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Data Entry" sheetId="3" state="visible" r:id="rId3"/>
    <sheet name="Data Collection Form" sheetId="4" state="visible" r:id="rId4"/>
    <sheet name="Control Charts" sheetId="5" state="visible" r:id="rId5"/>
    <sheet name="Monitor" sheetId="6" state="visible" r:id="rId6"/>
    <sheet name="Visual SPC" sheetId="7" state="visible" r:id="rId7"/>
    <sheet name="Capability" sheetId="8" state="visible" r:id="rId8"/>
    <sheet name="Dashboard" sheetId="9" state="visible" r:id="rId9"/>
    <sheet name="_Calc" sheetId="10" state="hidden" r:id="rId10"/>
    <sheet name="Document Control" sheetId="11" state="visible" r:id="rId11"/>
    <sheet name="Revision History" sheetId="12" state="visible" r:id="rId12"/>
    <sheet name="File Locations" sheetId="13" state="visible" r:id="rId13"/>
  </sheets>
  <definedNames>
    <definedName name="_xlnm._FilterDatabase" localSheetId="2" hidden="1">'Data Entry'!$A$4:$BE$10004</definedName>
    <definedName name="_xlnm.Print_Titles" localSheetId="3">'Data Collection Form'!$1:$16</definedName>
    <definedName name="_xlnm.Print_Area" localSheetId="3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2E74B5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5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3" borderId="1" pivotButton="0" quotePrefix="0" xfId="0"/>
    <xf numFmtId="0" fontId="3" fillId="2" borderId="1" applyAlignment="1" pivotButton="0" quotePrefix="0" xfId="0">
      <alignment horizontal="center" wrapText="1"/>
    </xf>
    <xf numFmtId="0" fontId="6" fillId="0" borderId="0" pivotButton="0" quotePrefix="0" xfId="0"/>
    <xf numFmtId="164" fontId="6" fillId="0" borderId="0" pivotButton="0" quotePrefix="0" xfId="0"/>
    <xf numFmtId="0" fontId="5" fillId="4" borderId="1" pivotButton="0" quotePrefix="0" xfId="0"/>
    <xf numFmtId="1" fontId="6" fillId="5" borderId="1" pivotButton="0" quotePrefix="0" xfId="0"/>
    <xf numFmtId="164" fontId="6" fillId="5" borderId="1" pivotButton="0" quotePrefix="0" xfId="0"/>
    <xf numFmtId="0" fontId="10" fillId="0" borderId="0" pivotButton="0" quotePrefix="0" xfId="0"/>
    <xf numFmtId="0" fontId="5" fillId="0" borderId="0" pivotButton="0" quotePrefix="0" xfId="0"/>
    <xf numFmtId="0" fontId="0" fillId="0" borderId="6" pivotButton="0" quotePrefix="0" xfId="0"/>
    <xf numFmtId="0" fontId="0" fillId="2" borderId="4" pivotButton="0" quotePrefix="0" xfId="0"/>
    <xf numFmtId="0" fontId="0" fillId="4" borderId="1" pivotButton="0" quotePrefix="0" xfId="0"/>
    <xf numFmtId="0" fontId="8" fillId="0" borderId="1" applyAlignment="1" pivotButton="0" quotePrefix="0" xfId="0">
      <alignment horizontal="center" wrapText="1"/>
    </xf>
    <xf numFmtId="0" fontId="0" fillId="0" borderId="1" pivotButton="0" quotePrefix="0" xfId="0"/>
    <xf numFmtId="164" fontId="8" fillId="0" borderId="1" applyAlignment="1" pivotButton="0" quotePrefix="0" xfId="0">
      <alignment horizontal="center" wrapText="1"/>
    </xf>
    <xf numFmtId="0" fontId="0" fillId="0" borderId="7" pivotButton="0" quotePrefix="0" xfId="0"/>
    <xf numFmtId="164" fontId="8" fillId="0" borderId="0" pivotButton="0" quotePrefix="0" xfId="0"/>
    <xf numFmtId="0" fontId="3" fillId="2" borderId="1" applyAlignment="1" pivotButton="0" quotePrefix="0" xfId="0">
      <alignment horizontal="left"/>
    </xf>
    <xf numFmtId="0" fontId="6" fillId="0" borderId="1" pivotButton="0" quotePrefix="0" xfId="0"/>
    <xf numFmtId="0" fontId="6" fillId="5" borderId="1" pivotButton="0" quotePrefix="0" xfId="0"/>
    <xf numFmtId="0" fontId="5" fillId="4" borderId="1" applyAlignment="1" pivotButton="0" quotePrefix="0" xfId="0">
      <alignment horizontal="center"/>
    </xf>
    <xf numFmtId="2" fontId="6" fillId="5" borderId="1" pivotButton="0" quotePrefix="0" xfId="0"/>
    <xf numFmtId="0" fontId="6" fillId="4" borderId="1" pivotButton="0" quotePrefix="0" xfId="0"/>
    <xf numFmtId="1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Charts'!$CQ$4:$CQ$203</f>
            </numRef>
          </val>
          <smooth val="0"/>
        </ser>
        <ser>
          <idx val="1"/>
          <order val="1"/>
          <tx>
            <strRef>
              <f>'Control Charts'!CR3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Charts'!$CR$4:$CR$203</f>
            </numRef>
          </val>
          <smooth val="0"/>
        </ser>
        <ser>
          <idx val="2"/>
          <order val="2"/>
          <tx>
            <strRef>
              <f>'Control Charts'!CS3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Charts'!$CS$4:$CS$203</f>
            </numRef>
          </val>
          <smooth val="0"/>
        </ser>
        <ser>
          <idx val="3"/>
          <order val="3"/>
          <tx>
            <strRef>
              <f>'Control Charts'!CT3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Charts'!$CT$4:$CT$203</f>
            </numRef>
          </val>
          <smooth val="0"/>
        </ser>
        <ser>
          <idx val="4"/>
          <order val="4"/>
          <tx>
            <strRef>
              <f>'Control Charts'!CW3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Charts'!$CW$4:$CW$203</f>
            </numRef>
          </val>
          <smooth val="0"/>
        </ser>
        <ser>
          <idx val="5"/>
          <order val="5"/>
          <tx>
            <strRef>
              <f>'Control Charts'!CX3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Charts'!$CU$4:$CU$203</f>
            </numRef>
          </val>
          <smooth val="0"/>
        </ser>
        <ser>
          <idx val="1"/>
          <order val="1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Charts'!$CY$4:$CY$18</f>
            </numRef>
          </cat>
          <val>
            <numRef>
              <f>'Control Charts'!$CZ$4:$CZ$18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Charts'!$DA$4:$DA$18</f>
            </numRef>
          </val>
          <smooth val="0"/>
        </ser>
        <ser>
          <idx val="2"/>
          <order val="2"/>
          <tx>
            <strRef>
              <f>'Control Charts'!DB3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Charts'!$DE$4:$DE$203</f>
            </numRef>
          </val>
          <smooth val="0"/>
        </ser>
        <ser>
          <idx val="1"/>
          <order val="1"/>
          <tx>
            <strRef>
              <f>'Control Charts'!DF3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Charts'!$DF$4:$DF$203</f>
            </numRef>
          </val>
          <smooth val="0"/>
        </ser>
        <ser>
          <idx val="2"/>
          <order val="2"/>
          <tx>
            <strRef>
              <f>'Control Charts'!DG3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Charts'!$DG$4:$DG$203</f>
            </numRef>
          </val>
          <smooth val="0"/>
        </ser>
        <ser>
          <idx val="3"/>
          <order val="3"/>
          <tx>
            <strRef>
              <f>'Control Charts'!DH3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Charts'!$DH$4:$DH$203</f>
            </numRef>
          </val>
          <smooth val="0"/>
        </ser>
        <ser>
          <idx val="4"/>
          <order val="4"/>
          <tx>
            <strRef>
              <f>'Control Charts'!DK3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Charts'!$DK$4:$DK$203</f>
            </numRef>
          </val>
          <smooth val="0"/>
        </ser>
        <ser>
          <idx val="5"/>
          <order val="5"/>
          <tx>
            <strRef>
              <f>'Control Charts'!DL3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Charts'!$DM$4:$DM$18</f>
            </numRef>
          </cat>
          <val>
            <numRef>
              <f>'Control Charts'!$DN$4:$DN$18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Charts'!$DO$4:$DO$18</f>
            </numRef>
          </val>
          <smooth val="0"/>
        </ser>
        <ser>
          <idx val="2"/>
          <order val="2"/>
          <tx>
            <strRef>
              <f>'Control Charts'!DP3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Charts'!$DS$4:$DS$203</f>
            </numRef>
          </val>
          <smooth val="0"/>
        </ser>
        <ser>
          <idx val="1"/>
          <order val="1"/>
          <tx>
            <strRef>
              <f>'Control Charts'!DT3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Charts'!$DT$4:$DT$203</f>
            </numRef>
          </val>
          <smooth val="0"/>
        </ser>
        <ser>
          <idx val="2"/>
          <order val="2"/>
          <tx>
            <strRef>
              <f>'Control Charts'!DU3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Charts'!$DU$4:$DU$203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Charts'!$DV$4:$DV$203</f>
            </numRef>
          </val>
          <smooth val="0"/>
        </ser>
        <ser>
          <idx val="4"/>
          <order val="4"/>
          <tx>
            <strRef>
              <f>'Control Charts'!DY3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Charts'!$DY$4:$DY$203</f>
            </numRef>
          </val>
          <smooth val="0"/>
        </ser>
        <ser>
          <idx val="5"/>
          <order val="5"/>
          <tx>
            <strRef>
              <f>'Control Charts'!DZ3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Charts'!$DW$4:$DW$203</f>
            </numRef>
          </val>
          <smooth val="0"/>
        </ser>
        <ser>
          <idx val="1"/>
          <order val="1"/>
          <tx>
            <strRef>
              <f>'Control Charts'!DX3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Charts'!$EA$4:$EA$18</f>
            </numRef>
          </cat>
          <val>
            <numRef>
              <f>'Control Charts'!$EB$4:$EB$18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Charts'!$EC$4:$EC$18</f>
            </numRef>
          </val>
          <smooth val="0"/>
        </ser>
        <ser>
          <idx val="2"/>
          <order val="2"/>
          <tx>
            <strRef>
              <f>'Control Charts'!ED3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Charts'!EG3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Charts'!$EG$4:$EG$203</f>
            </numRef>
          </val>
          <smooth val="0"/>
        </ser>
        <ser>
          <idx val="1"/>
          <order val="1"/>
          <tx>
            <strRef>
              <f>'Control Charts'!EH3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Charts'!$EH$4:$EH$203</f>
            </numRef>
          </val>
          <smooth val="0"/>
        </ser>
        <ser>
          <idx val="2"/>
          <order val="2"/>
          <tx>
            <strRef>
              <f>'Control Charts'!EI3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Charts'!$EI$4:$EI$203</f>
            </numRef>
          </val>
          <smooth val="0"/>
        </ser>
        <ser>
          <idx val="3"/>
          <order val="3"/>
          <tx>
            <strRef>
              <f>'Control Charts'!EJ3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Charts'!$EJ$4:$EJ$203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Charts'!$EM$4:$EM$203</f>
            </numRef>
          </val>
          <smooth val="0"/>
        </ser>
        <ser>
          <idx val="5"/>
          <order val="5"/>
          <tx>
            <strRef>
              <f>'Control Charts'!EN3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Charts'!$EN$4:$EN$203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Charts'!EK3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Charts'!$EK$4:$EK$203</f>
            </numRef>
          </val>
          <smooth val="0"/>
        </ser>
        <ser>
          <idx val="1"/>
          <order val="1"/>
          <tx>
            <strRef>
              <f>'Control Charts'!EL3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Charts'!$EL$4:$EL$203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Charts'!EP3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Charts'!$EO$4:$EO$18</f>
            </numRef>
          </cat>
          <val>
            <numRef>
              <f>'Control Charts'!$EP$4:$EP$18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Charts'!EQ3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Charts'!$EQ$4:$EQ$18</f>
            </numRef>
          </val>
          <smooth val="0"/>
        </ser>
        <ser>
          <idx val="2"/>
          <order val="2"/>
          <tx>
            <strRef>
              <f>'Control Charts'!ER3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Charts'!$ER$4:$ER$18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Charts'!$EU$4:$EU$203</f>
            </numRef>
          </val>
          <smooth val="0"/>
        </ser>
        <ser>
          <idx val="1"/>
          <order val="1"/>
          <tx>
            <strRef>
              <f>'Control Charts'!EV3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Charts'!$EV$4:$EV$203</f>
            </numRef>
          </val>
          <smooth val="0"/>
        </ser>
        <ser>
          <idx val="2"/>
          <order val="2"/>
          <tx>
            <strRef>
              <f>'Control Charts'!EW3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Charts'!$EW$4:$EW$203</f>
            </numRef>
          </val>
          <smooth val="0"/>
        </ser>
        <ser>
          <idx val="3"/>
          <order val="3"/>
          <tx>
            <strRef>
              <f>'Control Charts'!EX3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Charts'!$EX$4:$EX$203</f>
            </numRef>
          </val>
          <smooth val="0"/>
        </ser>
        <ser>
          <idx val="4"/>
          <order val="4"/>
          <tx>
            <strRef>
              <f>'Control Charts'!FA3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Charts'!$FA$4:$FA$203</f>
            </numRef>
          </val>
          <smooth val="0"/>
        </ser>
        <ser>
          <idx val="5"/>
          <order val="5"/>
          <tx>
            <strRef>
              <f>'Control Charts'!FB3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Charts'!$FB$4:$FB$203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Charts'!$EY$4:$EY$203</f>
            </numRef>
          </val>
          <smooth val="0"/>
        </ser>
        <ser>
          <idx val="1"/>
          <order val="1"/>
          <tx>
            <strRef>
              <f>'Control Charts'!EZ3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Charts'!$EZ$4:$EZ$203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Charts'!$FC$4:$FC$18</f>
            </numRef>
          </cat>
          <val>
            <numRef>
              <f>'Control Charts'!$FD$4:$FD$18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Charts'!$FE$4:$FE$18</f>
            </numRef>
          </val>
          <smooth val="0"/>
        </ser>
        <ser>
          <idx val="2"/>
          <order val="2"/>
          <tx>
            <strRef>
              <f>'Control Charts'!FF3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Charts'!$FF$4:$FF$18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Charts'!$FJ$4:$FJ$203</f>
            </numRef>
          </val>
          <smooth val="0"/>
        </ser>
        <ser>
          <idx val="2"/>
          <order val="2"/>
          <tx>
            <strRef>
              <f>'Control Charts'!FK3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Charts'!$FK$4:$FK$203</f>
            </numRef>
          </val>
          <smooth val="0"/>
        </ser>
        <ser>
          <idx val="3"/>
          <order val="3"/>
          <tx>
            <strRef>
              <f>'Control Charts'!FL3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Charts'!$FL$4:$FL$203</f>
            </numRef>
          </val>
          <smooth val="0"/>
        </ser>
        <ser>
          <idx val="4"/>
          <order val="4"/>
          <tx>
            <strRef>
              <f>'Control Charts'!FO3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Charts'!$FO$4:$FO$203</f>
            </numRef>
          </val>
          <smooth val="0"/>
        </ser>
        <ser>
          <idx val="5"/>
          <order val="5"/>
          <tx>
            <strRef>
              <f>'Control Charts'!FP3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Charts'!$FP$4:$FP$203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Charts'!$FM$4:$FM$203</f>
            </numRef>
          </val>
          <smooth val="0"/>
        </ser>
        <ser>
          <idx val="1"/>
          <order val="1"/>
          <tx>
            <strRef>
              <f>'Control Charts'!FN3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Charts'!$FN$4:$FN$203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Charts'!$FQ$4:$FQ$18</f>
            </numRef>
          </cat>
          <val>
            <numRef>
              <f>'Control Charts'!$FR$4:$FR$18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ser>
          <idx val="2"/>
          <order val="2"/>
          <tx>
            <strRef>
              <f>'Control Charts'!FT3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Charts'!$FT$4:$FT$18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Charts'!FW3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Charts'!$FW$4:$FW$203</f>
            </numRef>
          </val>
          <smooth val="0"/>
        </ser>
        <ser>
          <idx val="1"/>
          <order val="1"/>
          <tx>
            <strRef>
              <f>'Control Charts'!FX3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Charts'!$FX$4:$FX$203</f>
            </numRef>
          </val>
          <smooth val="0"/>
        </ser>
        <ser>
          <idx val="2"/>
          <order val="2"/>
          <tx>
            <strRef>
              <f>'Control Charts'!FY3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Charts'!$FY$4:$FY$203</f>
            </numRef>
          </val>
          <smooth val="0"/>
        </ser>
        <ser>
          <idx val="3"/>
          <order val="3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Charts'!$FZ$4:$FZ$203</f>
            </numRef>
          </val>
          <smooth val="0"/>
        </ser>
        <ser>
          <idx val="4"/>
          <order val="4"/>
          <tx>
            <strRef>
              <f>'Control Charts'!GC3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Charts'!$GC$4:$GC$203</f>
            </numRef>
          </val>
          <smooth val="0"/>
        </ser>
        <ser>
          <idx val="5"/>
          <order val="5"/>
          <tx>
            <strRef>
              <f>'Control Charts'!GD3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Charts'!$GD$4:$GD$203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Charts'!GA3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Charts'!$GA$4:$GA$203</f>
            </numRef>
          </val>
          <smooth val="0"/>
        </ser>
        <ser>
          <idx val="1"/>
          <order val="1"/>
          <tx>
            <strRef>
              <f>'Control Charts'!GB3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Charts'!GF3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Charts'!$GE$4:$GE$18</f>
            </numRef>
          </cat>
          <val>
            <numRef>
              <f>'Control Charts'!$GF$4:$GF$18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Charts'!GG3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Charts'!$GG$4:$GG$18</f>
            </numRef>
          </val>
          <smooth val="0"/>
        </ser>
        <ser>
          <idx val="2"/>
          <order val="2"/>
          <tx>
            <strRef>
              <f>'Control Charts'!GH3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Charts'!$GY$4:$GY$203</f>
            </numRef>
          </val>
          <smooth val="0"/>
        </ser>
        <ser>
          <idx val="1"/>
          <order val="1"/>
          <tx>
            <strRef>
              <f>'Control Charts'!GZ3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Charts'!$GZ$4:$GZ$203</f>
            </numRef>
          </val>
          <smooth val="0"/>
        </ser>
        <ser>
          <idx val="2"/>
          <order val="2"/>
          <tx>
            <strRef>
              <f>'Control Charts'!HA3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Charts'!$HA$4:$HA$203</f>
            </numRef>
          </val>
          <smooth val="0"/>
        </ser>
        <ser>
          <idx val="3"/>
          <order val="3"/>
          <tx>
            <strRef>
              <f>'Control Charts'!HB3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Charts'!$HB$4:$HB$203</f>
            </numRef>
          </val>
          <smooth val="0"/>
        </ser>
        <ser>
          <idx val="4"/>
          <order val="4"/>
          <tx>
            <strRef>
              <f>'Control Charts'!HE3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Charts'!$HE$4:$HE$203</f>
            </numRef>
          </val>
          <smooth val="0"/>
        </ser>
        <ser>
          <idx val="5"/>
          <order val="5"/>
          <tx>
            <strRef>
              <f>'Control Charts'!HF3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Charts'!$HC$4:$HC$203</f>
            </numRef>
          </val>
          <smooth val="0"/>
        </ser>
        <ser>
          <idx val="1"/>
          <order val="1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Charts'!$HD$4:$HD$203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Charts'!$HG$4:$HG$18</f>
            </numRef>
          </cat>
          <val>
            <numRef>
              <f>'Control Charts'!$HH$4:$HH$18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Charts'!$HI$4:$HI$18</f>
            </numRef>
          </val>
          <smooth val="0"/>
        </ser>
        <ser>
          <idx val="2"/>
          <order val="2"/>
          <tx>
            <strRef>
              <f>'Control Charts'!HJ3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Charts'!$HJ$4:$HJ$18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'Monitor'!$CQ$4:$CQ$203</f>
            </numRef>
          </val>
          <smooth val="0"/>
        </ser>
        <ser>
          <idx val="1"/>
          <order val="1"/>
          <tx>
            <strRef>
              <f>'Monitor'!CR3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'Monitor'!$CR$4:$CR$203</f>
            </numRef>
          </val>
          <smooth val="0"/>
        </ser>
        <ser>
          <idx val="2"/>
          <order val="2"/>
          <tx>
            <strRef>
              <f>'Monitor'!CS3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'Monitor'!$CS$4:$CS$203</f>
            </numRef>
          </val>
          <smooth val="0"/>
        </ser>
        <ser>
          <idx val="3"/>
          <order val="3"/>
          <tx>
            <strRef>
              <f>'Monitor'!CT3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'Monitor'!$CT$4:$CT$203</f>
            </numRef>
          </val>
          <smooth val="0"/>
        </ser>
        <ser>
          <idx val="4"/>
          <order val="4"/>
          <tx>
            <strRef>
              <f>'Monitor'!CW3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'Monitor'!$CW$4:$CW$203</f>
            </numRef>
          </val>
          <smooth val="0"/>
        </ser>
        <ser>
          <idx val="5"/>
          <order val="5"/>
          <tx>
            <strRef>
              <f>'Monitor'!CX3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'Monitor'!$CY$4:$CY$18</f>
            </numRef>
          </cat>
          <val>
            <numRef>
              <f>'Monitor'!$CZ$4:$CZ$18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'Monitor'!$DA$4:$DA$18</f>
            </numRef>
          </val>
          <smooth val="0"/>
        </ser>
        <ser>
          <idx val="2"/>
          <order val="2"/>
          <tx>
            <strRef>
              <f>'Monitor'!DB3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'Monitor'!$CU$4:$CU$203</f>
            </numRef>
          </val>
          <smooth val="0"/>
        </ser>
        <ser>
          <idx val="1"/>
          <order val="1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'Monitor'!$DE$4:$DE$203</f>
            </numRef>
          </val>
          <smooth val="0"/>
        </ser>
        <ser>
          <idx val="1"/>
          <order val="1"/>
          <tx>
            <strRef>
              <f>'Monitor'!DF3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'Monitor'!$DF$4:$DF$203</f>
            </numRef>
          </val>
          <smooth val="0"/>
        </ser>
        <ser>
          <idx val="2"/>
          <order val="2"/>
          <tx>
            <strRef>
              <f>'Monitor'!DG3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'Monitor'!$DG$4:$DG$203</f>
            </numRef>
          </val>
          <smooth val="0"/>
        </ser>
        <ser>
          <idx val="3"/>
          <order val="3"/>
          <tx>
            <strRef>
              <f>'Monitor'!DH3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'Monitor'!$DH$4:$DH$203</f>
            </numRef>
          </val>
          <smooth val="0"/>
        </ser>
        <ser>
          <idx val="4"/>
          <order val="4"/>
          <tx>
            <strRef>
              <f>'Monitor'!DK3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'Monitor'!$DK$4:$DK$203</f>
            </numRef>
          </val>
          <smooth val="0"/>
        </ser>
        <ser>
          <idx val="5"/>
          <order val="5"/>
          <tx>
            <strRef>
              <f>'Monitor'!DL3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'Monitor'!$DM$4:$DM$18</f>
            </numRef>
          </cat>
          <val>
            <numRef>
              <f>'Monitor'!$DN$4:$DN$18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'Monitor'!$DO$4:$DO$18</f>
            </numRef>
          </val>
          <smooth val="0"/>
        </ser>
        <ser>
          <idx val="2"/>
          <order val="2"/>
          <tx>
            <strRef>
              <f>'Monitor'!DP3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'Monitor'!$DS$4:$DS$203</f>
            </numRef>
          </val>
          <smooth val="0"/>
        </ser>
        <ser>
          <idx val="1"/>
          <order val="1"/>
          <tx>
            <strRef>
              <f>'Monitor'!DT3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'Monitor'!$DT$4:$DT$203</f>
            </numRef>
          </val>
          <smooth val="0"/>
        </ser>
        <ser>
          <idx val="2"/>
          <order val="2"/>
          <tx>
            <strRef>
              <f>'Monitor'!DU3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'Monitor'!$DU$4:$DU$203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'Monitor'!$DV$4:$DV$203</f>
            </numRef>
          </val>
          <smooth val="0"/>
        </ser>
        <ser>
          <idx val="4"/>
          <order val="4"/>
          <tx>
            <strRef>
              <f>'Monitor'!DY3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'Monitor'!$DY$4:$DY$203</f>
            </numRef>
          </val>
          <smooth val="0"/>
        </ser>
        <ser>
          <idx val="5"/>
          <order val="5"/>
          <tx>
            <strRef>
              <f>'Monitor'!DZ3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'Monitor'!$EA$4:$EA$18</f>
            </numRef>
          </cat>
          <val>
            <numRef>
              <f>'Monitor'!$EB$4:$EB$18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'Monitor'!$EC$4:$EC$18</f>
            </numRef>
          </val>
          <smooth val="0"/>
        </ser>
        <ser>
          <idx val="2"/>
          <order val="2"/>
          <tx>
            <strRef>
              <f>'Monitor'!ED3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'Monitor'!$DW$4:$DW$203</f>
            </numRef>
          </val>
          <smooth val="0"/>
        </ser>
        <ser>
          <idx val="1"/>
          <order val="1"/>
          <tx>
            <strRef>
              <f>'Monitor'!DX3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78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 ht="24" customHeight="1">
      <c r="A1" s="1" t="inlineStr">
        <is>
          <t>HOW TO USE - SPC CALCULATOR v13</t>
        </is>
      </c>
      <c r="B1" s="2" t="n"/>
      <c r="C1" s="2" t="n"/>
      <c r="D1" s="2" t="n"/>
      <c r="E1" s="2" t="n"/>
      <c r="F1" s="2" t="n"/>
    </row>
    <row r="2">
      <c r="A2" s="3" t="inlineStr">
        <is>
          <t>Read this once. The charts need no macros; only folder monitoring does.</t>
        </is>
      </c>
    </row>
    <row r="4">
      <c r="A4" s="4" t="inlineStr">
        <is>
          <t>QUICK START - NO MACROS NEEDED</t>
        </is>
      </c>
      <c r="B4" s="5" t="n"/>
      <c r="C4" s="5" t="n"/>
    </row>
    <row r="5">
      <c r="A5" s="6" t="n">
        <v>1</v>
      </c>
      <c r="B5" s="7" t="inlineStr">
        <is>
          <t>Set up your features</t>
        </is>
      </c>
      <c r="C5" s="8" t="inlineStr">
        <is>
          <t>Settings sheet. For each feature type the name, Nominal, LSL, USL and unit, and set Active = Y. Yellow cells are the ones you edit.</t>
        </is>
      </c>
    </row>
    <row r="6">
      <c r="A6" s="6" t="n">
        <v>2</v>
      </c>
      <c r="B6" s="7" t="inlineStr">
        <is>
          <t>Enter measurements</t>
        </is>
      </c>
      <c r="C6" s="8" t="inlineStr">
        <is>
          <t>Data Entry sheet. Column H is feature 1, I is feature 2, and so on. Date / Shift / Operator / Tool ID in columns C-F are optional but they are what the Visual SPC filters use.</t>
        </is>
      </c>
    </row>
    <row r="7">
      <c r="A7" s="6" t="n">
        <v>3</v>
      </c>
      <c r="B7" s="7" t="inlineStr">
        <is>
          <t>Look at the charts</t>
        </is>
      </c>
      <c r="C7" s="8" t="inlineStr">
        <is>
          <t>Control Charts updates by itself - there is nothing to run. Each feature shows a statistics panel on the left, then the X chart, the moving-range chart and a histogram.</t>
        </is>
      </c>
    </row>
    <row r="8">
      <c r="A8" s="6" t="n">
        <v>4</v>
      </c>
      <c r="B8" s="7" t="inlineStr">
        <is>
          <t>Check capability</t>
        </is>
      </c>
      <c r="C8" s="8" t="inlineStr">
        <is>
          <t>Capability sheet gives Cp, Cpk, Pp, Ppk with traffic lights, plus an in-control and an in-spec verdict per feature.</t>
        </is>
      </c>
    </row>
    <row r="9">
      <c r="A9" s="6" t="n">
        <v>5</v>
      </c>
      <c r="B9" s="7" t="inlineStr">
        <is>
          <t>Filter and explore</t>
        </is>
      </c>
      <c r="C9" s="8" t="inlineStr">
        <is>
          <t>Visual SPC. Pick a feature in B3, then filter by date range, shift, operator or tool. Every statistic and all three plots recompute from the filtered rows only. Blank filter = include everything.</t>
        </is>
      </c>
    </row>
    <row r="10">
      <c r="A10" s="6" t="n">
        <v>6</v>
      </c>
      <c r="B10" s="7" t="inlineStr">
        <is>
          <t>Recording readings by hand</t>
        </is>
      </c>
      <c r="C10" s="8" t="inlineStr">
        <is>
          <t>Data Collection Form is already set up to print: A4 landscape, one page, spec limits pulled from Settings. Ctrl+P.</t>
        </is>
      </c>
    </row>
    <row r="12">
      <c r="A12" s="4" t="inlineStr">
        <is>
          <t>IF THE CHARTS LOOK EMPTY</t>
        </is>
      </c>
      <c r="B12" s="5" t="n"/>
      <c r="C12" s="5" t="n"/>
    </row>
    <row r="13">
      <c r="B13" s="7" t="inlineStr">
        <is>
          <t>Press Ctrl+Alt+F9</t>
        </is>
      </c>
      <c r="C13" s="8" t="inlineStr">
        <is>
          <t>That forces a full recalculation. The workbook is built to recalculate when it opens, but this settles it if a chart looks stale.</t>
        </is>
      </c>
    </row>
    <row r="14">
      <c r="B14" s="7" t="inlineStr">
        <is>
          <t>Check Active = Y</t>
        </is>
      </c>
      <c r="C14" s="8" t="inlineStr">
        <is>
          <t>A feature with Active = N on Settings has no name in Data Entry row 4 and is excluded from Capability.</t>
        </is>
      </c>
    </row>
    <row r="15">
      <c r="B15" s="7" t="inlineStr">
        <is>
          <t>Check the readings are numbers</t>
        </is>
      </c>
      <c r="C15" s="8" t="inlineStr">
        <is>
          <t>Values pasted as text are ignored by every statistic. Excel shows them left-aligned with a green corner marker.</t>
        </is>
      </c>
    </row>
    <row r="16">
      <c r="B16" s="7" t="inlineStr">
        <is>
          <t>#N/A in the hidden columns is correct</t>
        </is>
      </c>
      <c r="C16" s="8" t="inlineStr">
        <is>
          <t>That is how the charts shrink and grow with the data - Excel skips #N/A points. Do not 'fix' those cells.</t>
        </is>
      </c>
    </row>
    <row r="18">
      <c r="A18" s="4" t="inlineStr">
        <is>
          <t>CHART COLOUR KEY</t>
        </is>
      </c>
      <c r="B18" s="5" t="n"/>
      <c r="C18" s="5" t="n"/>
    </row>
    <row r="19">
      <c r="B19" s="7" t="inlineStr">
        <is>
          <t>Blue line + markers</t>
        </is>
      </c>
      <c r="C19" s="8" t="inlineStr">
        <is>
          <t>Individual measurements</t>
        </is>
      </c>
    </row>
    <row r="20">
      <c r="B20" s="7" t="inlineStr">
        <is>
          <t>Green dashed</t>
        </is>
      </c>
      <c r="C20" s="8" t="inlineStr">
        <is>
          <t>CL - the process mean</t>
        </is>
      </c>
    </row>
    <row r="21">
      <c r="B21" s="7" t="inlineStr">
        <is>
          <t>Red</t>
        </is>
      </c>
      <c r="C21" s="8" t="inlineStr">
        <is>
          <t>UCL / LCL - 3-sigma control limits calculated from mR-bar</t>
        </is>
      </c>
    </row>
    <row r="22">
      <c r="B22" s="7" t="inlineStr">
        <is>
          <t>Purple long-dash</t>
        </is>
      </c>
      <c r="C22" s="8" t="inlineStr">
        <is>
          <t>USL / LSL - your specification limits</t>
        </is>
      </c>
    </row>
    <row r="23">
      <c r="B23" s="7" t="inlineStr">
        <is>
          <t>Histogram bars</t>
        </is>
      </c>
      <c r="C23" s="8" t="inlineStr">
        <is>
          <t>Distribution of all readings for that feature. The purple spikes mark the bins holding LSL and USL, so you can see the distribution against the tolerance rather than against itself.</t>
        </is>
      </c>
    </row>
    <row r="25">
      <c r="A25" s="4" t="inlineStr">
        <is>
          <t>WHAT EACH SHEET IS FOR</t>
        </is>
      </c>
      <c r="B25" s="5" t="n"/>
      <c r="C25" s="5" t="n"/>
    </row>
    <row r="26">
      <c r="B26" s="7" t="inlineStr">
        <is>
          <t>Settings</t>
        </is>
      </c>
      <c r="C26" s="8" t="inlineStr">
        <is>
          <t>Feature definitions and display / monitor options</t>
        </is>
      </c>
    </row>
    <row r="27">
      <c r="B27" s="7" t="inlineStr">
        <is>
          <t>Data Entry</t>
        </is>
      </c>
      <c r="C27" s="8" t="inlineStr">
        <is>
          <t>All measurements. Column H onward</t>
        </is>
      </c>
    </row>
    <row r="28">
      <c r="B28" s="7" t="inlineStr">
        <is>
          <t>Data Collection Form</t>
        </is>
      </c>
      <c r="C28" s="8" t="inlineStr">
        <is>
          <t>Printable sheet for recording readings off-PC</t>
        </is>
      </c>
    </row>
    <row r="29">
      <c r="B29" s="7" t="inlineStr">
        <is>
          <t>Control Charts</t>
        </is>
      </c>
      <c r="C29" s="8" t="inlineStr">
        <is>
          <t>Per feature: stats panel, X chart, mR chart, histogram</t>
        </is>
      </c>
    </row>
    <row r="30">
      <c r="B30" s="7" t="inlineStr">
        <is>
          <t>Monitor</t>
        </is>
      </c>
      <c r="C30" s="8" t="inlineStr">
        <is>
          <t>Live screen: 4 selectable slots + all-feature status table</t>
        </is>
      </c>
    </row>
    <row r="31">
      <c r="B31" s="7" t="inlineStr">
        <is>
          <t>Visual SPC</t>
        </is>
      </c>
      <c r="C31" s="8" t="inlineStr">
        <is>
          <t>Filtered analysis and plots</t>
        </is>
      </c>
    </row>
    <row r="32">
      <c r="B32" s="7" t="inlineStr">
        <is>
          <t>Capability</t>
        </is>
      </c>
      <c r="C32" s="8" t="inlineStr">
        <is>
          <t>Cp / Cpk / Pp / Ppk and verdicts</t>
        </is>
      </c>
    </row>
    <row r="33">
      <c r="B33" s="7" t="inlineStr">
        <is>
          <t>Dashboard</t>
        </is>
      </c>
      <c r="C33" s="8" t="inlineStr">
        <is>
          <t>One-feature summary</t>
        </is>
      </c>
    </row>
    <row r="34">
      <c r="B34" s="7" t="inlineStr">
        <is>
          <t>Document Control</t>
        </is>
      </c>
      <c r="C34" s="8" t="inlineStr">
        <is>
          <t>Doc ID, revision, owner</t>
        </is>
      </c>
    </row>
    <row r="36">
      <c r="A36" s="4" t="inlineStr">
        <is>
          <t>DISPLAY OPTIONS (Settings, column F)</t>
        </is>
      </c>
      <c r="B36" s="5" t="n"/>
      <c r="C36" s="5" t="n"/>
    </row>
    <row r="37">
      <c r="B37" s="7" t="inlineStr">
        <is>
          <t>F5  Chart Window</t>
        </is>
      </c>
      <c r="C37" s="8" t="inlineStr">
        <is>
          <t>How many of the most recent points the charts plot (default 200). Charts always follow the newest data.</t>
        </is>
      </c>
    </row>
    <row r="38">
      <c r="B38" s="7" t="inlineStr">
        <is>
          <t>F6  Histogram Bins</t>
        </is>
      </c>
      <c r="C38" s="8" t="inlineStr">
        <is>
          <t>Number of histogram bars (default 15).</t>
        </is>
      </c>
    </row>
    <row r="39">
      <c r="B39" s="7" t="inlineStr">
        <is>
          <t>F7  Show Spec Limits</t>
        </is>
      </c>
      <c r="C39" s="8" t="inlineStr">
        <is>
          <t>Y shows the USL/LSL lines, N hides them without deleting the limits.</t>
        </is>
      </c>
    </row>
    <row r="41">
      <c r="A41" s="4" t="inlineStr">
        <is>
          <t>FOLDER MONITORING - THE ONLY PART THAT NEEDS MACROS</t>
        </is>
      </c>
      <c r="B41" s="5" t="n"/>
      <c r="C41" s="5" t="n"/>
    </row>
    <row r="42">
      <c r="A42" s="6" t="n">
        <v>1</v>
      </c>
      <c r="B42" s="7" t="inlineStr">
        <is>
          <t>Save as .xlsm</t>
        </is>
      </c>
      <c r="C42" s="8" t="inlineStr">
        <is>
          <t>File &gt; Save As &gt; Excel Macro-Enabled Workbook. Macros cannot be stored in a .xlsx.</t>
        </is>
      </c>
    </row>
    <row r="43">
      <c r="A43" s="6" t="n">
        <v>2</v>
      </c>
      <c r="B43" s="7" t="inlineStr">
        <is>
          <t>Import the module</t>
        </is>
      </c>
      <c r="C43" s="8" t="inlineStr">
        <is>
          <t>Alt+F11 &gt; File &gt; Import File &gt; SPC_V13_Monitor.bas. (If you were sent the .txt version, rename it to .bas first, or paste its contents into a new module and drop the first Attribute line.)</t>
        </is>
      </c>
    </row>
    <row r="44">
      <c r="A44" s="6" t="n">
        <v>3</v>
      </c>
      <c r="B44" s="7" t="inlineStr">
        <is>
          <t>Buttons appear</t>
        </is>
      </c>
      <c r="C44" s="8" t="inlineStr">
        <is>
          <t>Save, close and reopen the workbook. The buttons on the right of this sheet and on the Monitor sheet are created automatically. If they are missing, run SPC_BuildButtons once from Alt+F8.</t>
        </is>
      </c>
    </row>
    <row r="45">
      <c r="A45" s="6" t="n">
        <v>4</v>
      </c>
      <c r="B45" s="7" t="inlineStr">
        <is>
          <t>Point it at a folder</t>
        </is>
      </c>
      <c r="C45" s="8" t="inlineStr">
        <is>
          <t>Settings F8 = folder to watch, F9 = pattern such as *.csv, F10 = seconds between scans, F11 = Y to move imported files into the archive subfolder named in F12.</t>
        </is>
      </c>
    </row>
    <row r="46">
      <c r="A46" s="6" t="n">
        <v>5</v>
      </c>
      <c r="B46" s="7" t="inlineStr">
        <is>
          <t>Press Start Monitoring</t>
        </is>
      </c>
      <c r="C46" s="8" t="inlineStr">
        <is>
          <t>New files are appended to Data Entry, all charts refresh, and the Monitor sheet logs status, last scan, and files / rows imported. Each file is imported once - a hidden log prevents double counting.</t>
        </is>
      </c>
    </row>
    <row r="47">
      <c r="B47" s="7" t="inlineStr">
        <is>
          <t>Accepted file layouts</t>
        </is>
      </c>
      <c r="C47" s="8" t="inlineStr">
        <is>
          <t>Date, Shift, Operator, ToolID, Cluster, F1, F2, ... Fn   -or-   F1, F2, ... Fn on its own. A header row is skipped automatically.</t>
        </is>
      </c>
    </row>
    <row r="49">
      <c r="A49" s="4" t="inlineStr">
        <is>
          <t>BUTTONS</t>
        </is>
      </c>
      <c r="B49" s="5" t="n"/>
      <c r="C49" s="5" t="n"/>
    </row>
    <row r="50">
      <c r="B50" s="7" t="inlineStr">
        <is>
          <t>Right of this sheet</t>
        </is>
      </c>
      <c r="C50" s="8" t="inlineStr">
        <is>
          <t>Actions and navigation. They are drawn by the macro module, so they only appear once macros are enabled. Everything in the Quick Start above works without them.</t>
        </is>
      </c>
    </row>
  </sheetData>
  <mergeCells count="8">
    <mergeCell ref="A25:C25"/>
    <mergeCell ref="A41:C41"/>
    <mergeCell ref="A36:C36"/>
    <mergeCell ref="A49:C49"/>
    <mergeCell ref="A1:F1"/>
    <mergeCell ref="A18:C18"/>
    <mergeCell ref="A12:C12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9" t="n"/>
    </row>
    <row r="5">
      <c r="A5" s="10" t="inlineStr">
        <is>
          <t>Number of Features</t>
        </is>
      </c>
      <c r="B5" s="11" t="n">
        <v>10</v>
      </c>
      <c r="C5" s="12" t="inlineStr">
        <is>
          <t>Features with full chart blocks (1-10).</t>
        </is>
      </c>
      <c r="E5" s="10" t="inlineStr">
        <is>
          <t>Chart Window (points)</t>
        </is>
      </c>
      <c r="F5" s="11" t="n">
        <v>200</v>
      </c>
    </row>
    <row r="6">
      <c r="A6" s="10" t="inlineStr">
        <is>
          <t>Data Rows Available</t>
        </is>
      </c>
      <c r="B6" s="11" t="n">
        <v>10000</v>
      </c>
      <c r="C6" s="12" t="inlineStr">
        <is>
          <t>Measurement rows on Data Entry.</t>
        </is>
      </c>
      <c r="E6" s="10" t="inlineStr">
        <is>
          <t>Histogram Bins</t>
        </is>
      </c>
      <c r="F6" s="11" t="n">
        <v>15</v>
      </c>
    </row>
    <row r="7">
      <c r="A7" s="10" t="inlineStr">
        <is>
          <t>Feature Start Column</t>
        </is>
      </c>
      <c r="B7" s="11" t="inlineStr">
        <is>
          <t>H</t>
        </is>
      </c>
      <c r="C7" s="12" t="inlineStr">
        <is>
          <t>First measurement column on Data Entry.</t>
        </is>
      </c>
      <c r="E7" s="10" t="inlineStr">
        <is>
          <t>Show Spec Limits</t>
        </is>
      </c>
      <c r="F7" s="11" t="inlineStr">
        <is>
          <t>Y</t>
        </is>
      </c>
    </row>
    <row r="8">
      <c r="A8" s="10" t="inlineStr">
        <is>
          <t>Company</t>
        </is>
      </c>
      <c r="B8" s="11" t="inlineStr">
        <is>
          <t>R&amp;G Precision Engineering Ltd</t>
        </is>
      </c>
      <c r="C8" s="12" t="inlineStr"/>
      <c r="E8" s="10" t="inlineStr">
        <is>
          <t>Watch Folder</t>
        </is>
      </c>
      <c r="F8" s="11" t="inlineStr"/>
    </row>
    <row r="9">
      <c r="A9" s="10" t="inlineStr">
        <is>
          <t>Document ID</t>
        </is>
      </c>
      <c r="B9" s="11" t="inlineStr">
        <is>
          <t>RG-SPC-013</t>
        </is>
      </c>
      <c r="C9" s="12" t="inlineStr"/>
      <c r="E9" s="10" t="inlineStr">
        <is>
          <t>File Pattern</t>
        </is>
      </c>
      <c r="F9" s="11" t="inlineStr">
        <is>
          <t>*.csv</t>
        </is>
      </c>
    </row>
    <row r="10">
      <c r="A10" s="10" t="inlineStr">
        <is>
          <t>Revision</t>
        </is>
      </c>
      <c r="B10" s="11" t="inlineStr">
        <is>
          <t>R01</t>
        </is>
      </c>
      <c r="C10" s="12" t="inlineStr"/>
      <c r="E10" s="10" t="inlineStr">
        <is>
          <t>Auto-Refresh (sec)</t>
        </is>
      </c>
      <c r="F10" s="11" t="n">
        <v>60</v>
      </c>
    </row>
    <row r="11">
      <c r="A11" s="10" t="inlineStr">
        <is>
          <t>Issue Date</t>
        </is>
      </c>
      <c r="B11" s="11" t="inlineStr">
        <is>
          <t>2026-08-03</t>
        </is>
      </c>
      <c r="C11" s="12" t="inlineStr"/>
      <c r="E11" s="10" t="inlineStr">
        <is>
          <t>Archive Imported Files</t>
        </is>
      </c>
      <c r="F11" s="11" t="inlineStr">
        <is>
          <t>Y</t>
        </is>
      </c>
    </row>
    <row r="12">
      <c r="A12" s="10" t="inlineStr">
        <is>
          <t>Owner</t>
        </is>
      </c>
      <c r="B12" s="11" t="inlineStr">
        <is>
          <t>Andrij Medwid, Senior Quality Engineer</t>
        </is>
      </c>
      <c r="C12" s="12" t="inlineStr"/>
      <c r="E12" s="10" t="inlineStr">
        <is>
          <t>Archive Subfolder</t>
        </is>
      </c>
      <c r="F12" s="11" t="inlineStr">
        <is>
          <t>archive</t>
        </is>
      </c>
    </row>
    <row r="13">
      <c r="A13" s="10" t="inlineStr">
        <is>
          <t>Status</t>
        </is>
      </c>
      <c r="B13" s="11" t="inlineStr">
        <is>
          <t>DRAFT</t>
        </is>
      </c>
      <c r="C13" s="12" t="inlineStr">
        <is>
          <t>DRAFT / ISSUED / SUPERSEDED</t>
        </is>
      </c>
      <c r="E13" s="10" t="inlineStr">
        <is>
          <t>Kiosk Cycle (sec)</t>
        </is>
      </c>
      <c r="F13" s="11" t="n">
        <v>20</v>
      </c>
    </row>
    <row r="14">
      <c r="E14" s="13" t="inlineStr">
        <is>
          <t>Charts plot the most recent 'Chart Window' points.</t>
        </is>
      </c>
    </row>
    <row r="15">
      <c r="A15" s="14" t="inlineStr">
        <is>
          <t>FEATURE DEFINITIONS</t>
        </is>
      </c>
    </row>
    <row r="16">
      <c r="A16" s="15" t="inlineStr">
        <is>
          <t>#</t>
        </is>
      </c>
      <c r="B16" s="15" t="inlineStr">
        <is>
          <t>Feature Name</t>
        </is>
      </c>
      <c r="C16" s="15" t="inlineStr">
        <is>
          <t>Nominal</t>
        </is>
      </c>
      <c r="D16" s="15" t="inlineStr">
        <is>
          <t>LSL</t>
        </is>
      </c>
      <c r="E16" s="15" t="inlineStr">
        <is>
          <t>USL</t>
        </is>
      </c>
      <c r="F16" s="15" t="inlineStr">
        <is>
          <t>Unit</t>
        </is>
      </c>
      <c r="G16" s="15" t="inlineStr">
        <is>
          <t>Active</t>
        </is>
      </c>
    </row>
    <row r="17">
      <c r="A17" s="16" t="n">
        <v>1</v>
      </c>
      <c r="B17" s="11" t="inlineStr">
        <is>
          <t>Feature 1</t>
        </is>
      </c>
      <c r="C17" s="17" t="n">
        <v>25</v>
      </c>
      <c r="D17" s="17" t="n">
        <v>24.76</v>
      </c>
      <c r="E17" s="17" t="n">
        <v>25.24</v>
      </c>
      <c r="F17" s="11" t="inlineStr">
        <is>
          <t>mm</t>
        </is>
      </c>
      <c r="G17" s="11" t="inlineStr">
        <is>
          <t>Y</t>
        </is>
      </c>
    </row>
    <row r="18">
      <c r="A18" s="16" t="n">
        <v>2</v>
      </c>
      <c r="B18" s="11" t="inlineStr">
        <is>
          <t>Feature 2</t>
        </is>
      </c>
      <c r="C18" s="17" t="n">
        <v>12.5</v>
      </c>
      <c r="D18" s="17" t="n">
        <v>12.22</v>
      </c>
      <c r="E18" s="17" t="n">
        <v>12.78</v>
      </c>
      <c r="F18" s="11" t="inlineStr">
        <is>
          <t>mm</t>
        </is>
      </c>
      <c r="G18" s="11" t="inlineStr">
        <is>
          <t>Y</t>
        </is>
      </c>
    </row>
    <row r="19">
      <c r="A19" s="16" t="n">
        <v>3</v>
      </c>
      <c r="B19" s="11" t="inlineStr">
        <is>
          <t>Feature 3</t>
        </is>
      </c>
      <c r="C19" s="17" t="n">
        <v>8</v>
      </c>
      <c r="D19" s="17" t="n">
        <v>7.8</v>
      </c>
      <c r="E19" s="17" t="n">
        <v>8.199999999999999</v>
      </c>
      <c r="F19" s="11" t="inlineStr">
        <is>
          <t>mm</t>
        </is>
      </c>
      <c r="G19" s="11" t="inlineStr">
        <is>
          <t>Y</t>
        </is>
      </c>
    </row>
    <row r="20">
      <c r="A20" s="16" t="n">
        <v>4</v>
      </c>
      <c r="B20" s="11" t="inlineStr">
        <is>
          <t>Feature 4</t>
        </is>
      </c>
      <c r="C20" s="17" t="n">
        <v>50</v>
      </c>
      <c r="D20" s="17" t="n">
        <v>49.2</v>
      </c>
      <c r="E20" s="17" t="n">
        <v>50.8</v>
      </c>
      <c r="F20" s="11" t="inlineStr">
        <is>
          <t>mm</t>
        </is>
      </c>
      <c r="G20" s="11" t="inlineStr">
        <is>
          <t>Y</t>
        </is>
      </c>
    </row>
    <row r="21">
      <c r="A21" s="16" t="n">
        <v>5</v>
      </c>
      <c r="B21" s="11" t="inlineStr">
        <is>
          <t>Feature 5</t>
        </is>
      </c>
      <c r="C21" s="17" t="n">
        <v>3.17</v>
      </c>
      <c r="D21" s="17" t="n">
        <v>3.122</v>
      </c>
      <c r="E21" s="17" t="n">
        <v>3.218</v>
      </c>
      <c r="F21" s="11" t="inlineStr">
        <is>
          <t>mm</t>
        </is>
      </c>
      <c r="G21" s="11" t="inlineStr">
        <is>
          <t>Y</t>
        </is>
      </c>
    </row>
    <row r="22">
      <c r="A22" s="16" t="n">
        <v>6</v>
      </c>
      <c r="B22" s="11" t="inlineStr">
        <is>
          <t>Feature 6</t>
        </is>
      </c>
      <c r="C22" s="17" t="n">
        <v>6.32</v>
      </c>
      <c r="D22" s="17" t="n">
        <v>6.208</v>
      </c>
      <c r="E22" s="17" t="n">
        <v>6.432</v>
      </c>
      <c r="F22" s="11" t="inlineStr">
        <is>
          <t>mm</t>
        </is>
      </c>
      <c r="G22" s="11" t="inlineStr">
        <is>
          <t>Y</t>
        </is>
      </c>
    </row>
    <row r="23">
      <c r="A23" s="16" t="n">
        <v>7</v>
      </c>
      <c r="B23" s="11" t="inlineStr">
        <is>
          <t>Feature 7</t>
        </is>
      </c>
      <c r="C23" s="17" t="n">
        <v>10.02</v>
      </c>
      <c r="D23" s="17" t="n">
        <v>9.94</v>
      </c>
      <c r="E23" s="17" t="n">
        <v>10.1</v>
      </c>
      <c r="F23" s="11" t="inlineStr">
        <is>
          <t>mm</t>
        </is>
      </c>
      <c r="G23" s="11" t="inlineStr">
        <is>
          <t>Y</t>
        </is>
      </c>
    </row>
    <row r="24">
      <c r="A24" s="16" t="n">
        <v>8</v>
      </c>
      <c r="B24" s="11" t="inlineStr">
        <is>
          <t>Feature 8</t>
        </is>
      </c>
      <c r="C24" s="17" t="n">
        <v>15</v>
      </c>
      <c r="D24" s="17" t="n">
        <v>14.72</v>
      </c>
      <c r="E24" s="17" t="n">
        <v>15.28</v>
      </c>
      <c r="F24" s="11" t="inlineStr">
        <is>
          <t>mm</t>
        </is>
      </c>
      <c r="G24" s="11" t="inlineStr">
        <is>
          <t>Y</t>
        </is>
      </c>
    </row>
    <row r="25">
      <c r="A25" s="16" t="n">
        <v>9</v>
      </c>
      <c r="B25" s="11" t="inlineStr">
        <is>
          <t>Feature 9</t>
        </is>
      </c>
      <c r="C25" s="17" t="n">
        <v>20</v>
      </c>
      <c r="D25" s="17" t="n">
        <v>19.76</v>
      </c>
      <c r="E25" s="17" t="n">
        <v>20.24</v>
      </c>
      <c r="F25" s="11" t="inlineStr">
        <is>
          <t>mm</t>
        </is>
      </c>
      <c r="G25" s="11" t="inlineStr">
        <is>
          <t>Y</t>
        </is>
      </c>
    </row>
    <row r="26">
      <c r="A26" s="16" t="n">
        <v>10</v>
      </c>
      <c r="B26" s="11" t="inlineStr">
        <is>
          <t>Feature 10</t>
        </is>
      </c>
      <c r="C26" s="17" t="n">
        <v>30</v>
      </c>
      <c r="D26" s="17" t="n">
        <v>29.56</v>
      </c>
      <c r="E26" s="17" t="n">
        <v>30.44</v>
      </c>
      <c r="F26" s="11" t="inlineStr">
        <is>
          <t>mm</t>
        </is>
      </c>
      <c r="G26" s="11" t="inlineStr">
        <is>
          <t>Y</t>
        </is>
      </c>
    </row>
    <row r="27">
      <c r="A27" s="16" t="n">
        <v>11</v>
      </c>
      <c r="B27" s="11" t="inlineStr">
        <is>
          <t>Feature 11</t>
        </is>
      </c>
      <c r="C27" s="17" t="n"/>
      <c r="D27" s="17" t="n"/>
      <c r="E27" s="17" t="n"/>
      <c r="F27" s="11" t="inlineStr">
        <is>
          <t>mm</t>
        </is>
      </c>
      <c r="G27" s="11" t="inlineStr">
        <is>
          <t>N</t>
        </is>
      </c>
    </row>
    <row r="28">
      <c r="A28" s="16" t="n">
        <v>12</v>
      </c>
      <c r="B28" s="11" t="inlineStr">
        <is>
          <t>Feature 12</t>
        </is>
      </c>
      <c r="C28" s="17" t="n"/>
      <c r="D28" s="17" t="n"/>
      <c r="E28" s="17" t="n"/>
      <c r="F28" s="11" t="inlineStr">
        <is>
          <t>mm</t>
        </is>
      </c>
      <c r="G28" s="11" t="inlineStr">
        <is>
          <t>N</t>
        </is>
      </c>
    </row>
    <row r="29">
      <c r="A29" s="16" t="n">
        <v>13</v>
      </c>
      <c r="B29" s="11" t="inlineStr">
        <is>
          <t>Feature 13</t>
        </is>
      </c>
      <c r="C29" s="17" t="n"/>
      <c r="D29" s="17" t="n"/>
      <c r="E29" s="17" t="n"/>
      <c r="F29" s="11" t="inlineStr">
        <is>
          <t>mm</t>
        </is>
      </c>
      <c r="G29" s="11" t="inlineStr">
        <is>
          <t>N</t>
        </is>
      </c>
    </row>
    <row r="30">
      <c r="A30" s="16" t="n">
        <v>14</v>
      </c>
      <c r="B30" s="11" t="inlineStr">
        <is>
          <t>Feature 14</t>
        </is>
      </c>
      <c r="C30" s="17" t="n"/>
      <c r="D30" s="17" t="n"/>
      <c r="E30" s="17" t="n"/>
      <c r="F30" s="11" t="inlineStr">
        <is>
          <t>mm</t>
        </is>
      </c>
      <c r="G30" s="11" t="inlineStr">
        <is>
          <t>N</t>
        </is>
      </c>
    </row>
    <row r="31">
      <c r="A31" s="16" t="n">
        <v>15</v>
      </c>
      <c r="B31" s="11" t="inlineStr">
        <is>
          <t>Feature 15</t>
        </is>
      </c>
      <c r="C31" s="17" t="n"/>
      <c r="D31" s="17" t="n"/>
      <c r="E31" s="17" t="n"/>
      <c r="F31" s="11" t="inlineStr">
        <is>
          <t>mm</t>
        </is>
      </c>
      <c r="G31" s="11" t="inlineStr">
        <is>
          <t>N</t>
        </is>
      </c>
    </row>
    <row r="32">
      <c r="A32" s="16" t="n">
        <v>16</v>
      </c>
      <c r="B32" s="11" t="inlineStr">
        <is>
          <t>Feature 16</t>
        </is>
      </c>
      <c r="C32" s="17" t="n"/>
      <c r="D32" s="17" t="n"/>
      <c r="E32" s="17" t="n"/>
      <c r="F32" s="11" t="inlineStr">
        <is>
          <t>mm</t>
        </is>
      </c>
      <c r="G32" s="11" t="inlineStr">
        <is>
          <t>N</t>
        </is>
      </c>
    </row>
    <row r="33">
      <c r="A33" s="16" t="n">
        <v>17</v>
      </c>
      <c r="B33" s="11" t="inlineStr">
        <is>
          <t>Feature 17</t>
        </is>
      </c>
      <c r="C33" s="17" t="n"/>
      <c r="D33" s="17" t="n"/>
      <c r="E33" s="17" t="n"/>
      <c r="F33" s="11" t="inlineStr">
        <is>
          <t>mm</t>
        </is>
      </c>
      <c r="G33" s="11" t="inlineStr">
        <is>
          <t>N</t>
        </is>
      </c>
    </row>
    <row r="34">
      <c r="A34" s="16" t="n">
        <v>18</v>
      </c>
      <c r="B34" s="11" t="inlineStr">
        <is>
          <t>Feature 18</t>
        </is>
      </c>
      <c r="C34" s="17" t="n"/>
      <c r="D34" s="17" t="n"/>
      <c r="E34" s="17" t="n"/>
      <c r="F34" s="11" t="inlineStr">
        <is>
          <t>mm</t>
        </is>
      </c>
      <c r="G34" s="11" t="inlineStr">
        <is>
          <t>N</t>
        </is>
      </c>
    </row>
    <row r="35">
      <c r="A35" s="16" t="n">
        <v>19</v>
      </c>
      <c r="B35" s="11" t="inlineStr">
        <is>
          <t>Feature 19</t>
        </is>
      </c>
      <c r="C35" s="17" t="n"/>
      <c r="D35" s="17" t="n"/>
      <c r="E35" s="17" t="n"/>
      <c r="F35" s="11" t="inlineStr">
        <is>
          <t>mm</t>
        </is>
      </c>
      <c r="G35" s="11" t="inlineStr">
        <is>
          <t>N</t>
        </is>
      </c>
    </row>
    <row r="36">
      <c r="A36" s="16" t="n">
        <v>20</v>
      </c>
      <c r="B36" s="11" t="inlineStr">
        <is>
          <t>Feature 20</t>
        </is>
      </c>
      <c r="C36" s="17" t="n"/>
      <c r="D36" s="17" t="n"/>
      <c r="E36" s="17" t="n"/>
      <c r="F36" s="11" t="inlineStr">
        <is>
          <t>mm</t>
        </is>
      </c>
      <c r="G36" s="11" t="inlineStr">
        <is>
          <t>N</t>
        </is>
      </c>
    </row>
    <row r="37">
      <c r="A37" s="16" t="n">
        <v>21</v>
      </c>
      <c r="B37" s="11" t="inlineStr">
        <is>
          <t>Feature 21</t>
        </is>
      </c>
      <c r="C37" s="17" t="n"/>
      <c r="D37" s="17" t="n"/>
      <c r="E37" s="17" t="n"/>
      <c r="F37" s="11" t="inlineStr">
        <is>
          <t>mm</t>
        </is>
      </c>
      <c r="G37" s="11" t="inlineStr">
        <is>
          <t>N</t>
        </is>
      </c>
    </row>
    <row r="38">
      <c r="A38" s="16" t="n">
        <v>22</v>
      </c>
      <c r="B38" s="11" t="inlineStr">
        <is>
          <t>Feature 22</t>
        </is>
      </c>
      <c r="C38" s="17" t="n"/>
      <c r="D38" s="17" t="n"/>
      <c r="E38" s="17" t="n"/>
      <c r="F38" s="11" t="inlineStr">
        <is>
          <t>mm</t>
        </is>
      </c>
      <c r="G38" s="11" t="inlineStr">
        <is>
          <t>N</t>
        </is>
      </c>
    </row>
    <row r="39">
      <c r="A39" s="16" t="n">
        <v>23</v>
      </c>
      <c r="B39" s="11" t="inlineStr">
        <is>
          <t>Feature 23</t>
        </is>
      </c>
      <c r="C39" s="17" t="n"/>
      <c r="D39" s="17" t="n"/>
      <c r="E39" s="17" t="n"/>
      <c r="F39" s="11" t="inlineStr">
        <is>
          <t>mm</t>
        </is>
      </c>
      <c r="G39" s="11" t="inlineStr">
        <is>
          <t>N</t>
        </is>
      </c>
    </row>
    <row r="40">
      <c r="A40" s="16" t="n">
        <v>24</v>
      </c>
      <c r="B40" s="11" t="inlineStr">
        <is>
          <t>Feature 24</t>
        </is>
      </c>
      <c r="C40" s="17" t="n"/>
      <c r="D40" s="17" t="n"/>
      <c r="E40" s="17" t="n"/>
      <c r="F40" s="11" t="inlineStr">
        <is>
          <t>mm</t>
        </is>
      </c>
      <c r="G40" s="11" t="inlineStr">
        <is>
          <t>N</t>
        </is>
      </c>
    </row>
    <row r="41">
      <c r="A41" s="16" t="n">
        <v>25</v>
      </c>
      <c r="B41" s="11" t="inlineStr">
        <is>
          <t>Feature 25</t>
        </is>
      </c>
      <c r="C41" s="17" t="n"/>
      <c r="D41" s="17" t="n"/>
      <c r="E41" s="17" t="n"/>
      <c r="F41" s="11" t="inlineStr">
        <is>
          <t>mm</t>
        </is>
      </c>
      <c r="G41" s="11" t="inlineStr">
        <is>
          <t>N</t>
        </is>
      </c>
    </row>
    <row r="42">
      <c r="A42" s="16" t="n">
        <v>26</v>
      </c>
      <c r="B42" s="11" t="inlineStr">
        <is>
          <t>Feature 26</t>
        </is>
      </c>
      <c r="C42" s="17" t="n"/>
      <c r="D42" s="17" t="n"/>
      <c r="E42" s="17" t="n"/>
      <c r="F42" s="11" t="inlineStr">
        <is>
          <t>mm</t>
        </is>
      </c>
      <c r="G42" s="11" t="inlineStr">
        <is>
          <t>N</t>
        </is>
      </c>
    </row>
    <row r="43">
      <c r="A43" s="16" t="n">
        <v>27</v>
      </c>
      <c r="B43" s="11" t="inlineStr">
        <is>
          <t>Feature 27</t>
        </is>
      </c>
      <c r="C43" s="17" t="n"/>
      <c r="D43" s="17" t="n"/>
      <c r="E43" s="17" t="n"/>
      <c r="F43" s="11" t="inlineStr">
        <is>
          <t>mm</t>
        </is>
      </c>
      <c r="G43" s="11" t="inlineStr">
        <is>
          <t>N</t>
        </is>
      </c>
    </row>
    <row r="44">
      <c r="A44" s="16" t="n">
        <v>28</v>
      </c>
      <c r="B44" s="11" t="inlineStr">
        <is>
          <t>Feature 28</t>
        </is>
      </c>
      <c r="C44" s="17" t="n"/>
      <c r="D44" s="17" t="n"/>
      <c r="E44" s="17" t="n"/>
      <c r="F44" s="11" t="inlineStr">
        <is>
          <t>mm</t>
        </is>
      </c>
      <c r="G44" s="11" t="inlineStr">
        <is>
          <t>N</t>
        </is>
      </c>
    </row>
    <row r="45">
      <c r="A45" s="16" t="n">
        <v>29</v>
      </c>
      <c r="B45" s="11" t="inlineStr">
        <is>
          <t>Feature 29</t>
        </is>
      </c>
      <c r="C45" s="17" t="n"/>
      <c r="D45" s="17" t="n"/>
      <c r="E45" s="17" t="n"/>
      <c r="F45" s="11" t="inlineStr">
        <is>
          <t>mm</t>
        </is>
      </c>
      <c r="G45" s="11" t="inlineStr">
        <is>
          <t>N</t>
        </is>
      </c>
    </row>
    <row r="46">
      <c r="A46" s="16" t="n">
        <v>30</v>
      </c>
      <c r="B46" s="11" t="inlineStr">
        <is>
          <t>Feature 30</t>
        </is>
      </c>
      <c r="C46" s="17" t="n"/>
      <c r="D46" s="17" t="n"/>
      <c r="E46" s="17" t="n"/>
      <c r="F46" s="11" t="inlineStr">
        <is>
          <t>mm</t>
        </is>
      </c>
      <c r="G46" s="11" t="inlineStr">
        <is>
          <t>N</t>
        </is>
      </c>
    </row>
    <row r="47">
      <c r="A47" s="16" t="n">
        <v>31</v>
      </c>
      <c r="B47" s="11" t="inlineStr">
        <is>
          <t>Feature 31</t>
        </is>
      </c>
      <c r="C47" s="17" t="n"/>
      <c r="D47" s="17" t="n"/>
      <c r="E47" s="17" t="n"/>
      <c r="F47" s="11" t="inlineStr">
        <is>
          <t>mm</t>
        </is>
      </c>
      <c r="G47" s="11" t="inlineStr">
        <is>
          <t>N</t>
        </is>
      </c>
    </row>
    <row r="48">
      <c r="A48" s="16" t="n">
        <v>32</v>
      </c>
      <c r="B48" s="11" t="inlineStr">
        <is>
          <t>Feature 32</t>
        </is>
      </c>
      <c r="C48" s="17" t="n"/>
      <c r="D48" s="17" t="n"/>
      <c r="E48" s="17" t="n"/>
      <c r="F48" s="11" t="inlineStr">
        <is>
          <t>mm</t>
        </is>
      </c>
      <c r="G48" s="11" t="inlineStr">
        <is>
          <t>N</t>
        </is>
      </c>
    </row>
    <row r="49">
      <c r="A49" s="16" t="n">
        <v>33</v>
      </c>
      <c r="B49" s="11" t="inlineStr">
        <is>
          <t>Feature 33</t>
        </is>
      </c>
      <c r="C49" s="17" t="n"/>
      <c r="D49" s="17" t="n"/>
      <c r="E49" s="17" t="n"/>
      <c r="F49" s="11" t="inlineStr">
        <is>
          <t>mm</t>
        </is>
      </c>
      <c r="G49" s="11" t="inlineStr">
        <is>
          <t>N</t>
        </is>
      </c>
    </row>
    <row r="50">
      <c r="A50" s="16" t="n">
        <v>34</v>
      </c>
      <c r="B50" s="11" t="inlineStr">
        <is>
          <t>Feature 34</t>
        </is>
      </c>
      <c r="C50" s="17" t="n"/>
      <c r="D50" s="17" t="n"/>
      <c r="E50" s="17" t="n"/>
      <c r="F50" s="11" t="inlineStr">
        <is>
          <t>mm</t>
        </is>
      </c>
      <c r="G50" s="11" t="inlineStr">
        <is>
          <t>N</t>
        </is>
      </c>
    </row>
    <row r="51">
      <c r="A51" s="16" t="n">
        <v>35</v>
      </c>
      <c r="B51" s="11" t="inlineStr">
        <is>
          <t>Feature 35</t>
        </is>
      </c>
      <c r="C51" s="17" t="n"/>
      <c r="D51" s="17" t="n"/>
      <c r="E51" s="17" t="n"/>
      <c r="F51" s="11" t="inlineStr">
        <is>
          <t>mm</t>
        </is>
      </c>
      <c r="G51" s="11" t="inlineStr">
        <is>
          <t>N</t>
        </is>
      </c>
    </row>
    <row r="52">
      <c r="A52" s="16" t="n">
        <v>36</v>
      </c>
      <c r="B52" s="11" t="inlineStr">
        <is>
          <t>Feature 36</t>
        </is>
      </c>
      <c r="C52" s="17" t="n"/>
      <c r="D52" s="17" t="n"/>
      <c r="E52" s="17" t="n"/>
      <c r="F52" s="11" t="inlineStr">
        <is>
          <t>mm</t>
        </is>
      </c>
      <c r="G52" s="11" t="inlineStr">
        <is>
          <t>N</t>
        </is>
      </c>
    </row>
    <row r="53">
      <c r="A53" s="16" t="n">
        <v>37</v>
      </c>
      <c r="B53" s="11" t="inlineStr">
        <is>
          <t>Feature 37</t>
        </is>
      </c>
      <c r="C53" s="17" t="n"/>
      <c r="D53" s="17" t="n"/>
      <c r="E53" s="17" t="n"/>
      <c r="F53" s="11" t="inlineStr">
        <is>
          <t>mm</t>
        </is>
      </c>
      <c r="G53" s="11" t="inlineStr">
        <is>
          <t>N</t>
        </is>
      </c>
    </row>
    <row r="54">
      <c r="A54" s="16" t="n">
        <v>38</v>
      </c>
      <c r="B54" s="11" t="inlineStr">
        <is>
          <t>Feature 38</t>
        </is>
      </c>
      <c r="C54" s="17" t="n"/>
      <c r="D54" s="17" t="n"/>
      <c r="E54" s="17" t="n"/>
      <c r="F54" s="11" t="inlineStr">
        <is>
          <t>mm</t>
        </is>
      </c>
      <c r="G54" s="11" t="inlineStr">
        <is>
          <t>N</t>
        </is>
      </c>
    </row>
    <row r="55">
      <c r="A55" s="16" t="n">
        <v>39</v>
      </c>
      <c r="B55" s="11" t="inlineStr">
        <is>
          <t>Feature 39</t>
        </is>
      </c>
      <c r="C55" s="17" t="n"/>
      <c r="D55" s="17" t="n"/>
      <c r="E55" s="17" t="n"/>
      <c r="F55" s="11" t="inlineStr">
        <is>
          <t>mm</t>
        </is>
      </c>
      <c r="G55" s="11" t="inlineStr">
        <is>
          <t>N</t>
        </is>
      </c>
    </row>
    <row r="56">
      <c r="A56" s="16" t="n">
        <v>40</v>
      </c>
      <c r="B56" s="11" t="inlineStr">
        <is>
          <t>Feature 40</t>
        </is>
      </c>
      <c r="C56" s="17" t="n"/>
      <c r="D56" s="17" t="n"/>
      <c r="E56" s="17" t="n"/>
      <c r="F56" s="11" t="inlineStr">
        <is>
          <t>mm</t>
        </is>
      </c>
      <c r="G56" s="11" t="inlineStr">
        <is>
          <t>N</t>
        </is>
      </c>
    </row>
    <row r="57">
      <c r="A57" s="16" t="n">
        <v>41</v>
      </c>
      <c r="B57" s="11" t="inlineStr">
        <is>
          <t>Feature 41</t>
        </is>
      </c>
      <c r="C57" s="17" t="n"/>
      <c r="D57" s="17" t="n"/>
      <c r="E57" s="17" t="n"/>
      <c r="F57" s="11" t="inlineStr">
        <is>
          <t>mm</t>
        </is>
      </c>
      <c r="G57" s="11" t="inlineStr">
        <is>
          <t>N</t>
        </is>
      </c>
    </row>
    <row r="58">
      <c r="A58" s="16" t="n">
        <v>42</v>
      </c>
      <c r="B58" s="11" t="inlineStr">
        <is>
          <t>Feature 42</t>
        </is>
      </c>
      <c r="C58" s="17" t="n"/>
      <c r="D58" s="17" t="n"/>
      <c r="E58" s="17" t="n"/>
      <c r="F58" s="11" t="inlineStr">
        <is>
          <t>mm</t>
        </is>
      </c>
      <c r="G58" s="11" t="inlineStr">
        <is>
          <t>N</t>
        </is>
      </c>
    </row>
    <row r="59">
      <c r="A59" s="16" t="n">
        <v>43</v>
      </c>
      <c r="B59" s="11" t="inlineStr">
        <is>
          <t>Feature 43</t>
        </is>
      </c>
      <c r="C59" s="17" t="n"/>
      <c r="D59" s="17" t="n"/>
      <c r="E59" s="17" t="n"/>
      <c r="F59" s="11" t="inlineStr">
        <is>
          <t>mm</t>
        </is>
      </c>
      <c r="G59" s="11" t="inlineStr">
        <is>
          <t>N</t>
        </is>
      </c>
    </row>
    <row r="60">
      <c r="A60" s="16" t="n">
        <v>44</v>
      </c>
      <c r="B60" s="11" t="inlineStr">
        <is>
          <t>Feature 44</t>
        </is>
      </c>
      <c r="C60" s="17" t="n"/>
      <c r="D60" s="17" t="n"/>
      <c r="E60" s="17" t="n"/>
      <c r="F60" s="11" t="inlineStr">
        <is>
          <t>mm</t>
        </is>
      </c>
      <c r="G60" s="11" t="inlineStr">
        <is>
          <t>N</t>
        </is>
      </c>
    </row>
    <row r="61">
      <c r="A61" s="16" t="n">
        <v>45</v>
      </c>
      <c r="B61" s="11" t="inlineStr">
        <is>
          <t>Feature 45</t>
        </is>
      </c>
      <c r="C61" s="17" t="n"/>
      <c r="D61" s="17" t="n"/>
      <c r="E61" s="17" t="n"/>
      <c r="F61" s="11" t="inlineStr">
        <is>
          <t>mm</t>
        </is>
      </c>
      <c r="G61" s="11" t="inlineStr">
        <is>
          <t>N</t>
        </is>
      </c>
    </row>
    <row r="62">
      <c r="A62" s="16" t="n">
        <v>46</v>
      </c>
      <c r="B62" s="11" t="inlineStr">
        <is>
          <t>Feature 46</t>
        </is>
      </c>
      <c r="C62" s="17" t="n"/>
      <c r="D62" s="17" t="n"/>
      <c r="E62" s="17" t="n"/>
      <c r="F62" s="11" t="inlineStr">
        <is>
          <t>mm</t>
        </is>
      </c>
      <c r="G62" s="11" t="inlineStr">
        <is>
          <t>N</t>
        </is>
      </c>
    </row>
    <row r="63">
      <c r="A63" s="16" t="n">
        <v>47</v>
      </c>
      <c r="B63" s="11" t="inlineStr">
        <is>
          <t>Feature 47</t>
        </is>
      </c>
      <c r="C63" s="17" t="n"/>
      <c r="D63" s="17" t="n"/>
      <c r="E63" s="17" t="n"/>
      <c r="F63" s="11" t="inlineStr">
        <is>
          <t>mm</t>
        </is>
      </c>
      <c r="G63" s="11" t="inlineStr">
        <is>
          <t>N</t>
        </is>
      </c>
    </row>
    <row r="64">
      <c r="A64" s="16" t="n">
        <v>48</v>
      </c>
      <c r="B64" s="11" t="inlineStr">
        <is>
          <t>Feature 48</t>
        </is>
      </c>
      <c r="C64" s="17" t="n"/>
      <c r="D64" s="17" t="n"/>
      <c r="E64" s="17" t="n"/>
      <c r="F64" s="11" t="inlineStr">
        <is>
          <t>mm</t>
        </is>
      </c>
      <c r="G64" s="11" t="inlineStr">
        <is>
          <t>N</t>
        </is>
      </c>
    </row>
    <row r="65">
      <c r="A65" s="16" t="n">
        <v>49</v>
      </c>
      <c r="B65" s="11" t="inlineStr">
        <is>
          <t>Feature 49</t>
        </is>
      </c>
      <c r="C65" s="17" t="n"/>
      <c r="D65" s="17" t="n"/>
      <c r="E65" s="17" t="n"/>
      <c r="F65" s="11" t="inlineStr">
        <is>
          <t>mm</t>
        </is>
      </c>
      <c r="G65" s="11" t="inlineStr">
        <is>
          <t>N</t>
        </is>
      </c>
    </row>
    <row r="66">
      <c r="A66" s="16" t="n">
        <v>50</v>
      </c>
      <c r="B66" s="11" t="inlineStr">
        <is>
          <t>Feature 50</t>
        </is>
      </c>
      <c r="C66" s="17" t="n"/>
      <c r="D66" s="17" t="n"/>
      <c r="E66" s="17" t="n"/>
      <c r="F66" s="11" t="inlineStr">
        <is>
          <t>mm</t>
        </is>
      </c>
      <c r="G66" s="11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8" t="inlineStr">
        <is>
          <t>Sample #</t>
        </is>
      </c>
      <c r="B4" s="18" t="inlineStr">
        <is>
          <t>Subgroup</t>
        </is>
      </c>
      <c r="C4" s="18" t="inlineStr">
        <is>
          <t>Date</t>
        </is>
      </c>
      <c r="D4" s="18" t="inlineStr">
        <is>
          <t>Shift</t>
        </is>
      </c>
      <c r="E4" s="18" t="inlineStr">
        <is>
          <t>Operator</t>
        </is>
      </c>
      <c r="F4" s="18" t="inlineStr">
        <is>
          <t>Tool ID</t>
        </is>
      </c>
      <c r="G4" s="18" t="inlineStr">
        <is>
          <t>Cluster</t>
        </is>
      </c>
      <c r="H4" s="18">
        <f>IF(Settings!G17="Y",Settings!B17,"")</f>
        <v/>
      </c>
      <c r="I4" s="18">
        <f>IF(Settings!G18="Y",Settings!B18,"")</f>
        <v/>
      </c>
      <c r="J4" s="18">
        <f>IF(Settings!G19="Y",Settings!B19,"")</f>
        <v/>
      </c>
      <c r="K4" s="18">
        <f>IF(Settings!G20="Y",Settings!B20,"")</f>
        <v/>
      </c>
      <c r="L4" s="18">
        <f>IF(Settings!G21="Y",Settings!B21,"")</f>
        <v/>
      </c>
      <c r="M4" s="18">
        <f>IF(Settings!G22="Y",Settings!B22,"")</f>
        <v/>
      </c>
      <c r="N4" s="18">
        <f>IF(Settings!G23="Y",Settings!B23,"")</f>
        <v/>
      </c>
      <c r="O4" s="18">
        <f>IF(Settings!G24="Y",Settings!B24,"")</f>
        <v/>
      </c>
      <c r="P4" s="18">
        <f>IF(Settings!G25="Y",Settings!B25,"")</f>
        <v/>
      </c>
      <c r="Q4" s="18">
        <f>IF(Settings!G26="Y",Settings!B26,"")</f>
        <v/>
      </c>
      <c r="R4" s="18">
        <f>IF(Settings!G27="Y",Settings!B27,"")</f>
        <v/>
      </c>
      <c r="S4" s="18">
        <f>IF(Settings!G28="Y",Settings!B28,"")</f>
        <v/>
      </c>
      <c r="T4" s="18">
        <f>IF(Settings!G29="Y",Settings!B29,"")</f>
        <v/>
      </c>
      <c r="U4" s="18">
        <f>IF(Settings!G30="Y",Settings!B30,"")</f>
        <v/>
      </c>
      <c r="V4" s="18">
        <f>IF(Settings!G31="Y",Settings!B31,"")</f>
        <v/>
      </c>
      <c r="W4" s="18">
        <f>IF(Settings!G32="Y",Settings!B32,"")</f>
        <v/>
      </c>
      <c r="X4" s="18">
        <f>IF(Settings!G33="Y",Settings!B33,"")</f>
        <v/>
      </c>
      <c r="Y4" s="18">
        <f>IF(Settings!G34="Y",Settings!B34,"")</f>
        <v/>
      </c>
      <c r="Z4" s="18">
        <f>IF(Settings!G35="Y",Settings!B35,"")</f>
        <v/>
      </c>
      <c r="AA4" s="18">
        <f>IF(Settings!G36="Y",Settings!B36,"")</f>
        <v/>
      </c>
      <c r="AB4" s="18">
        <f>IF(Settings!G37="Y",Settings!B37,"")</f>
        <v/>
      </c>
      <c r="AC4" s="18">
        <f>IF(Settings!G38="Y",Settings!B38,"")</f>
        <v/>
      </c>
      <c r="AD4" s="18">
        <f>IF(Settings!G39="Y",Settings!B39,"")</f>
        <v/>
      </c>
      <c r="AE4" s="18">
        <f>IF(Settings!G40="Y",Settings!B40,"")</f>
        <v/>
      </c>
      <c r="AF4" s="18">
        <f>IF(Settings!G41="Y",Settings!B41,"")</f>
        <v/>
      </c>
      <c r="AG4" s="18">
        <f>IF(Settings!G42="Y",Settings!B42,"")</f>
        <v/>
      </c>
      <c r="AH4" s="18">
        <f>IF(Settings!G43="Y",Settings!B43,"")</f>
        <v/>
      </c>
      <c r="AI4" s="18">
        <f>IF(Settings!G44="Y",Settings!B44,"")</f>
        <v/>
      </c>
      <c r="AJ4" s="18">
        <f>IF(Settings!G45="Y",Settings!B45,"")</f>
        <v/>
      </c>
      <c r="AK4" s="18">
        <f>IF(Settings!G46="Y",Settings!B46,"")</f>
        <v/>
      </c>
      <c r="AL4" s="18">
        <f>IF(Settings!G47="Y",Settings!B47,"")</f>
        <v/>
      </c>
      <c r="AM4" s="18">
        <f>IF(Settings!G48="Y",Settings!B48,"")</f>
        <v/>
      </c>
      <c r="AN4" s="18">
        <f>IF(Settings!G49="Y",Settings!B49,"")</f>
        <v/>
      </c>
      <c r="AO4" s="18">
        <f>IF(Settings!G50="Y",Settings!B50,"")</f>
        <v/>
      </c>
      <c r="AP4" s="18">
        <f>IF(Settings!G51="Y",Settings!B51,"")</f>
        <v/>
      </c>
      <c r="AQ4" s="18">
        <f>IF(Settings!G52="Y",Settings!B52,"")</f>
        <v/>
      </c>
      <c r="AR4" s="18">
        <f>IF(Settings!G53="Y",Settings!B53,"")</f>
        <v/>
      </c>
      <c r="AS4" s="18">
        <f>IF(Settings!G54="Y",Settings!B54,"")</f>
        <v/>
      </c>
      <c r="AT4" s="18">
        <f>IF(Settings!G55="Y",Settings!B55,"")</f>
        <v/>
      </c>
      <c r="AU4" s="18">
        <f>IF(Settings!G56="Y",Settings!B56,"")</f>
        <v/>
      </c>
      <c r="AV4" s="18">
        <f>IF(Settings!G57="Y",Settings!B57,"")</f>
        <v/>
      </c>
      <c r="AW4" s="18">
        <f>IF(Settings!G58="Y",Settings!B58,"")</f>
        <v/>
      </c>
      <c r="AX4" s="18">
        <f>IF(Settings!G59="Y",Settings!B59,"")</f>
        <v/>
      </c>
      <c r="AY4" s="18">
        <f>IF(Settings!G60="Y",Settings!B60,"")</f>
        <v/>
      </c>
      <c r="AZ4" s="18">
        <f>IF(Settings!G61="Y",Settings!B61,"")</f>
        <v/>
      </c>
      <c r="BA4" s="18">
        <f>IF(Settings!G62="Y",Settings!B62,"")</f>
        <v/>
      </c>
      <c r="BB4" s="18">
        <f>IF(Settings!G63="Y",Settings!B63,"")</f>
        <v/>
      </c>
      <c r="BC4" s="18">
        <f>IF(Settings!G64="Y",Settings!B64,"")</f>
        <v/>
      </c>
      <c r="BD4" s="18">
        <f>IF(Settings!G65="Y",Settings!B65,"")</f>
        <v/>
      </c>
      <c r="BE4" s="18">
        <f>IF(Settings!G66="Y",Settings!B66,"")</f>
        <v/>
      </c>
    </row>
    <row r="5">
      <c r="A5" s="13">
        <f>IF(H5="","",ROW()-4)</f>
        <v/>
      </c>
      <c r="B5" s="13">
        <f>IF(H5="","",ROW()-4)</f>
        <v/>
      </c>
      <c r="C5" s="19" t="inlineStr">
        <is>
          <t>2026-07-02</t>
        </is>
      </c>
      <c r="D5" s="19" t="inlineStr">
        <is>
          <t>A</t>
        </is>
      </c>
      <c r="E5" s="19" t="inlineStr">
        <is>
          <t>OP1</t>
        </is>
      </c>
      <c r="F5" s="19" t="inlineStr">
        <is>
          <t>T01</t>
        </is>
      </c>
      <c r="G5" s="19" t="n"/>
      <c r="H5" s="20" t="n">
        <v>25.0299</v>
      </c>
      <c r="I5" s="20" t="n">
        <v>12.4614</v>
      </c>
      <c r="J5" s="20" t="n">
        <v>7.9877</v>
      </c>
      <c r="K5" s="20" t="n">
        <v>49.9469</v>
      </c>
      <c r="L5" s="20" t="n">
        <v>3.1644</v>
      </c>
      <c r="M5" s="20" t="n">
        <v>6.3588</v>
      </c>
      <c r="N5" s="20" t="n">
        <v>10.0064</v>
      </c>
      <c r="O5" s="20" t="n">
        <v>14.9009</v>
      </c>
      <c r="P5" s="20" t="n">
        <v>20.0588</v>
      </c>
      <c r="Q5" s="20" t="n">
        <v>29.8416</v>
      </c>
    </row>
    <row r="6">
      <c r="A6" s="13">
        <f>IF(H6="","",ROW()-4)</f>
        <v/>
      </c>
      <c r="B6" s="13">
        <f>IF(H6="","",ROW()-4)</f>
        <v/>
      </c>
      <c r="C6" s="19" t="inlineStr">
        <is>
          <t>2026-07-03</t>
        </is>
      </c>
      <c r="D6" s="19" t="inlineStr">
        <is>
          <t>B</t>
        </is>
      </c>
      <c r="E6" s="19" t="inlineStr">
        <is>
          <t>OP2</t>
        </is>
      </c>
      <c r="F6" s="19" t="inlineStr">
        <is>
          <t>T02</t>
        </is>
      </c>
      <c r="G6" s="19" t="n"/>
      <c r="H6" s="20" t="n">
        <v>25.0135</v>
      </c>
      <c r="I6" s="20" t="n">
        <v>12.5357</v>
      </c>
      <c r="J6" s="20" t="n">
        <v>8.0434</v>
      </c>
      <c r="K6" s="20" t="n">
        <v>49.8052</v>
      </c>
      <c r="L6" s="20" t="n">
        <v>3.1484</v>
      </c>
      <c r="M6" s="20" t="n">
        <v>6.2908</v>
      </c>
      <c r="N6" s="20" t="n">
        <v>10.065</v>
      </c>
      <c r="O6" s="20" t="n">
        <v>14.9886</v>
      </c>
      <c r="P6" s="20" t="n">
        <v>20.087</v>
      </c>
      <c r="Q6" s="20" t="n">
        <v>29.9475</v>
      </c>
    </row>
    <row r="7">
      <c r="A7" s="13">
        <f>IF(H7="","",ROW()-4)</f>
        <v/>
      </c>
      <c r="B7" s="13">
        <f>IF(H7="","",ROW()-4)</f>
        <v/>
      </c>
      <c r="C7" s="19" t="inlineStr">
        <is>
          <t>2026-07-04</t>
        </is>
      </c>
      <c r="D7" s="19" t="inlineStr">
        <is>
          <t>C</t>
        </is>
      </c>
      <c r="E7" s="19" t="inlineStr">
        <is>
          <t>OP3</t>
        </is>
      </c>
      <c r="F7" s="19" t="inlineStr">
        <is>
          <t>T03</t>
        </is>
      </c>
      <c r="G7" s="19" t="n"/>
      <c r="H7" s="20" t="n">
        <v>25.0489</v>
      </c>
      <c r="I7" s="20" t="n">
        <v>12.5464</v>
      </c>
      <c r="J7" s="20" t="n">
        <v>7.8927</v>
      </c>
      <c r="K7" s="20" t="n">
        <v>49.9122</v>
      </c>
      <c r="L7" s="20" t="n">
        <v>3.1711</v>
      </c>
      <c r="M7" s="20" t="n">
        <v>6.2807</v>
      </c>
      <c r="N7" s="20" t="n">
        <v>10.0633</v>
      </c>
      <c r="O7" s="20" t="n">
        <v>15.0748</v>
      </c>
      <c r="P7" s="20" t="n">
        <v>20.0639</v>
      </c>
      <c r="Q7" s="20" t="n">
        <v>29.9953</v>
      </c>
    </row>
    <row r="8">
      <c r="A8" s="13">
        <f>IF(H8="","",ROW()-4)</f>
        <v/>
      </c>
      <c r="B8" s="13">
        <f>IF(H8="","",ROW()-4)</f>
        <v/>
      </c>
      <c r="C8" s="19" t="inlineStr">
        <is>
          <t>2026-07-05</t>
        </is>
      </c>
      <c r="D8" s="19" t="inlineStr">
        <is>
          <t>A</t>
        </is>
      </c>
      <c r="E8" s="19" t="inlineStr">
        <is>
          <t>OP1</t>
        </is>
      </c>
      <c r="F8" s="19" t="inlineStr">
        <is>
          <t>T01</t>
        </is>
      </c>
      <c r="G8" s="19" t="n"/>
      <c r="H8" s="20" t="n">
        <v>24.9139</v>
      </c>
      <c r="I8" s="20" t="n">
        <v>12.4755</v>
      </c>
      <c r="J8" s="20" t="n">
        <v>8.040900000000001</v>
      </c>
      <c r="K8" s="20" t="n">
        <v>50.2694</v>
      </c>
      <c r="L8" s="20" t="n">
        <v>3.1664</v>
      </c>
      <c r="M8" s="20" t="n">
        <v>6.3147</v>
      </c>
      <c r="N8" s="20" t="n">
        <v>9.992900000000001</v>
      </c>
      <c r="O8" s="20" t="n">
        <v>14.9534</v>
      </c>
      <c r="P8" s="20" t="n">
        <v>20.0371</v>
      </c>
      <c r="Q8" s="20" t="n">
        <v>29.9516</v>
      </c>
    </row>
    <row r="9">
      <c r="A9" s="13">
        <f>IF(H9="","",ROW()-4)</f>
        <v/>
      </c>
      <c r="B9" s="13">
        <f>IF(H9="","",ROW()-4)</f>
        <v/>
      </c>
      <c r="C9" s="19" t="inlineStr">
        <is>
          <t>2026-07-06</t>
        </is>
      </c>
      <c r="D9" s="19" t="inlineStr">
        <is>
          <t>B</t>
        </is>
      </c>
      <c r="E9" s="19" t="inlineStr">
        <is>
          <t>OP2</t>
        </is>
      </c>
      <c r="F9" s="19" t="inlineStr">
        <is>
          <t>T02</t>
        </is>
      </c>
      <c r="G9" s="19" t="n"/>
      <c r="H9" s="20" t="n">
        <v>25.0293</v>
      </c>
      <c r="I9" s="20" t="n">
        <v>12.5171</v>
      </c>
      <c r="J9" s="20" t="n">
        <v>7.9491</v>
      </c>
      <c r="K9" s="20" t="n">
        <v>50.0077</v>
      </c>
      <c r="L9" s="20" t="n">
        <v>3.1722</v>
      </c>
      <c r="M9" s="20" t="n">
        <v>6.2928</v>
      </c>
      <c r="N9" s="20" t="n">
        <v>9.9834</v>
      </c>
      <c r="O9" s="20" t="n">
        <v>14.9605</v>
      </c>
      <c r="P9" s="20" t="n">
        <v>20.0318</v>
      </c>
      <c r="Q9" s="20" t="n">
        <v>29.6496</v>
      </c>
    </row>
    <row r="10">
      <c r="A10" s="13">
        <f>IF(H10="","",ROW()-4)</f>
        <v/>
      </c>
      <c r="B10" s="13">
        <f>IF(H10="","",ROW()-4)</f>
        <v/>
      </c>
      <c r="C10" s="19" t="inlineStr">
        <is>
          <t>2026-07-07</t>
        </is>
      </c>
      <c r="D10" s="19" t="inlineStr">
        <is>
          <t>C</t>
        </is>
      </c>
      <c r="E10" s="19" t="inlineStr">
        <is>
          <t>OP3</t>
        </is>
      </c>
      <c r="F10" s="19" t="inlineStr">
        <is>
          <t>T03</t>
        </is>
      </c>
      <c r="G10" s="19" t="n"/>
      <c r="H10" s="20" t="n">
        <v>25.021</v>
      </c>
      <c r="I10" s="20" t="n">
        <v>12.4868</v>
      </c>
      <c r="J10" s="20" t="n">
        <v>7.9857</v>
      </c>
      <c r="K10" s="20" t="n">
        <v>50.1995</v>
      </c>
      <c r="L10" s="20" t="n">
        <v>3.1746</v>
      </c>
      <c r="M10" s="20" t="n">
        <v>6.3208</v>
      </c>
      <c r="N10" s="20" t="n">
        <v>9.9887</v>
      </c>
      <c r="O10" s="20" t="n">
        <v>15.0139</v>
      </c>
      <c r="P10" s="20" t="n">
        <v>19.9802</v>
      </c>
      <c r="Q10" s="20" t="n">
        <v>29.9917</v>
      </c>
    </row>
    <row r="11">
      <c r="A11" s="13">
        <f>IF(H11="","",ROW()-4)</f>
        <v/>
      </c>
      <c r="B11" s="13">
        <f>IF(H11="","",ROW()-4)</f>
        <v/>
      </c>
      <c r="C11" s="19" t="inlineStr">
        <is>
          <t>2026-07-08</t>
        </is>
      </c>
      <c r="D11" s="19" t="inlineStr">
        <is>
          <t>A</t>
        </is>
      </c>
      <c r="E11" s="19" t="inlineStr">
        <is>
          <t>OP1</t>
        </is>
      </c>
      <c r="F11" s="19" t="inlineStr">
        <is>
          <t>T01</t>
        </is>
      </c>
      <c r="G11" s="19" t="n"/>
      <c r="H11" s="20" t="n">
        <v>25.0503</v>
      </c>
      <c r="I11" s="20" t="n">
        <v>12.5301</v>
      </c>
      <c r="J11" s="20" t="n">
        <v>7.9254</v>
      </c>
      <c r="K11" s="20" t="n">
        <v>50.3024</v>
      </c>
      <c r="L11" s="20" t="n">
        <v>3.1616</v>
      </c>
      <c r="M11" s="20" t="n">
        <v>6.2626</v>
      </c>
      <c r="N11" s="20" t="n">
        <v>10.0151</v>
      </c>
      <c r="O11" s="20" t="n">
        <v>14.971</v>
      </c>
      <c r="P11" s="20" t="n">
        <v>20.0391</v>
      </c>
      <c r="Q11" s="20" t="n">
        <v>29.9619</v>
      </c>
    </row>
    <row r="12">
      <c r="A12" s="13">
        <f>IF(H12="","",ROW()-4)</f>
        <v/>
      </c>
      <c r="B12" s="13">
        <f>IF(H12="","",ROW()-4)</f>
        <v/>
      </c>
      <c r="C12" s="19" t="inlineStr">
        <is>
          <t>2026-07-09</t>
        </is>
      </c>
      <c r="D12" s="19" t="inlineStr">
        <is>
          <t>B</t>
        </is>
      </c>
      <c r="E12" s="19" t="inlineStr">
        <is>
          <t>OP2</t>
        </is>
      </c>
      <c r="F12" s="19" t="inlineStr">
        <is>
          <t>T02</t>
        </is>
      </c>
      <c r="G12" s="19" t="n"/>
      <c r="H12" s="20" t="n">
        <v>25.0967</v>
      </c>
      <c r="I12" s="20" t="n">
        <v>12.5871</v>
      </c>
      <c r="J12" s="20" t="n">
        <v>7.9636</v>
      </c>
      <c r="K12" s="20" t="n">
        <v>49.7933</v>
      </c>
      <c r="L12" s="20" t="n">
        <v>3.165</v>
      </c>
      <c r="M12" s="20" t="n">
        <v>6.3185</v>
      </c>
      <c r="N12" s="20" t="n">
        <v>10.0085</v>
      </c>
      <c r="O12" s="20" t="n">
        <v>15.0481</v>
      </c>
      <c r="P12" s="20" t="n">
        <v>19.9618</v>
      </c>
      <c r="Q12" s="20" t="n">
        <v>29.953</v>
      </c>
    </row>
    <row r="13">
      <c r="A13" s="13">
        <f>IF(H13="","",ROW()-4)</f>
        <v/>
      </c>
      <c r="B13" s="13">
        <f>IF(H13="","",ROW()-4)</f>
        <v/>
      </c>
      <c r="C13" s="19" t="inlineStr">
        <is>
          <t>2026-07-10</t>
        </is>
      </c>
      <c r="D13" s="19" t="inlineStr">
        <is>
          <t>C</t>
        </is>
      </c>
      <c r="E13" s="19" t="inlineStr">
        <is>
          <t>OP3</t>
        </is>
      </c>
      <c r="F13" s="19" t="inlineStr">
        <is>
          <t>T03</t>
        </is>
      </c>
      <c r="G13" s="19" t="n"/>
      <c r="H13" s="20" t="n">
        <v>24.9403</v>
      </c>
      <c r="I13" s="20" t="n">
        <v>12.4637</v>
      </c>
      <c r="J13" s="20" t="n">
        <v>8.0343</v>
      </c>
      <c r="K13" s="20" t="n">
        <v>50.3662</v>
      </c>
      <c r="L13" s="20" t="n">
        <v>3.1678</v>
      </c>
      <c r="M13" s="20" t="n">
        <v>6.2868</v>
      </c>
      <c r="N13" s="20" t="n">
        <v>10.0084</v>
      </c>
      <c r="O13" s="20" t="n">
        <v>15.0646</v>
      </c>
      <c r="P13" s="20" t="n">
        <v>20.0031</v>
      </c>
      <c r="Q13" s="20" t="n">
        <v>29.9903</v>
      </c>
    </row>
    <row r="14">
      <c r="A14" s="13">
        <f>IF(H14="","",ROW()-4)</f>
        <v/>
      </c>
      <c r="B14" s="13">
        <f>IF(H14="","",ROW()-4)</f>
        <v/>
      </c>
      <c r="C14" s="19" t="inlineStr">
        <is>
          <t>2026-07-11</t>
        </is>
      </c>
      <c r="D14" s="19" t="inlineStr">
        <is>
          <t>A</t>
        </is>
      </c>
      <c r="E14" s="19" t="inlineStr">
        <is>
          <t>OP1</t>
        </is>
      </c>
      <c r="F14" s="19" t="inlineStr">
        <is>
          <t>T01</t>
        </is>
      </c>
      <c r="G14" s="19" t="n"/>
      <c r="H14" s="20" t="n">
        <v>24.8808</v>
      </c>
      <c r="I14" s="20" t="n">
        <v>12.4055</v>
      </c>
      <c r="J14" s="20" t="n">
        <v>8.049799999999999</v>
      </c>
      <c r="K14" s="20" t="n">
        <v>49.8887</v>
      </c>
      <c r="L14" s="20" t="n">
        <v>3.1726</v>
      </c>
      <c r="M14" s="20" t="n">
        <v>6.3258</v>
      </c>
      <c r="N14" s="20" t="n">
        <v>10.0436</v>
      </c>
      <c r="O14" s="20" t="n">
        <v>14.9974</v>
      </c>
      <c r="P14" s="20" t="n">
        <v>19.9681</v>
      </c>
      <c r="Q14" s="20" t="n">
        <v>30.0016</v>
      </c>
    </row>
    <row r="15">
      <c r="A15" s="13">
        <f>IF(H15="","",ROW()-4)</f>
        <v/>
      </c>
      <c r="B15" s="13">
        <f>IF(H15="","",ROW()-4)</f>
        <v/>
      </c>
      <c r="C15" s="19" t="inlineStr">
        <is>
          <t>2026-07-12</t>
        </is>
      </c>
      <c r="D15" s="19" t="inlineStr">
        <is>
          <t>B</t>
        </is>
      </c>
      <c r="E15" s="19" t="inlineStr">
        <is>
          <t>OP2</t>
        </is>
      </c>
      <c r="F15" s="19" t="inlineStr">
        <is>
          <t>T02</t>
        </is>
      </c>
      <c r="G15" s="19" t="n"/>
      <c r="H15" s="20" t="n">
        <v>24.9368</v>
      </c>
      <c r="I15" s="20" t="n">
        <v>12.509</v>
      </c>
      <c r="J15" s="20" t="n">
        <v>7.976</v>
      </c>
      <c r="K15" s="20" t="n">
        <v>50.0298</v>
      </c>
      <c r="L15" s="20" t="n">
        <v>3.1661</v>
      </c>
      <c r="M15" s="20" t="n">
        <v>6.301</v>
      </c>
      <c r="N15" s="20" t="n">
        <v>10.0034</v>
      </c>
      <c r="O15" s="20" t="n">
        <v>14.9439</v>
      </c>
      <c r="P15" s="20" t="n">
        <v>19.9605</v>
      </c>
      <c r="Q15" s="20" t="n">
        <v>29.9558</v>
      </c>
    </row>
    <row r="16">
      <c r="A16" s="13">
        <f>IF(H16="","",ROW()-4)</f>
        <v/>
      </c>
      <c r="B16" s="13">
        <f>IF(H16="","",ROW()-4)</f>
        <v/>
      </c>
      <c r="C16" s="19" t="inlineStr">
        <is>
          <t>2026-07-13</t>
        </is>
      </c>
      <c r="D16" s="19" t="inlineStr">
        <is>
          <t>C</t>
        </is>
      </c>
      <c r="E16" s="19" t="inlineStr">
        <is>
          <t>OP3</t>
        </is>
      </c>
      <c r="F16" s="19" t="inlineStr">
        <is>
          <t>T03</t>
        </is>
      </c>
      <c r="G16" s="19" t="n"/>
      <c r="H16" s="20" t="n">
        <v>25.1267</v>
      </c>
      <c r="I16" s="20" t="n">
        <v>12.4524</v>
      </c>
      <c r="J16" s="20" t="n">
        <v>8.019399999999999</v>
      </c>
      <c r="K16" s="20" t="n">
        <v>50.2784</v>
      </c>
      <c r="L16" s="20" t="n">
        <v>3.184</v>
      </c>
      <c r="M16" s="20" t="n">
        <v>6.3026</v>
      </c>
      <c r="N16" s="20" t="n">
        <v>10.0199</v>
      </c>
      <c r="O16" s="20" t="n">
        <v>15.0645</v>
      </c>
      <c r="P16" s="20" t="n">
        <v>19.9884</v>
      </c>
      <c r="Q16" s="20" t="n">
        <v>29.7797</v>
      </c>
    </row>
    <row r="17">
      <c r="A17" s="13">
        <f>IF(H17="","",ROW()-4)</f>
        <v/>
      </c>
      <c r="B17" s="13">
        <f>IF(H17="","",ROW()-4)</f>
        <v/>
      </c>
      <c r="C17" s="19" t="inlineStr">
        <is>
          <t>2026-07-14</t>
        </is>
      </c>
      <c r="D17" s="19" t="inlineStr">
        <is>
          <t>A</t>
        </is>
      </c>
      <c r="E17" s="19" t="inlineStr">
        <is>
          <t>OP1</t>
        </is>
      </c>
      <c r="F17" s="19" t="inlineStr">
        <is>
          <t>T01</t>
        </is>
      </c>
      <c r="G17" s="19" t="n"/>
      <c r="H17" s="20" t="n">
        <v>24.9216</v>
      </c>
      <c r="I17" s="20" t="n">
        <v>12.4331</v>
      </c>
      <c r="J17" s="20" t="n">
        <v>8.060499999999999</v>
      </c>
      <c r="K17" s="20" t="n">
        <v>49.7291</v>
      </c>
      <c r="L17" s="20" t="n">
        <v>3.1736</v>
      </c>
      <c r="M17" s="20" t="n">
        <v>6.2963</v>
      </c>
      <c r="N17" s="20" t="n">
        <v>10.0535</v>
      </c>
      <c r="O17" s="20" t="n">
        <v>15.0265</v>
      </c>
      <c r="P17" s="20" t="n">
        <v>19.9844</v>
      </c>
      <c r="Q17" s="20" t="n">
        <v>29.8457</v>
      </c>
    </row>
    <row r="18">
      <c r="A18" s="13">
        <f>IF(H18="","",ROW()-4)</f>
        <v/>
      </c>
      <c r="B18" s="13">
        <f>IF(H18="","",ROW()-4)</f>
        <v/>
      </c>
      <c r="C18" s="19" t="inlineStr">
        <is>
          <t>2026-07-15</t>
        </is>
      </c>
      <c r="D18" s="19" t="inlineStr">
        <is>
          <t>B</t>
        </is>
      </c>
      <c r="E18" s="19" t="inlineStr">
        <is>
          <t>OP2</t>
        </is>
      </c>
      <c r="F18" s="19" t="inlineStr">
        <is>
          <t>T02</t>
        </is>
      </c>
      <c r="G18" s="19" t="n"/>
      <c r="H18" s="20" t="n">
        <v>24.951</v>
      </c>
      <c r="I18" s="20" t="n">
        <v>12.5052</v>
      </c>
      <c r="J18" s="20" t="n">
        <v>8.0771</v>
      </c>
      <c r="K18" s="20" t="n">
        <v>49.9802</v>
      </c>
      <c r="L18" s="20" t="n">
        <v>3.155</v>
      </c>
      <c r="M18" s="20" t="n">
        <v>6.2975</v>
      </c>
      <c r="N18" s="20" t="n">
        <v>10.0028</v>
      </c>
      <c r="O18" s="20" t="n">
        <v>14.9839</v>
      </c>
      <c r="P18" s="20" t="n">
        <v>20.1361</v>
      </c>
      <c r="Q18" s="20" t="n">
        <v>29.9367</v>
      </c>
    </row>
    <row r="19">
      <c r="A19" s="13">
        <f>IF(H19="","",ROW()-4)</f>
        <v/>
      </c>
      <c r="B19" s="13">
        <f>IF(H19="","",ROW()-4)</f>
        <v/>
      </c>
      <c r="C19" s="19" t="inlineStr">
        <is>
          <t>2026-07-16</t>
        </is>
      </c>
      <c r="D19" s="19" t="inlineStr">
        <is>
          <t>C</t>
        </is>
      </c>
      <c r="E19" s="19" t="inlineStr">
        <is>
          <t>OP3</t>
        </is>
      </c>
      <c r="F19" s="19" t="inlineStr">
        <is>
          <t>T03</t>
        </is>
      </c>
      <c r="G19" s="19" t="n"/>
      <c r="H19" s="20" t="n">
        <v>24.9697</v>
      </c>
      <c r="I19" s="20" t="n">
        <v>12.4969</v>
      </c>
      <c r="J19" s="20" t="n">
        <v>7.9661</v>
      </c>
      <c r="K19" s="20" t="n">
        <v>49.9625</v>
      </c>
      <c r="L19" s="20" t="n">
        <v>3.1868</v>
      </c>
      <c r="M19" s="20" t="n">
        <v>6.3148</v>
      </c>
      <c r="N19" s="20" t="n">
        <v>9.993499999999999</v>
      </c>
      <c r="O19" s="20" t="n">
        <v>14.9316</v>
      </c>
      <c r="P19" s="20" t="n">
        <v>20.0147</v>
      </c>
      <c r="Q19" s="20" t="n">
        <v>30.0106</v>
      </c>
    </row>
    <row r="20">
      <c r="A20" s="13">
        <f>IF(H20="","",ROW()-4)</f>
        <v/>
      </c>
      <c r="B20" s="13">
        <f>IF(H20="","",ROW()-4)</f>
        <v/>
      </c>
      <c r="C20" s="19" t="inlineStr">
        <is>
          <t>2026-07-17</t>
        </is>
      </c>
      <c r="D20" s="19" t="inlineStr">
        <is>
          <t>A</t>
        </is>
      </c>
      <c r="E20" s="19" t="inlineStr">
        <is>
          <t>OP1</t>
        </is>
      </c>
      <c r="F20" s="19" t="inlineStr">
        <is>
          <t>T01</t>
        </is>
      </c>
      <c r="G20" s="19" t="n"/>
      <c r="H20" s="20" t="n">
        <v>25.0298</v>
      </c>
      <c r="I20" s="20" t="n">
        <v>12.6812</v>
      </c>
      <c r="J20" s="20" t="n">
        <v>8.041700000000001</v>
      </c>
      <c r="K20" s="20" t="n">
        <v>49.8233</v>
      </c>
      <c r="L20" s="20" t="n">
        <v>3.1743</v>
      </c>
      <c r="M20" s="20" t="n">
        <v>6.3284</v>
      </c>
      <c r="N20" s="20" t="n">
        <v>10.009</v>
      </c>
      <c r="O20" s="20" t="n">
        <v>14.9024</v>
      </c>
      <c r="P20" s="20" t="n">
        <v>19.9171</v>
      </c>
      <c r="Q20" s="20" t="n">
        <v>30.0797</v>
      </c>
    </row>
    <row r="21">
      <c r="A21" s="13">
        <f>IF(H21="","",ROW()-4)</f>
        <v/>
      </c>
      <c r="B21" s="13">
        <f>IF(H21="","",ROW()-4)</f>
        <v/>
      </c>
      <c r="C21" s="19" t="inlineStr">
        <is>
          <t>2026-07-18</t>
        </is>
      </c>
      <c r="D21" s="19" t="inlineStr">
        <is>
          <t>B</t>
        </is>
      </c>
      <c r="E21" s="19" t="inlineStr">
        <is>
          <t>OP2</t>
        </is>
      </c>
      <c r="F21" s="19" t="inlineStr">
        <is>
          <t>T02</t>
        </is>
      </c>
      <c r="G21" s="19" t="n"/>
      <c r="H21" s="20" t="n">
        <v>25.0337</v>
      </c>
      <c r="I21" s="20" t="n">
        <v>12.4397</v>
      </c>
      <c r="J21" s="20" t="n">
        <v>7.9464</v>
      </c>
      <c r="K21" s="20" t="n">
        <v>50.1409</v>
      </c>
      <c r="L21" s="20" t="n">
        <v>3.2019</v>
      </c>
      <c r="M21" s="20" t="n">
        <v>6.3582</v>
      </c>
      <c r="N21" s="20" t="n">
        <v>10.0618</v>
      </c>
      <c r="O21" s="20" t="n">
        <v>15.0631</v>
      </c>
      <c r="P21" s="20" t="n">
        <v>19.9931</v>
      </c>
      <c r="Q21" s="20" t="n">
        <v>29.8852</v>
      </c>
    </row>
    <row r="22">
      <c r="A22" s="13">
        <f>IF(H22="","",ROW()-4)</f>
        <v/>
      </c>
      <c r="B22" s="13">
        <f>IF(H22="","",ROW()-4)</f>
        <v/>
      </c>
      <c r="C22" s="19" t="inlineStr">
        <is>
          <t>2026-07-19</t>
        </is>
      </c>
      <c r="D22" s="19" t="inlineStr">
        <is>
          <t>C</t>
        </is>
      </c>
      <c r="E22" s="19" t="inlineStr">
        <is>
          <t>OP3</t>
        </is>
      </c>
      <c r="F22" s="19" t="inlineStr">
        <is>
          <t>T03</t>
        </is>
      </c>
      <c r="G22" s="19" t="n"/>
      <c r="H22" s="20" t="n">
        <v>25.1319</v>
      </c>
      <c r="I22" s="20" t="n">
        <v>12.6637</v>
      </c>
      <c r="J22" s="20" t="n">
        <v>7.9998</v>
      </c>
      <c r="K22" s="20" t="n">
        <v>49.8184</v>
      </c>
      <c r="L22" s="20" t="n">
        <v>3.1825</v>
      </c>
      <c r="M22" s="20" t="n">
        <v>6.3004</v>
      </c>
      <c r="N22" s="20" t="n">
        <v>10.0045</v>
      </c>
      <c r="O22" s="20" t="n">
        <v>15.0706</v>
      </c>
      <c r="P22" s="20" t="n">
        <v>19.9987</v>
      </c>
      <c r="Q22" s="20" t="n">
        <v>30.3031</v>
      </c>
    </row>
    <row r="23">
      <c r="A23" s="13">
        <f>IF(H23="","",ROW()-4)</f>
        <v/>
      </c>
      <c r="B23" s="13">
        <f>IF(H23="","",ROW()-4)</f>
        <v/>
      </c>
      <c r="C23" s="19" t="inlineStr">
        <is>
          <t>2026-07-20</t>
        </is>
      </c>
      <c r="D23" s="19" t="inlineStr">
        <is>
          <t>A</t>
        </is>
      </c>
      <c r="E23" s="19" t="inlineStr">
        <is>
          <t>OP1</t>
        </is>
      </c>
      <c r="F23" s="19" t="inlineStr">
        <is>
          <t>T01</t>
        </is>
      </c>
      <c r="G23" s="19" t="n"/>
      <c r="H23" s="20" t="n">
        <v>24.984</v>
      </c>
      <c r="I23" s="20" t="n">
        <v>12.4383</v>
      </c>
      <c r="J23" s="20" t="n">
        <v>7.9839</v>
      </c>
      <c r="K23" s="20" t="n">
        <v>49.9389</v>
      </c>
      <c r="L23" s="20" t="n">
        <v>3.1592</v>
      </c>
      <c r="M23" s="20" t="n">
        <v>6.2472</v>
      </c>
      <c r="N23" s="20" t="n">
        <v>10.0221</v>
      </c>
      <c r="O23" s="20" t="n">
        <v>15.0106</v>
      </c>
      <c r="P23" s="20" t="n">
        <v>20.0423</v>
      </c>
      <c r="Q23" s="20" t="n">
        <v>29.9805</v>
      </c>
    </row>
    <row r="24">
      <c r="A24" s="13">
        <f>IF(H24="","",ROW()-4)</f>
        <v/>
      </c>
      <c r="B24" s="13">
        <f>IF(H24="","",ROW()-4)</f>
        <v/>
      </c>
      <c r="C24" s="19" t="inlineStr">
        <is>
          <t>2026-07-21</t>
        </is>
      </c>
      <c r="D24" s="19" t="inlineStr">
        <is>
          <t>B</t>
        </is>
      </c>
      <c r="E24" s="19" t="inlineStr">
        <is>
          <t>OP2</t>
        </is>
      </c>
      <c r="F24" s="19" t="inlineStr">
        <is>
          <t>T02</t>
        </is>
      </c>
      <c r="G24" s="19" t="n"/>
      <c r="H24" s="20" t="n">
        <v>25.0236</v>
      </c>
      <c r="I24" s="20" t="n">
        <v>12.514</v>
      </c>
      <c r="J24" s="20" t="n">
        <v>7.941</v>
      </c>
      <c r="K24" s="20" t="n">
        <v>49.5796</v>
      </c>
      <c r="L24" s="20" t="n">
        <v>3.1696</v>
      </c>
      <c r="M24" s="20" t="n">
        <v>6.3543</v>
      </c>
      <c r="N24" s="20" t="n">
        <v>9.9826</v>
      </c>
      <c r="O24" s="20" t="n">
        <v>15.0234</v>
      </c>
      <c r="P24" s="20" t="n">
        <v>20.0994</v>
      </c>
      <c r="Q24" s="20" t="n">
        <v>29.9881</v>
      </c>
    </row>
    <row r="25">
      <c r="A25" s="13">
        <f>IF(H25="","",ROW()-4)</f>
        <v/>
      </c>
      <c r="B25" s="13">
        <f>IF(H25="","",ROW()-4)</f>
        <v/>
      </c>
      <c r="C25" s="19" t="inlineStr">
        <is>
          <t>2026-07-22</t>
        </is>
      </c>
      <c r="D25" s="19" t="inlineStr">
        <is>
          <t>C</t>
        </is>
      </c>
      <c r="E25" s="19" t="inlineStr">
        <is>
          <t>OP3</t>
        </is>
      </c>
      <c r="F25" s="19" t="inlineStr">
        <is>
          <t>T03</t>
        </is>
      </c>
      <c r="G25" s="19" t="n"/>
      <c r="H25" s="20" t="n">
        <v>25.0213</v>
      </c>
      <c r="I25" s="20" t="n">
        <v>12.3995</v>
      </c>
      <c r="J25" s="20" t="n">
        <v>7.9318</v>
      </c>
      <c r="K25" s="20" t="n">
        <v>50.0584</v>
      </c>
      <c r="L25" s="20" t="n">
        <v>3.1725</v>
      </c>
      <c r="M25" s="20" t="n">
        <v>6.3328</v>
      </c>
      <c r="N25" s="20" t="n">
        <v>10.0206</v>
      </c>
      <c r="O25" s="20" t="n">
        <v>15.1032</v>
      </c>
      <c r="P25" s="20" t="n">
        <v>19.9438</v>
      </c>
      <c r="Q25" s="20" t="n">
        <v>30.0753</v>
      </c>
    </row>
    <row r="26">
      <c r="A26" s="13">
        <f>IF(H26="","",ROW()-4)</f>
        <v/>
      </c>
      <c r="B26" s="13">
        <f>IF(H26="","",ROW()-4)</f>
        <v/>
      </c>
      <c r="C26" s="19" t="inlineStr">
        <is>
          <t>2026-07-23</t>
        </is>
      </c>
      <c r="D26" s="19" t="inlineStr">
        <is>
          <t>A</t>
        </is>
      </c>
      <c r="E26" s="19" t="inlineStr">
        <is>
          <t>OP1</t>
        </is>
      </c>
      <c r="F26" s="19" t="inlineStr">
        <is>
          <t>T01</t>
        </is>
      </c>
      <c r="G26" s="19" t="n"/>
      <c r="H26" s="20" t="n">
        <v>25.0089</v>
      </c>
      <c r="I26" s="20" t="n">
        <v>12.4197</v>
      </c>
      <c r="J26" s="20" t="n">
        <v>8.1295</v>
      </c>
      <c r="K26" s="20" t="n">
        <v>49.9184</v>
      </c>
      <c r="L26" s="20" t="n">
        <v>3.159</v>
      </c>
      <c r="M26" s="20" t="n">
        <v>6.3308</v>
      </c>
      <c r="N26" s="20" t="n">
        <v>10.0184</v>
      </c>
      <c r="O26" s="20" t="n">
        <v>15.0736</v>
      </c>
      <c r="P26" s="20" t="n">
        <v>19.9478</v>
      </c>
      <c r="Q26" s="20" t="n">
        <v>29.9541</v>
      </c>
    </row>
    <row r="27">
      <c r="A27" s="13">
        <f>IF(H27="","",ROW()-4)</f>
        <v/>
      </c>
      <c r="B27" s="13">
        <f>IF(H27="","",ROW()-4)</f>
        <v/>
      </c>
      <c r="C27" s="19" t="inlineStr">
        <is>
          <t>2026-07-24</t>
        </is>
      </c>
      <c r="D27" s="19" t="inlineStr">
        <is>
          <t>B</t>
        </is>
      </c>
      <c r="E27" s="19" t="inlineStr">
        <is>
          <t>OP2</t>
        </is>
      </c>
      <c r="F27" s="19" t="inlineStr">
        <is>
          <t>T02</t>
        </is>
      </c>
      <c r="G27" s="19" t="n"/>
      <c r="H27" s="20" t="n">
        <v>24.9122</v>
      </c>
      <c r="I27" s="20" t="n">
        <v>12.3422</v>
      </c>
      <c r="J27" s="20" t="n">
        <v>7.9268</v>
      </c>
      <c r="K27" s="20" t="n">
        <v>49.9007</v>
      </c>
      <c r="L27" s="20" t="n">
        <v>3.1666</v>
      </c>
      <c r="M27" s="20" t="n">
        <v>6.3578</v>
      </c>
      <c r="N27" s="20" t="n">
        <v>10.02</v>
      </c>
      <c r="O27" s="20" t="n">
        <v>14.9835</v>
      </c>
      <c r="P27" s="20" t="n">
        <v>20.0081</v>
      </c>
      <c r="Q27" s="20" t="n">
        <v>30.1689</v>
      </c>
    </row>
    <row r="28">
      <c r="A28" s="13">
        <f>IF(H28="","",ROW()-4)</f>
        <v/>
      </c>
      <c r="B28" s="13">
        <f>IF(H28="","",ROW()-4)</f>
        <v/>
      </c>
      <c r="C28" s="19" t="inlineStr">
        <is>
          <t>2026-07-25</t>
        </is>
      </c>
      <c r="D28" s="19" t="inlineStr">
        <is>
          <t>C</t>
        </is>
      </c>
      <c r="E28" s="19" t="inlineStr">
        <is>
          <t>OP3</t>
        </is>
      </c>
      <c r="F28" s="19" t="inlineStr">
        <is>
          <t>T03</t>
        </is>
      </c>
      <c r="G28" s="19" t="n"/>
      <c r="H28" s="20" t="n">
        <v>24.9682</v>
      </c>
      <c r="I28" s="20" t="n">
        <v>12.4959</v>
      </c>
      <c r="J28" s="20" t="n">
        <v>8.0253</v>
      </c>
      <c r="K28" s="20" t="n">
        <v>50.3273</v>
      </c>
      <c r="L28" s="20" t="n">
        <v>3.1924</v>
      </c>
      <c r="M28" s="20" t="n">
        <v>6.3379</v>
      </c>
      <c r="N28" s="20" t="n">
        <v>9.981</v>
      </c>
      <c r="O28" s="20" t="n">
        <v>15.1454</v>
      </c>
      <c r="P28" s="20" t="n">
        <v>20.0919</v>
      </c>
      <c r="Q28" s="20" t="n">
        <v>29.9651</v>
      </c>
    </row>
    <row r="29">
      <c r="A29" s="13">
        <f>IF(H29="","",ROW()-4)</f>
        <v/>
      </c>
      <c r="B29" s="13">
        <f>IF(H29="","",ROW()-4)</f>
        <v/>
      </c>
      <c r="C29" s="19" t="inlineStr">
        <is>
          <t>2026-07-26</t>
        </is>
      </c>
      <c r="D29" s="19" t="inlineStr">
        <is>
          <t>A</t>
        </is>
      </c>
      <c r="E29" s="19" t="inlineStr">
        <is>
          <t>OP1</t>
        </is>
      </c>
      <c r="F29" s="19" t="inlineStr">
        <is>
          <t>T01</t>
        </is>
      </c>
      <c r="G29" s="19" t="n"/>
      <c r="H29" s="20" t="n">
        <v>25.0625</v>
      </c>
      <c r="I29" s="20" t="n">
        <v>12.5003</v>
      </c>
      <c r="J29" s="20" t="n">
        <v>8.023099999999999</v>
      </c>
      <c r="K29" s="20" t="n">
        <v>50.1365</v>
      </c>
      <c r="L29" s="20" t="n">
        <v>3.1726</v>
      </c>
      <c r="M29" s="20" t="n">
        <v>6.3148</v>
      </c>
      <c r="N29" s="20" t="n">
        <v>10.0205</v>
      </c>
      <c r="O29" s="20" t="n">
        <v>15.1056</v>
      </c>
      <c r="P29" s="20" t="n">
        <v>20.0472</v>
      </c>
      <c r="Q29" s="20" t="n">
        <v>29.9903</v>
      </c>
    </row>
    <row r="30">
      <c r="A30" s="13">
        <f>IF(H30="","",ROW()-4)</f>
        <v/>
      </c>
      <c r="B30" s="13">
        <f>IF(H30="","",ROW()-4)</f>
        <v/>
      </c>
      <c r="C30" s="19" t="inlineStr">
        <is>
          <t>2026-07-27</t>
        </is>
      </c>
      <c r="D30" s="19" t="inlineStr">
        <is>
          <t>B</t>
        </is>
      </c>
      <c r="E30" s="19" t="inlineStr">
        <is>
          <t>OP2</t>
        </is>
      </c>
      <c r="F30" s="19" t="inlineStr">
        <is>
          <t>T02</t>
        </is>
      </c>
      <c r="G30" s="19" t="n"/>
      <c r="H30" s="20" t="n">
        <v>24.9131</v>
      </c>
      <c r="I30" s="20" t="n">
        <v>12.5768</v>
      </c>
      <c r="J30" s="20" t="n">
        <v>8.0372</v>
      </c>
      <c r="K30" s="20" t="n">
        <v>50.0505</v>
      </c>
      <c r="L30" s="20" t="n">
        <v>3.174</v>
      </c>
      <c r="M30" s="20" t="n">
        <v>6.3609</v>
      </c>
      <c r="N30" s="20" t="n">
        <v>10.0472</v>
      </c>
      <c r="O30" s="20" t="n">
        <v>14.9115</v>
      </c>
      <c r="P30" s="20" t="n">
        <v>20.0599</v>
      </c>
      <c r="Q30" s="20" t="n">
        <v>29.8945</v>
      </c>
    </row>
    <row r="31">
      <c r="A31" s="13">
        <f>IF(H31="","",ROW()-4)</f>
        <v/>
      </c>
      <c r="B31" s="13">
        <f>IF(H31="","",ROW()-4)</f>
        <v/>
      </c>
      <c r="C31" s="19" t="inlineStr">
        <is>
          <t>2026-07-28</t>
        </is>
      </c>
      <c r="D31" s="19" t="inlineStr">
        <is>
          <t>C</t>
        </is>
      </c>
      <c r="E31" s="19" t="inlineStr">
        <is>
          <t>OP3</t>
        </is>
      </c>
      <c r="F31" s="19" t="inlineStr">
        <is>
          <t>T03</t>
        </is>
      </c>
      <c r="G31" s="19" t="n"/>
      <c r="H31" s="20" t="n">
        <v>24.9473</v>
      </c>
      <c r="I31" s="20" t="n">
        <v>12.3833</v>
      </c>
      <c r="J31" s="20" t="n">
        <v>8.0435</v>
      </c>
      <c r="K31" s="20" t="n">
        <v>50.0662</v>
      </c>
      <c r="L31" s="20" t="n">
        <v>3.1766</v>
      </c>
      <c r="M31" s="20" t="n">
        <v>6.3446</v>
      </c>
      <c r="N31" s="20" t="n">
        <v>9.982200000000001</v>
      </c>
      <c r="O31" s="20" t="n">
        <v>15.0925</v>
      </c>
      <c r="P31" s="20" t="n">
        <v>20.0527</v>
      </c>
      <c r="Q31" s="20" t="n">
        <v>29.9993</v>
      </c>
    </row>
    <row r="32">
      <c r="A32" s="13">
        <f>IF(H32="","",ROW()-4)</f>
        <v/>
      </c>
      <c r="B32" s="13">
        <f>IF(H32="","",ROW()-4)</f>
        <v/>
      </c>
      <c r="C32" s="19" t="inlineStr">
        <is>
          <t>2026-07-29</t>
        </is>
      </c>
      <c r="D32" s="19" t="inlineStr">
        <is>
          <t>A</t>
        </is>
      </c>
      <c r="E32" s="19" t="inlineStr">
        <is>
          <t>OP1</t>
        </is>
      </c>
      <c r="F32" s="19" t="inlineStr">
        <is>
          <t>T01</t>
        </is>
      </c>
      <c r="G32" s="19" t="n"/>
      <c r="H32" s="20" t="n">
        <v>24.9782</v>
      </c>
      <c r="I32" s="20" t="n">
        <v>12.5093</v>
      </c>
      <c r="J32" s="20" t="n">
        <v>7.8529</v>
      </c>
      <c r="K32" s="20" t="n">
        <v>50.023</v>
      </c>
      <c r="L32" s="20" t="n">
        <v>3.1643</v>
      </c>
      <c r="M32" s="20" t="n">
        <v>6.3538</v>
      </c>
      <c r="N32" s="20" t="n">
        <v>10.0148</v>
      </c>
      <c r="O32" s="20" t="n">
        <v>14.9675</v>
      </c>
      <c r="P32" s="20" t="n">
        <v>20.0797</v>
      </c>
      <c r="Q32" s="20" t="n">
        <v>29.8407</v>
      </c>
    </row>
    <row r="33">
      <c r="A33" s="13">
        <f>IF(H33="","",ROW()-4)</f>
        <v/>
      </c>
      <c r="B33" s="13">
        <f>IF(H33="","",ROW()-4)</f>
        <v/>
      </c>
      <c r="C33" s="19" t="inlineStr">
        <is>
          <t>2026-07-30</t>
        </is>
      </c>
      <c r="D33" s="19" t="inlineStr">
        <is>
          <t>B</t>
        </is>
      </c>
      <c r="E33" s="19" t="inlineStr">
        <is>
          <t>OP2</t>
        </is>
      </c>
      <c r="F33" s="19" t="inlineStr">
        <is>
          <t>T02</t>
        </is>
      </c>
      <c r="G33" s="19" t="n"/>
      <c r="H33" s="20" t="n">
        <v>25.1589</v>
      </c>
      <c r="I33" s="20" t="n">
        <v>12.5559</v>
      </c>
      <c r="J33" s="20" t="n">
        <v>7.9815</v>
      </c>
      <c r="K33" s="20" t="n">
        <v>49.8882</v>
      </c>
      <c r="L33" s="20" t="n">
        <v>3.162</v>
      </c>
      <c r="M33" s="20" t="n">
        <v>6.3395</v>
      </c>
      <c r="N33" s="20" t="n">
        <v>10.0187</v>
      </c>
      <c r="O33" s="20" t="n">
        <v>14.9867</v>
      </c>
      <c r="P33" s="20" t="n">
        <v>19.992</v>
      </c>
      <c r="Q33" s="20" t="n">
        <v>29.975</v>
      </c>
    </row>
    <row r="34">
      <c r="A34" s="13">
        <f>IF(H34="","",ROW()-4)</f>
        <v/>
      </c>
      <c r="B34" s="13">
        <f>IF(H34="","",ROW()-4)</f>
        <v/>
      </c>
      <c r="C34" s="19" t="inlineStr">
        <is>
          <t>2026-07-31</t>
        </is>
      </c>
      <c r="D34" s="19" t="inlineStr">
        <is>
          <t>C</t>
        </is>
      </c>
      <c r="E34" s="19" t="inlineStr">
        <is>
          <t>OP3</t>
        </is>
      </c>
      <c r="F34" s="19" t="inlineStr">
        <is>
          <t>T03</t>
        </is>
      </c>
      <c r="G34" s="19" t="n"/>
      <c r="H34" s="20" t="n">
        <v>24.9678</v>
      </c>
      <c r="I34" s="20" t="n">
        <v>12.4154</v>
      </c>
      <c r="J34" s="20" t="n">
        <v>7.9872</v>
      </c>
      <c r="K34" s="20" t="n">
        <v>49.9393</v>
      </c>
      <c r="L34" s="20" t="n">
        <v>3.1907</v>
      </c>
      <c r="M34" s="20" t="n">
        <v>6.296</v>
      </c>
      <c r="N34" s="20" t="n">
        <v>10.0286</v>
      </c>
      <c r="O34" s="20" t="n">
        <v>15.0637</v>
      </c>
      <c r="P34" s="20" t="n">
        <v>19.9519</v>
      </c>
      <c r="Q34" s="20" t="n">
        <v>29.8935</v>
      </c>
    </row>
    <row r="35">
      <c r="A35" s="13">
        <f>IF(H35="","",ROW()-4)</f>
        <v/>
      </c>
      <c r="B35" s="13">
        <f>IF(H35="","",ROW()-4)</f>
        <v/>
      </c>
      <c r="C35" s="19" t="inlineStr">
        <is>
          <t>2026-08-01</t>
        </is>
      </c>
      <c r="D35" s="19" t="inlineStr">
        <is>
          <t>A</t>
        </is>
      </c>
      <c r="E35" s="19" t="inlineStr">
        <is>
          <t>OP1</t>
        </is>
      </c>
      <c r="F35" s="19" t="inlineStr">
        <is>
          <t>T01</t>
        </is>
      </c>
      <c r="G35" s="19" t="n"/>
      <c r="H35" s="20" t="n">
        <v>24.9247</v>
      </c>
      <c r="I35" s="20" t="n">
        <v>12.4639</v>
      </c>
      <c r="J35" s="20" t="n">
        <v>8.032299999999999</v>
      </c>
      <c r="K35" s="20" t="n">
        <v>50.0872</v>
      </c>
      <c r="L35" s="20" t="n">
        <v>3.1705</v>
      </c>
      <c r="M35" s="20" t="n">
        <v>6.3396</v>
      </c>
      <c r="N35" s="20" t="n">
        <v>10.0132</v>
      </c>
      <c r="O35" s="20" t="n">
        <v>15.044</v>
      </c>
      <c r="P35" s="20" t="n">
        <v>20.0603</v>
      </c>
      <c r="Q35" s="20" t="n">
        <v>29.8903</v>
      </c>
    </row>
    <row r="36">
      <c r="A36" s="13">
        <f>IF(H36="","",ROW()-4)</f>
        <v/>
      </c>
      <c r="B36" s="13">
        <f>IF(H36="","",ROW()-4)</f>
        <v/>
      </c>
      <c r="C36" s="19" t="inlineStr">
        <is>
          <t>2026-08-02</t>
        </is>
      </c>
      <c r="D36" s="19" t="inlineStr">
        <is>
          <t>B</t>
        </is>
      </c>
      <c r="E36" s="19" t="inlineStr">
        <is>
          <t>OP2</t>
        </is>
      </c>
      <c r="F36" s="19" t="inlineStr">
        <is>
          <t>T02</t>
        </is>
      </c>
      <c r="G36" s="19" t="n"/>
      <c r="H36" s="20" t="n">
        <v>24.9135</v>
      </c>
      <c r="I36" s="20" t="n">
        <v>12.3586</v>
      </c>
      <c r="J36" s="20" t="n">
        <v>8.0092</v>
      </c>
      <c r="K36" s="20" t="n">
        <v>49.8552</v>
      </c>
      <c r="L36" s="20" t="n">
        <v>3.1639</v>
      </c>
      <c r="M36" s="20" t="n">
        <v>6.3332</v>
      </c>
      <c r="N36" s="20" t="n">
        <v>10.0211</v>
      </c>
      <c r="O36" s="20" t="n">
        <v>14.9862</v>
      </c>
      <c r="P36" s="20" t="n">
        <v>19.945</v>
      </c>
      <c r="Q36" s="20" t="n">
        <v>30.0565</v>
      </c>
    </row>
    <row r="37">
      <c r="A37" s="13">
        <f>IF(H37="","",ROW()-4)</f>
        <v/>
      </c>
      <c r="B37" s="13">
        <f>IF(H37="","",ROW()-4)</f>
        <v/>
      </c>
      <c r="C37" s="19" t="inlineStr">
        <is>
          <t>2026-08-03</t>
        </is>
      </c>
      <c r="D37" s="19" t="inlineStr">
        <is>
          <t>C</t>
        </is>
      </c>
      <c r="E37" s="19" t="inlineStr">
        <is>
          <t>OP3</t>
        </is>
      </c>
      <c r="F37" s="19" t="inlineStr">
        <is>
          <t>T03</t>
        </is>
      </c>
      <c r="G37" s="19" t="n"/>
      <c r="H37" s="20" t="n">
        <v>24.9322</v>
      </c>
      <c r="I37" s="20" t="n">
        <v>12.418</v>
      </c>
      <c r="J37" s="20" t="n">
        <v>8.0688</v>
      </c>
      <c r="K37" s="20" t="n">
        <v>50.0734</v>
      </c>
      <c r="L37" s="20" t="n">
        <v>3.1582</v>
      </c>
      <c r="M37" s="20" t="n">
        <v>6.3054</v>
      </c>
      <c r="N37" s="20" t="n">
        <v>10.0365</v>
      </c>
      <c r="O37" s="20" t="n">
        <v>15.0455</v>
      </c>
      <c r="P37" s="20" t="n">
        <v>20.0503</v>
      </c>
      <c r="Q37" s="20" t="n">
        <v>30.1193</v>
      </c>
    </row>
    <row r="38">
      <c r="A38" s="13">
        <f>IF(H38="","",ROW()-4)</f>
        <v/>
      </c>
      <c r="B38" s="13">
        <f>IF(H38="","",ROW()-4)</f>
        <v/>
      </c>
      <c r="C38" s="19" t="inlineStr">
        <is>
          <t>2026-08-04</t>
        </is>
      </c>
      <c r="D38" s="19" t="inlineStr">
        <is>
          <t>A</t>
        </is>
      </c>
      <c r="E38" s="19" t="inlineStr">
        <is>
          <t>OP1</t>
        </is>
      </c>
      <c r="F38" s="19" t="inlineStr">
        <is>
          <t>T01</t>
        </is>
      </c>
      <c r="G38" s="19" t="n"/>
      <c r="H38" s="20" t="n">
        <v>24.8707</v>
      </c>
      <c r="I38" s="20" t="n">
        <v>12.5375</v>
      </c>
      <c r="J38" s="20" t="n">
        <v>8.020200000000001</v>
      </c>
      <c r="K38" s="20" t="n">
        <v>49.7221</v>
      </c>
      <c r="L38" s="20" t="n">
        <v>3.1711</v>
      </c>
      <c r="M38" s="20" t="n">
        <v>6.2708</v>
      </c>
      <c r="N38" s="20" t="n">
        <v>10.02</v>
      </c>
      <c r="O38" s="20" t="n">
        <v>14.9483</v>
      </c>
      <c r="P38" s="20" t="n">
        <v>20.0116</v>
      </c>
      <c r="Q38" s="20" t="n">
        <v>29.8638</v>
      </c>
    </row>
    <row r="39">
      <c r="A39" s="13">
        <f>IF(H39="","",ROW()-4)</f>
        <v/>
      </c>
      <c r="B39" s="13">
        <f>IF(H39="","",ROW()-4)</f>
        <v/>
      </c>
      <c r="C39" s="19" t="inlineStr">
        <is>
          <t>2026-08-05</t>
        </is>
      </c>
      <c r="D39" s="19" t="inlineStr">
        <is>
          <t>B</t>
        </is>
      </c>
      <c r="E39" s="19" t="inlineStr">
        <is>
          <t>OP2</t>
        </is>
      </c>
      <c r="F39" s="19" t="inlineStr">
        <is>
          <t>T02</t>
        </is>
      </c>
      <c r="G39" s="19" t="n"/>
      <c r="H39" s="20" t="n">
        <v>25.0908</v>
      </c>
      <c r="I39" s="20" t="n">
        <v>12.4132</v>
      </c>
      <c r="J39" s="20" t="n">
        <v>8.0061</v>
      </c>
      <c r="K39" s="20" t="n">
        <v>50.0084</v>
      </c>
      <c r="L39" s="20" t="n">
        <v>3.1824</v>
      </c>
      <c r="M39" s="20" t="n">
        <v>6.2933</v>
      </c>
      <c r="N39" s="20" t="n">
        <v>10.0113</v>
      </c>
      <c r="O39" s="20" t="n">
        <v>14.9812</v>
      </c>
      <c r="P39" s="20" t="n">
        <v>19.9581</v>
      </c>
      <c r="Q39" s="20" t="n">
        <v>30.0098</v>
      </c>
    </row>
    <row r="40">
      <c r="A40" s="13">
        <f>IF(H40="","",ROW()-4)</f>
        <v/>
      </c>
      <c r="B40" s="13">
        <f>IF(H40="","",ROW()-4)</f>
        <v/>
      </c>
      <c r="C40" s="19" t="inlineStr">
        <is>
          <t>2026-08-06</t>
        </is>
      </c>
      <c r="D40" s="19" t="inlineStr">
        <is>
          <t>C</t>
        </is>
      </c>
      <c r="E40" s="19" t="inlineStr">
        <is>
          <t>OP3</t>
        </is>
      </c>
      <c r="F40" s="19" t="inlineStr">
        <is>
          <t>T03</t>
        </is>
      </c>
      <c r="G40" s="19" t="n"/>
      <c r="H40" s="20" t="n">
        <v>24.897</v>
      </c>
      <c r="I40" s="20" t="n">
        <v>12.5491</v>
      </c>
      <c r="J40" s="20" t="n">
        <v>7.9478</v>
      </c>
      <c r="K40" s="20" t="n">
        <v>50.3168</v>
      </c>
      <c r="L40" s="20" t="n">
        <v>3.1617</v>
      </c>
      <c r="M40" s="20" t="n">
        <v>6.3301</v>
      </c>
      <c r="N40" s="20" t="n">
        <v>10.0279</v>
      </c>
      <c r="O40" s="20" t="n">
        <v>15.0032</v>
      </c>
      <c r="P40" s="20" t="n">
        <v>20.1692</v>
      </c>
      <c r="Q40" s="20" t="n">
        <v>30.0783</v>
      </c>
    </row>
    <row r="41">
      <c r="A41" s="13">
        <f>IF(H41="","",ROW()-4)</f>
        <v/>
      </c>
      <c r="B41" s="13">
        <f>IF(H41="","",ROW()-4)</f>
        <v/>
      </c>
      <c r="C41" s="19" t="inlineStr">
        <is>
          <t>2026-08-07</t>
        </is>
      </c>
      <c r="D41" s="19" t="inlineStr">
        <is>
          <t>A</t>
        </is>
      </c>
      <c r="E41" s="19" t="inlineStr">
        <is>
          <t>OP1</t>
        </is>
      </c>
      <c r="F41" s="19" t="inlineStr">
        <is>
          <t>T01</t>
        </is>
      </c>
      <c r="G41" s="19" t="n"/>
      <c r="H41" s="20" t="n">
        <v>25.0613</v>
      </c>
      <c r="I41" s="20" t="n">
        <v>12.522</v>
      </c>
      <c r="J41" s="20" t="n">
        <v>7.9776</v>
      </c>
      <c r="K41" s="20" t="n">
        <v>49.7463</v>
      </c>
      <c r="L41" s="20" t="n">
        <v>3.1598</v>
      </c>
      <c r="M41" s="20" t="n">
        <v>6.3144</v>
      </c>
      <c r="N41" s="20" t="n">
        <v>10.0546</v>
      </c>
      <c r="O41" s="20" t="n">
        <v>15.0011</v>
      </c>
      <c r="P41" s="20" t="n">
        <v>19.9919</v>
      </c>
      <c r="Q41" s="20" t="n">
        <v>30.1892</v>
      </c>
    </row>
    <row r="42">
      <c r="A42" s="13">
        <f>IF(H42="","",ROW()-4)</f>
        <v/>
      </c>
      <c r="B42" s="13">
        <f>IF(H42="","",ROW()-4)</f>
        <v/>
      </c>
      <c r="C42" s="19" t="inlineStr">
        <is>
          <t>2026-08-08</t>
        </is>
      </c>
      <c r="D42" s="19" t="inlineStr">
        <is>
          <t>B</t>
        </is>
      </c>
      <c r="E42" s="19" t="inlineStr">
        <is>
          <t>OP2</t>
        </is>
      </c>
      <c r="F42" s="19" t="inlineStr">
        <is>
          <t>T02</t>
        </is>
      </c>
      <c r="G42" s="19" t="n"/>
      <c r="H42" s="20" t="n">
        <v>25.0378</v>
      </c>
      <c r="I42" s="20" t="n">
        <v>12.4885</v>
      </c>
      <c r="J42" s="20" t="n">
        <v>8.0008</v>
      </c>
      <c r="K42" s="20" t="n">
        <v>50.2007</v>
      </c>
      <c r="L42" s="20" t="n">
        <v>3.168</v>
      </c>
      <c r="M42" s="20" t="n">
        <v>6.3653</v>
      </c>
      <c r="N42" s="20" t="n">
        <v>10.0327</v>
      </c>
      <c r="O42" s="20" t="n">
        <v>15.086</v>
      </c>
      <c r="P42" s="20" t="n">
        <v>19.9163</v>
      </c>
      <c r="Q42" s="20" t="n">
        <v>30.0703</v>
      </c>
    </row>
    <row r="43">
      <c r="A43" s="13">
        <f>IF(H43="","",ROW()-4)</f>
        <v/>
      </c>
      <c r="B43" s="13">
        <f>IF(H43="","",ROW()-4)</f>
        <v/>
      </c>
      <c r="C43" s="19" t="inlineStr">
        <is>
          <t>2026-08-09</t>
        </is>
      </c>
      <c r="D43" s="19" t="inlineStr">
        <is>
          <t>C</t>
        </is>
      </c>
      <c r="E43" s="19" t="inlineStr">
        <is>
          <t>OP3</t>
        </is>
      </c>
      <c r="F43" s="19" t="inlineStr">
        <is>
          <t>T03</t>
        </is>
      </c>
      <c r="G43" s="19" t="n"/>
      <c r="H43" s="20" t="n">
        <v>24.9264</v>
      </c>
      <c r="I43" s="20" t="n">
        <v>12.5189</v>
      </c>
      <c r="J43" s="20" t="n">
        <v>7.9903</v>
      </c>
      <c r="K43" s="20" t="n">
        <v>49.816</v>
      </c>
      <c r="L43" s="20" t="n">
        <v>3.1376</v>
      </c>
      <c r="M43" s="20" t="n">
        <v>6.3287</v>
      </c>
      <c r="N43" s="20" t="n">
        <v>10.0123</v>
      </c>
      <c r="O43" s="20" t="n">
        <v>14.9936</v>
      </c>
      <c r="P43" s="20" t="n">
        <v>19.963</v>
      </c>
      <c r="Q43" s="20" t="n">
        <v>29.9441</v>
      </c>
    </row>
    <row r="44">
      <c r="A44" s="13">
        <f>IF(H44="","",ROW()-4)</f>
        <v/>
      </c>
      <c r="B44" s="13">
        <f>IF(H44="","",ROW()-4)</f>
        <v/>
      </c>
      <c r="C44" s="19" t="inlineStr">
        <is>
          <t>2026-08-10</t>
        </is>
      </c>
      <c r="D44" s="19" t="inlineStr">
        <is>
          <t>A</t>
        </is>
      </c>
      <c r="E44" s="19" t="inlineStr">
        <is>
          <t>OP1</t>
        </is>
      </c>
      <c r="F44" s="19" t="inlineStr">
        <is>
          <t>T01</t>
        </is>
      </c>
      <c r="G44" s="19" t="n"/>
      <c r="H44" s="20" t="n">
        <v>24.9881</v>
      </c>
      <c r="I44" s="20" t="n">
        <v>12.4153</v>
      </c>
      <c r="J44" s="20" t="n">
        <v>7.9986</v>
      </c>
      <c r="K44" s="20" t="n">
        <v>50.1958</v>
      </c>
      <c r="L44" s="20" t="n">
        <v>3.1585</v>
      </c>
      <c r="M44" s="20" t="n">
        <v>6.3537</v>
      </c>
      <c r="N44" s="20" t="n">
        <v>10.0039</v>
      </c>
      <c r="O44" s="20" t="n">
        <v>15.08</v>
      </c>
      <c r="P44" s="20" t="n">
        <v>20.0085</v>
      </c>
      <c r="Q44" s="20" t="n">
        <v>30.0789</v>
      </c>
    </row>
    <row r="45">
      <c r="A45" s="13">
        <f>IF(H45="","",ROW()-4)</f>
        <v/>
      </c>
      <c r="B45" s="13">
        <f>IF(H45="","",ROW()-4)</f>
        <v/>
      </c>
      <c r="C45" s="19" t="inlineStr">
        <is>
          <t>2026-08-11</t>
        </is>
      </c>
      <c r="D45" s="19" t="inlineStr">
        <is>
          <t>B</t>
        </is>
      </c>
      <c r="E45" s="19" t="inlineStr">
        <is>
          <t>OP2</t>
        </is>
      </c>
      <c r="F45" s="19" t="inlineStr">
        <is>
          <t>T02</t>
        </is>
      </c>
      <c r="G45" s="19" t="n"/>
      <c r="H45" s="20" t="n">
        <v>24.8335</v>
      </c>
      <c r="I45" s="20" t="n">
        <v>12.6174</v>
      </c>
      <c r="J45" s="20" t="n">
        <v>7.9492</v>
      </c>
      <c r="K45" s="20" t="n">
        <v>50.2263</v>
      </c>
      <c r="L45" s="20" t="n">
        <v>3.1695</v>
      </c>
      <c r="M45" s="20" t="n">
        <v>6.3438</v>
      </c>
      <c r="N45" s="20" t="n">
        <v>10.0225</v>
      </c>
      <c r="O45" s="20" t="n">
        <v>14.9051</v>
      </c>
      <c r="P45" s="20" t="n">
        <v>20.0222</v>
      </c>
      <c r="Q45" s="20" t="n">
        <v>30.0686</v>
      </c>
    </row>
    <row r="46">
      <c r="A46" s="13">
        <f>IF(H46="","",ROW()-4)</f>
        <v/>
      </c>
      <c r="B46" s="13">
        <f>IF(H46="","",ROW()-4)</f>
        <v/>
      </c>
      <c r="C46" s="19" t="inlineStr">
        <is>
          <t>2026-08-12</t>
        </is>
      </c>
      <c r="D46" s="19" t="inlineStr">
        <is>
          <t>C</t>
        </is>
      </c>
      <c r="E46" s="19" t="inlineStr">
        <is>
          <t>OP3</t>
        </is>
      </c>
      <c r="F46" s="19" t="inlineStr">
        <is>
          <t>T03</t>
        </is>
      </c>
      <c r="G46" s="19" t="n"/>
      <c r="H46" s="20" t="n">
        <v>25.0402</v>
      </c>
      <c r="I46" s="20" t="n">
        <v>12.5264</v>
      </c>
      <c r="J46" s="20" t="n">
        <v>7.9828</v>
      </c>
      <c r="K46" s="20" t="n">
        <v>50.4465</v>
      </c>
      <c r="L46" s="20" t="n">
        <v>3.1652</v>
      </c>
      <c r="M46" s="20" t="n">
        <v>6.3555</v>
      </c>
      <c r="N46" s="20" t="n">
        <v>9.9938</v>
      </c>
      <c r="O46" s="20" t="n">
        <v>14.8328</v>
      </c>
      <c r="P46" s="20" t="n">
        <v>19.991</v>
      </c>
      <c r="Q46" s="20" t="n">
        <v>30.0303</v>
      </c>
    </row>
    <row r="47">
      <c r="A47" s="13">
        <f>IF(H47="","",ROW()-4)</f>
        <v/>
      </c>
      <c r="B47" s="13">
        <f>IF(H47="","",ROW()-4)</f>
        <v/>
      </c>
      <c r="C47" s="19" t="inlineStr">
        <is>
          <t>2026-08-13</t>
        </is>
      </c>
      <c r="D47" s="19" t="inlineStr">
        <is>
          <t>A</t>
        </is>
      </c>
      <c r="E47" s="19" t="inlineStr">
        <is>
          <t>OP1</t>
        </is>
      </c>
      <c r="F47" s="19" t="inlineStr">
        <is>
          <t>T01</t>
        </is>
      </c>
      <c r="G47" s="19" t="n"/>
      <c r="H47" s="20" t="n">
        <v>25.0217</v>
      </c>
      <c r="I47" s="20" t="n">
        <v>12.5199</v>
      </c>
      <c r="J47" s="20" t="n">
        <v>7.9565</v>
      </c>
      <c r="K47" s="20" t="n">
        <v>50.0827</v>
      </c>
      <c r="L47" s="20" t="n">
        <v>3.1621</v>
      </c>
      <c r="M47" s="20" t="n">
        <v>6.3289</v>
      </c>
      <c r="N47" s="20" t="n">
        <v>10.0293</v>
      </c>
      <c r="O47" s="20" t="n">
        <v>15.122</v>
      </c>
      <c r="P47" s="20" t="n">
        <v>20.0957</v>
      </c>
      <c r="Q47" s="20" t="n">
        <v>30.0527</v>
      </c>
    </row>
    <row r="48">
      <c r="A48" s="13">
        <f>IF(H48="","",ROW()-4)</f>
        <v/>
      </c>
      <c r="B48" s="13">
        <f>IF(H48="","",ROW()-4)</f>
        <v/>
      </c>
      <c r="C48" s="19" t="inlineStr">
        <is>
          <t>2026-08-14</t>
        </is>
      </c>
      <c r="D48" s="19" t="inlineStr">
        <is>
          <t>B</t>
        </is>
      </c>
      <c r="E48" s="19" t="inlineStr">
        <is>
          <t>OP2</t>
        </is>
      </c>
      <c r="F48" s="19" t="inlineStr">
        <is>
          <t>T02</t>
        </is>
      </c>
      <c r="G48" s="19" t="n"/>
      <c r="H48" s="20" t="n">
        <v>24.9828</v>
      </c>
      <c r="I48" s="20" t="n">
        <v>12.3917</v>
      </c>
      <c r="J48" s="20" t="n">
        <v>7.9792</v>
      </c>
      <c r="K48" s="20" t="n">
        <v>50.2807</v>
      </c>
      <c r="L48" s="20" t="n">
        <v>3.151</v>
      </c>
      <c r="M48" s="20" t="n">
        <v>6.3108</v>
      </c>
      <c r="N48" s="20" t="n">
        <v>10.0131</v>
      </c>
      <c r="O48" s="20" t="n">
        <v>15.047</v>
      </c>
      <c r="P48" s="20" t="n">
        <v>19.9351</v>
      </c>
      <c r="Q48" s="20" t="n">
        <v>29.882</v>
      </c>
    </row>
    <row r="49">
      <c r="A49" s="13">
        <f>IF(H49="","",ROW()-4)</f>
        <v/>
      </c>
      <c r="B49" s="13">
        <f>IF(H49="","",ROW()-4)</f>
        <v/>
      </c>
      <c r="C49" s="19" t="inlineStr">
        <is>
          <t>2026-08-15</t>
        </is>
      </c>
      <c r="D49" s="19" t="inlineStr">
        <is>
          <t>C</t>
        </is>
      </c>
      <c r="E49" s="19" t="inlineStr">
        <is>
          <t>OP3</t>
        </is>
      </c>
      <c r="F49" s="19" t="inlineStr">
        <is>
          <t>T03</t>
        </is>
      </c>
      <c r="G49" s="19" t="n"/>
      <c r="H49" s="20" t="n">
        <v>24.8963</v>
      </c>
      <c r="I49" s="20" t="n">
        <v>12.4959</v>
      </c>
      <c r="J49" s="20" t="n">
        <v>8.030799999999999</v>
      </c>
      <c r="K49" s="20" t="n">
        <v>50.4717</v>
      </c>
      <c r="L49" s="20" t="n">
        <v>3.1748</v>
      </c>
      <c r="M49" s="20" t="n">
        <v>6.3729</v>
      </c>
      <c r="N49" s="20" t="n">
        <v>10.0173</v>
      </c>
      <c r="O49" s="20" t="n">
        <v>14.9806</v>
      </c>
      <c r="P49" s="20" t="n">
        <v>19.9421</v>
      </c>
      <c r="Q49" s="20" t="n">
        <v>29.8346</v>
      </c>
    </row>
    <row r="50">
      <c r="A50" s="13">
        <f>IF(H50="","",ROW()-4)</f>
        <v/>
      </c>
      <c r="B50" s="13">
        <f>IF(H50="","",ROW()-4)</f>
        <v/>
      </c>
      <c r="C50" s="19" t="inlineStr">
        <is>
          <t>2026-08-16</t>
        </is>
      </c>
      <c r="D50" s="19" t="inlineStr">
        <is>
          <t>A</t>
        </is>
      </c>
      <c r="E50" s="19" t="inlineStr">
        <is>
          <t>OP1</t>
        </is>
      </c>
      <c r="F50" s="19" t="inlineStr">
        <is>
          <t>T01</t>
        </is>
      </c>
      <c r="G50" s="19" t="n"/>
      <c r="H50" s="20" t="n">
        <v>24.983</v>
      </c>
      <c r="I50" s="20" t="n">
        <v>12.4985</v>
      </c>
      <c r="J50" s="20" t="n">
        <v>8.037800000000001</v>
      </c>
      <c r="K50" s="20" t="n">
        <v>50.2204</v>
      </c>
      <c r="L50" s="20" t="n">
        <v>3.1638</v>
      </c>
      <c r="M50" s="20" t="n">
        <v>6.3132</v>
      </c>
      <c r="N50" s="20" t="n">
        <v>9.9902</v>
      </c>
      <c r="O50" s="20" t="n">
        <v>14.9875</v>
      </c>
      <c r="P50" s="20" t="n">
        <v>20.0077</v>
      </c>
      <c r="Q50" s="20" t="n">
        <v>29.9765</v>
      </c>
    </row>
    <row r="51">
      <c r="A51" s="13">
        <f>IF(H51="","",ROW()-4)</f>
        <v/>
      </c>
      <c r="B51" s="13">
        <f>IF(H51="","",ROW()-4)</f>
        <v/>
      </c>
      <c r="C51" s="19" t="inlineStr">
        <is>
          <t>2026-08-17</t>
        </is>
      </c>
      <c r="D51" s="19" t="inlineStr">
        <is>
          <t>B</t>
        </is>
      </c>
      <c r="E51" s="19" t="inlineStr">
        <is>
          <t>OP2</t>
        </is>
      </c>
      <c r="F51" s="19" t="inlineStr">
        <is>
          <t>T02</t>
        </is>
      </c>
      <c r="G51" s="19" t="n"/>
      <c r="H51" s="20" t="n">
        <v>25.081</v>
      </c>
      <c r="I51" s="20" t="n">
        <v>12.6571</v>
      </c>
      <c r="J51" s="20" t="n">
        <v>8.0182</v>
      </c>
      <c r="K51" s="20" t="n">
        <v>50.5636</v>
      </c>
      <c r="L51" s="20" t="n">
        <v>3.1954</v>
      </c>
      <c r="M51" s="20" t="n">
        <v>6.3298</v>
      </c>
      <c r="N51" s="20" t="n">
        <v>10.025</v>
      </c>
      <c r="O51" s="20" t="n">
        <v>15.0492</v>
      </c>
      <c r="P51" s="20" t="n">
        <v>19.8377</v>
      </c>
      <c r="Q51" s="20" t="n">
        <v>30.0407</v>
      </c>
    </row>
    <row r="52">
      <c r="A52" s="13">
        <f>IF(H52="","",ROW()-4)</f>
        <v/>
      </c>
      <c r="B52" s="13">
        <f>IF(H52="","",ROW()-4)</f>
        <v/>
      </c>
      <c r="C52" s="19" t="inlineStr">
        <is>
          <t>2026-08-18</t>
        </is>
      </c>
      <c r="D52" s="19" t="inlineStr">
        <is>
          <t>C</t>
        </is>
      </c>
      <c r="E52" s="19" t="inlineStr">
        <is>
          <t>OP3</t>
        </is>
      </c>
      <c r="F52" s="19" t="inlineStr">
        <is>
          <t>T03</t>
        </is>
      </c>
      <c r="G52" s="19" t="n"/>
      <c r="H52" s="20" t="n">
        <v>25.0509</v>
      </c>
      <c r="I52" s="20" t="n">
        <v>12.4753</v>
      </c>
      <c r="J52" s="20" t="n">
        <v>8.006399999999999</v>
      </c>
      <c r="K52" s="20" t="n">
        <v>49.6205</v>
      </c>
      <c r="L52" s="20" t="n">
        <v>3.1664</v>
      </c>
      <c r="M52" s="20" t="n">
        <v>6.2954</v>
      </c>
      <c r="N52" s="20" t="n">
        <v>10.0579</v>
      </c>
      <c r="O52" s="20" t="n">
        <v>15.0651</v>
      </c>
      <c r="P52" s="20" t="n">
        <v>19.8661</v>
      </c>
      <c r="Q52" s="20" t="n">
        <v>29.9859</v>
      </c>
    </row>
    <row r="53">
      <c r="A53" s="13">
        <f>IF(H53="","",ROW()-4)</f>
        <v/>
      </c>
      <c r="B53" s="13">
        <f>IF(H53="","",ROW()-4)</f>
        <v/>
      </c>
      <c r="C53" s="19" t="inlineStr">
        <is>
          <t>2026-08-19</t>
        </is>
      </c>
      <c r="D53" s="19" t="inlineStr">
        <is>
          <t>A</t>
        </is>
      </c>
      <c r="E53" s="19" t="inlineStr">
        <is>
          <t>OP1</t>
        </is>
      </c>
      <c r="F53" s="19" t="inlineStr">
        <is>
          <t>T01</t>
        </is>
      </c>
      <c r="G53" s="19" t="n"/>
      <c r="H53" s="20" t="n">
        <v>25.0823</v>
      </c>
      <c r="I53" s="20" t="n">
        <v>12.6105</v>
      </c>
      <c r="J53" s="20" t="n">
        <v>7.9484</v>
      </c>
      <c r="K53" s="20" t="n">
        <v>49.9103</v>
      </c>
      <c r="L53" s="20" t="n">
        <v>3.183</v>
      </c>
      <c r="M53" s="20" t="n">
        <v>6.3433</v>
      </c>
      <c r="N53" s="20" t="n">
        <v>10.0219</v>
      </c>
      <c r="O53" s="20" t="n">
        <v>14.9864</v>
      </c>
      <c r="P53" s="20" t="n">
        <v>20.0048</v>
      </c>
      <c r="Q53" s="20" t="n">
        <v>29.9594</v>
      </c>
    </row>
    <row r="54">
      <c r="A54" s="13">
        <f>IF(H54="","",ROW()-4)</f>
        <v/>
      </c>
      <c r="B54" s="13">
        <f>IF(H54="","",ROW()-4)</f>
        <v/>
      </c>
      <c r="C54" s="19" t="inlineStr">
        <is>
          <t>2026-08-20</t>
        </is>
      </c>
      <c r="D54" s="19" t="inlineStr">
        <is>
          <t>B</t>
        </is>
      </c>
      <c r="E54" s="19" t="inlineStr">
        <is>
          <t>OP2</t>
        </is>
      </c>
      <c r="F54" s="19" t="inlineStr">
        <is>
          <t>T02</t>
        </is>
      </c>
      <c r="G54" s="19" t="n"/>
      <c r="H54" s="20" t="n">
        <v>25.0976</v>
      </c>
      <c r="I54" s="20" t="n">
        <v>12.5156</v>
      </c>
      <c r="J54" s="20" t="n">
        <v>8.0143</v>
      </c>
      <c r="K54" s="20" t="n">
        <v>50.085</v>
      </c>
      <c r="L54" s="20" t="n">
        <v>3.1597</v>
      </c>
      <c r="M54" s="20" t="n">
        <v>6.2581</v>
      </c>
      <c r="N54" s="20" t="n">
        <v>10.039</v>
      </c>
      <c r="O54" s="20" t="n">
        <v>15.025</v>
      </c>
      <c r="P54" s="20" t="n">
        <v>20.067</v>
      </c>
      <c r="Q54" s="20" t="n">
        <v>30.0823</v>
      </c>
    </row>
    <row r="55">
      <c r="A55" s="13">
        <f>IF(H55="","",ROW()-4)</f>
        <v/>
      </c>
      <c r="B55" s="13">
        <f>IF(H55="","",ROW()-4)</f>
        <v/>
      </c>
      <c r="C55" s="19" t="inlineStr">
        <is>
          <t>2026-08-21</t>
        </is>
      </c>
      <c r="D55" s="19" t="inlineStr">
        <is>
          <t>C</t>
        </is>
      </c>
      <c r="E55" s="19" t="inlineStr">
        <is>
          <t>OP3</t>
        </is>
      </c>
      <c r="F55" s="19" t="inlineStr">
        <is>
          <t>T03</t>
        </is>
      </c>
      <c r="G55" s="19" t="n"/>
      <c r="H55" s="20" t="n">
        <v>25.059</v>
      </c>
      <c r="I55" s="20" t="n">
        <v>12.5524</v>
      </c>
      <c r="J55" s="20" t="n">
        <v>8.014200000000001</v>
      </c>
      <c r="K55" s="20" t="n">
        <v>50.2727</v>
      </c>
      <c r="L55" s="20" t="n">
        <v>3.1808</v>
      </c>
      <c r="M55" s="20" t="n">
        <v>6.3385</v>
      </c>
      <c r="N55" s="20" t="n">
        <v>10.0366</v>
      </c>
      <c r="O55" s="20" t="n">
        <v>15.0581</v>
      </c>
      <c r="P55" s="20" t="n">
        <v>19.9921</v>
      </c>
      <c r="Q55" s="20" t="n">
        <v>29.9518</v>
      </c>
    </row>
    <row r="56">
      <c r="A56" s="13">
        <f>IF(H56="","",ROW()-4)</f>
        <v/>
      </c>
      <c r="B56" s="13">
        <f>IF(H56="","",ROW()-4)</f>
        <v/>
      </c>
      <c r="C56" s="19" t="inlineStr">
        <is>
          <t>2026-08-22</t>
        </is>
      </c>
      <c r="D56" s="19" t="inlineStr">
        <is>
          <t>A</t>
        </is>
      </c>
      <c r="E56" s="19" t="inlineStr">
        <is>
          <t>OP1</t>
        </is>
      </c>
      <c r="F56" s="19" t="inlineStr">
        <is>
          <t>T01</t>
        </is>
      </c>
      <c r="G56" s="19" t="n"/>
      <c r="H56" s="20" t="n">
        <v>25.0928</v>
      </c>
      <c r="I56" s="20" t="n">
        <v>12.474</v>
      </c>
      <c r="J56" s="20" t="n">
        <v>7.9616</v>
      </c>
      <c r="K56" s="20" t="n">
        <v>50.0487</v>
      </c>
      <c r="L56" s="20" t="n">
        <v>3.1629</v>
      </c>
      <c r="M56" s="20" t="n">
        <v>6.2857</v>
      </c>
      <c r="N56" s="20" t="n">
        <v>10.0051</v>
      </c>
      <c r="O56" s="20" t="n">
        <v>15.017</v>
      </c>
      <c r="P56" s="20" t="n">
        <v>19.9284</v>
      </c>
      <c r="Q56" s="20" t="n">
        <v>30.0266</v>
      </c>
    </row>
    <row r="57">
      <c r="A57" s="13">
        <f>IF(H57="","",ROW()-4)</f>
        <v/>
      </c>
      <c r="B57" s="13">
        <f>IF(H57="","",ROW()-4)</f>
        <v/>
      </c>
      <c r="C57" s="19" t="inlineStr">
        <is>
          <t>2026-08-23</t>
        </is>
      </c>
      <c r="D57" s="19" t="inlineStr">
        <is>
          <t>B</t>
        </is>
      </c>
      <c r="E57" s="19" t="inlineStr">
        <is>
          <t>OP2</t>
        </is>
      </c>
      <c r="F57" s="19" t="inlineStr">
        <is>
          <t>T02</t>
        </is>
      </c>
      <c r="G57" s="19" t="n"/>
      <c r="H57" s="20" t="n">
        <v>24.9601</v>
      </c>
      <c r="I57" s="20" t="n">
        <v>12.3885</v>
      </c>
      <c r="J57" s="20" t="n">
        <v>7.9952</v>
      </c>
      <c r="K57" s="20" t="n">
        <v>50.23</v>
      </c>
      <c r="L57" s="20" t="n">
        <v>3.1525</v>
      </c>
      <c r="M57" s="20" t="n">
        <v>6.3159</v>
      </c>
      <c r="N57" s="20" t="n">
        <v>10.0074</v>
      </c>
      <c r="O57" s="20" t="n">
        <v>15.1548</v>
      </c>
      <c r="P57" s="20" t="n">
        <v>19.9393</v>
      </c>
      <c r="Q57" s="20" t="n">
        <v>29.8265</v>
      </c>
    </row>
    <row r="58">
      <c r="A58" s="13">
        <f>IF(H58="","",ROW()-4)</f>
        <v/>
      </c>
      <c r="B58" s="13">
        <f>IF(H58="","",ROW()-4)</f>
        <v/>
      </c>
      <c r="C58" s="19" t="inlineStr">
        <is>
          <t>2026-08-24</t>
        </is>
      </c>
      <c r="D58" s="19" t="inlineStr">
        <is>
          <t>C</t>
        </is>
      </c>
      <c r="E58" s="19" t="inlineStr">
        <is>
          <t>OP3</t>
        </is>
      </c>
      <c r="F58" s="19" t="inlineStr">
        <is>
          <t>T03</t>
        </is>
      </c>
      <c r="G58" s="19" t="n"/>
      <c r="H58" s="20" t="n">
        <v>25.0538</v>
      </c>
      <c r="I58" s="20" t="n">
        <v>12.4666</v>
      </c>
      <c r="J58" s="20" t="n">
        <v>7.9189</v>
      </c>
      <c r="K58" s="20" t="n">
        <v>49.7944</v>
      </c>
      <c r="L58" s="20" t="n">
        <v>3.1534</v>
      </c>
      <c r="M58" s="20" t="n">
        <v>6.342</v>
      </c>
      <c r="N58" s="20" t="n">
        <v>10.0584</v>
      </c>
      <c r="O58" s="20" t="n">
        <v>15.0086</v>
      </c>
      <c r="P58" s="20" t="n">
        <v>19.9805</v>
      </c>
      <c r="Q58" s="20" t="n">
        <v>30.0069</v>
      </c>
    </row>
    <row r="59">
      <c r="A59" s="13">
        <f>IF(H59="","",ROW()-4)</f>
        <v/>
      </c>
      <c r="B59" s="13">
        <f>IF(H59="","",ROW()-4)</f>
        <v/>
      </c>
      <c r="C59" s="19" t="inlineStr">
        <is>
          <t>2026-08-25</t>
        </is>
      </c>
      <c r="D59" s="19" t="inlineStr">
        <is>
          <t>A</t>
        </is>
      </c>
      <c r="E59" s="19" t="inlineStr">
        <is>
          <t>OP1</t>
        </is>
      </c>
      <c r="F59" s="19" t="inlineStr">
        <is>
          <t>T01</t>
        </is>
      </c>
      <c r="G59" s="19" t="n"/>
      <c r="H59" s="20" t="n">
        <v>24.9703</v>
      </c>
      <c r="I59" s="20" t="n">
        <v>12.512</v>
      </c>
      <c r="J59" s="20" t="n">
        <v>8.0097</v>
      </c>
      <c r="K59" s="20" t="n">
        <v>49.6672</v>
      </c>
      <c r="L59" s="20" t="n">
        <v>3.1777</v>
      </c>
      <c r="M59" s="20" t="n">
        <v>6.3202</v>
      </c>
      <c r="N59" s="20" t="n">
        <v>10.015</v>
      </c>
      <c r="O59" s="20" t="n">
        <v>15.2084</v>
      </c>
      <c r="P59" s="20" t="n">
        <v>19.9795</v>
      </c>
      <c r="Q59" s="20" t="n">
        <v>29.8992</v>
      </c>
    </row>
    <row r="60">
      <c r="A60" s="13">
        <f>IF(H60="","",ROW()-4)</f>
        <v/>
      </c>
      <c r="B60" s="13">
        <f>IF(H60="","",ROW()-4)</f>
        <v/>
      </c>
      <c r="C60" s="19" t="inlineStr">
        <is>
          <t>2026-08-26</t>
        </is>
      </c>
      <c r="D60" s="19" t="inlineStr">
        <is>
          <t>B</t>
        </is>
      </c>
      <c r="E60" s="19" t="inlineStr">
        <is>
          <t>OP2</t>
        </is>
      </c>
      <c r="F60" s="19" t="inlineStr">
        <is>
          <t>T02</t>
        </is>
      </c>
      <c r="G60" s="19" t="n"/>
      <c r="H60" s="20" t="n">
        <v>25.0886</v>
      </c>
      <c r="I60" s="20" t="n">
        <v>12.4577</v>
      </c>
      <c r="J60" s="20" t="n">
        <v>7.9211</v>
      </c>
      <c r="K60" s="20" t="n">
        <v>49.9787</v>
      </c>
      <c r="L60" s="20" t="n">
        <v>3.1811</v>
      </c>
      <c r="M60" s="20" t="n">
        <v>6.3198</v>
      </c>
      <c r="N60" s="20" t="n">
        <v>10.0223</v>
      </c>
      <c r="O60" s="20" t="n">
        <v>14.9396</v>
      </c>
      <c r="P60" s="20" t="n">
        <v>19.9986</v>
      </c>
      <c r="Q60" s="20" t="n">
        <v>30.1398</v>
      </c>
    </row>
    <row r="61">
      <c r="A61" s="13">
        <f>IF(H61="","",ROW()-4)</f>
        <v/>
      </c>
      <c r="B61" s="13">
        <f>IF(H61="","",ROW()-4)</f>
        <v/>
      </c>
      <c r="C61" s="19" t="inlineStr">
        <is>
          <t>2026-08-27</t>
        </is>
      </c>
      <c r="D61" s="19" t="inlineStr">
        <is>
          <t>C</t>
        </is>
      </c>
      <c r="E61" s="19" t="inlineStr">
        <is>
          <t>OP3</t>
        </is>
      </c>
      <c r="F61" s="19" t="inlineStr">
        <is>
          <t>T03</t>
        </is>
      </c>
      <c r="G61" s="19" t="n"/>
      <c r="H61" s="20" t="n">
        <v>25.0421</v>
      </c>
      <c r="I61" s="20" t="n">
        <v>12.4606</v>
      </c>
      <c r="J61" s="20" t="n">
        <v>8.068899999999999</v>
      </c>
      <c r="K61" s="20" t="n">
        <v>49.9844</v>
      </c>
      <c r="L61" s="20" t="n">
        <v>3.1524</v>
      </c>
      <c r="M61" s="20" t="n">
        <v>6.3183</v>
      </c>
      <c r="N61" s="20" t="n">
        <v>9.997199999999999</v>
      </c>
      <c r="O61" s="20" t="n">
        <v>14.8941</v>
      </c>
      <c r="P61" s="20" t="n">
        <v>19.9847</v>
      </c>
      <c r="Q61" s="20" t="n">
        <v>30.1363</v>
      </c>
    </row>
    <row r="62">
      <c r="A62" s="13">
        <f>IF(H62="","",ROW()-4)</f>
        <v/>
      </c>
      <c r="B62" s="13">
        <f>IF(H62="","",ROW()-4)</f>
        <v/>
      </c>
      <c r="C62" s="19" t="inlineStr">
        <is>
          <t>2026-08-28</t>
        </is>
      </c>
      <c r="D62" s="19" t="inlineStr">
        <is>
          <t>A</t>
        </is>
      </c>
      <c r="E62" s="19" t="inlineStr">
        <is>
          <t>OP1</t>
        </is>
      </c>
      <c r="F62" s="19" t="inlineStr">
        <is>
          <t>T01</t>
        </is>
      </c>
      <c r="G62" s="19" t="n"/>
      <c r="H62" s="20" t="n">
        <v>25.0341</v>
      </c>
      <c r="I62" s="20" t="n">
        <v>12.4982</v>
      </c>
      <c r="J62" s="20" t="n">
        <v>8.0542</v>
      </c>
      <c r="K62" s="20" t="n">
        <v>49.9424</v>
      </c>
      <c r="L62" s="20" t="n">
        <v>3.1828</v>
      </c>
      <c r="M62" s="20" t="n">
        <v>6.3283</v>
      </c>
      <c r="N62" s="20" t="n">
        <v>9.9856</v>
      </c>
      <c r="O62" s="20" t="n">
        <v>14.9806</v>
      </c>
      <c r="P62" s="20" t="n">
        <v>19.9509</v>
      </c>
      <c r="Q62" s="20" t="n">
        <v>29.8593</v>
      </c>
    </row>
    <row r="63">
      <c r="A63" s="13">
        <f>IF(H63="","",ROW()-4)</f>
        <v/>
      </c>
      <c r="B63" s="13">
        <f>IF(H63="","",ROW()-4)</f>
        <v/>
      </c>
      <c r="C63" s="19" t="inlineStr">
        <is>
          <t>2026-08-29</t>
        </is>
      </c>
      <c r="D63" s="19" t="inlineStr">
        <is>
          <t>B</t>
        </is>
      </c>
      <c r="E63" s="19" t="inlineStr">
        <is>
          <t>OP2</t>
        </is>
      </c>
      <c r="F63" s="19" t="inlineStr">
        <is>
          <t>T02</t>
        </is>
      </c>
      <c r="G63" s="19" t="n"/>
      <c r="H63" s="20" t="n">
        <v>24.991</v>
      </c>
      <c r="I63" s="20" t="n">
        <v>12.486</v>
      </c>
      <c r="J63" s="20" t="n">
        <v>7.944</v>
      </c>
      <c r="K63" s="20" t="n">
        <v>50.3345</v>
      </c>
      <c r="L63" s="20" t="n">
        <v>3.1855</v>
      </c>
      <c r="M63" s="20" t="n">
        <v>6.347</v>
      </c>
      <c r="N63" s="20" t="n">
        <v>10.0254</v>
      </c>
      <c r="O63" s="20" t="n">
        <v>14.9992</v>
      </c>
      <c r="P63" s="20" t="n">
        <v>20.0343</v>
      </c>
      <c r="Q63" s="20" t="n">
        <v>30.0603</v>
      </c>
    </row>
    <row r="64">
      <c r="A64" s="13">
        <f>IF(H64="","",ROW()-4)</f>
        <v/>
      </c>
      <c r="B64" s="13">
        <f>IF(H64="","",ROW()-4)</f>
        <v/>
      </c>
      <c r="C64" s="19" t="inlineStr">
        <is>
          <t>2026-08-30</t>
        </is>
      </c>
      <c r="D64" s="19" t="inlineStr">
        <is>
          <t>C</t>
        </is>
      </c>
      <c r="E64" s="19" t="inlineStr">
        <is>
          <t>OP3</t>
        </is>
      </c>
      <c r="F64" s="19" t="inlineStr">
        <is>
          <t>T03</t>
        </is>
      </c>
      <c r="G64" s="19" t="n"/>
      <c r="H64" s="20" t="n">
        <v>24.9226</v>
      </c>
      <c r="I64" s="20" t="n">
        <v>12.4355</v>
      </c>
      <c r="J64" s="20" t="n">
        <v>7.9812</v>
      </c>
      <c r="K64" s="20" t="n">
        <v>49.5156</v>
      </c>
      <c r="L64" s="20" t="n">
        <v>3.1999</v>
      </c>
      <c r="M64" s="20" t="n">
        <v>6.388</v>
      </c>
      <c r="N64" s="20" t="n">
        <v>10.0117</v>
      </c>
      <c r="O64" s="20" t="n">
        <v>15.0601</v>
      </c>
      <c r="P64" s="20" t="n">
        <v>19.9977</v>
      </c>
      <c r="Q64" s="20" t="n">
        <v>29.962</v>
      </c>
    </row>
    <row r="65">
      <c r="A65" s="13">
        <f>IF(H65="","",ROW()-4)</f>
        <v/>
      </c>
      <c r="B65" s="13">
        <f>IF(H65="","",ROW()-4)</f>
        <v/>
      </c>
      <c r="C65" s="19" t="inlineStr">
        <is>
          <t>2026-08-31</t>
        </is>
      </c>
      <c r="D65" s="19" t="inlineStr">
        <is>
          <t>A</t>
        </is>
      </c>
      <c r="E65" s="19" t="inlineStr">
        <is>
          <t>OP1</t>
        </is>
      </c>
      <c r="F65" s="19" t="inlineStr">
        <is>
          <t>T01</t>
        </is>
      </c>
      <c r="G65" s="19" t="n"/>
      <c r="H65" s="20" t="n">
        <v>25.0113</v>
      </c>
      <c r="I65" s="20" t="n">
        <v>12.5334</v>
      </c>
      <c r="J65" s="20" t="n">
        <v>7.908</v>
      </c>
      <c r="K65" s="20" t="n">
        <v>49.8317</v>
      </c>
      <c r="L65" s="20" t="n">
        <v>3.163</v>
      </c>
      <c r="M65" s="20" t="n">
        <v>6.2894</v>
      </c>
      <c r="N65" s="20" t="n">
        <v>9.997199999999999</v>
      </c>
      <c r="O65" s="20" t="n">
        <v>15.1351</v>
      </c>
      <c r="P65" s="20" t="n">
        <v>20.0427</v>
      </c>
      <c r="Q65" s="20" t="n">
        <v>29.9357</v>
      </c>
    </row>
    <row r="66">
      <c r="A66" s="13">
        <f>IF(H66="","",ROW()-4)</f>
        <v/>
      </c>
      <c r="B66" s="13">
        <f>IF(H66="","",ROW()-4)</f>
        <v/>
      </c>
      <c r="C66" s="19" t="inlineStr">
        <is>
          <t>2026-09-01</t>
        </is>
      </c>
      <c r="D66" s="19" t="inlineStr">
        <is>
          <t>B</t>
        </is>
      </c>
      <c r="E66" s="19" t="inlineStr">
        <is>
          <t>OP2</t>
        </is>
      </c>
      <c r="F66" s="19" t="inlineStr">
        <is>
          <t>T02</t>
        </is>
      </c>
      <c r="G66" s="19" t="n"/>
      <c r="H66" s="20" t="n">
        <v>24.9663</v>
      </c>
      <c r="I66" s="20" t="n">
        <v>12.3412</v>
      </c>
      <c r="J66" s="20" t="n">
        <v>8.007099999999999</v>
      </c>
      <c r="K66" s="20" t="n">
        <v>50.028</v>
      </c>
      <c r="L66" s="20" t="n">
        <v>3.1698</v>
      </c>
      <c r="M66" s="20" t="n">
        <v>6.3235</v>
      </c>
      <c r="N66" s="20" t="n">
        <v>10.0079</v>
      </c>
      <c r="O66" s="20" t="n">
        <v>14.9744</v>
      </c>
      <c r="P66" s="20" t="n">
        <v>20.121</v>
      </c>
      <c r="Q66" s="20" t="n">
        <v>29.9282</v>
      </c>
    </row>
    <row r="67">
      <c r="A67" s="13">
        <f>IF(H67="","",ROW()-4)</f>
        <v/>
      </c>
      <c r="B67" s="13">
        <f>IF(H67="","",ROW()-4)</f>
        <v/>
      </c>
      <c r="C67" s="19" t="inlineStr">
        <is>
          <t>2026-09-02</t>
        </is>
      </c>
      <c r="D67" s="19" t="inlineStr">
        <is>
          <t>C</t>
        </is>
      </c>
      <c r="E67" s="19" t="inlineStr">
        <is>
          <t>OP3</t>
        </is>
      </c>
      <c r="F67" s="19" t="inlineStr">
        <is>
          <t>T03</t>
        </is>
      </c>
      <c r="G67" s="19" t="n"/>
      <c r="H67" s="20" t="n">
        <v>25.0083</v>
      </c>
      <c r="I67" s="20" t="n">
        <v>12.452</v>
      </c>
      <c r="J67" s="20" t="n">
        <v>7.9866</v>
      </c>
      <c r="K67" s="20" t="n">
        <v>50.1424</v>
      </c>
      <c r="L67" s="20" t="n">
        <v>3.1821</v>
      </c>
      <c r="M67" s="20" t="n">
        <v>6.3145</v>
      </c>
      <c r="N67" s="20" t="n">
        <v>10.0427</v>
      </c>
      <c r="O67" s="20" t="n">
        <v>14.9499</v>
      </c>
      <c r="P67" s="20" t="n">
        <v>19.9523</v>
      </c>
      <c r="Q67" s="20" t="n">
        <v>30.0321</v>
      </c>
    </row>
    <row r="68">
      <c r="A68" s="13">
        <f>IF(H68="","",ROW()-4)</f>
        <v/>
      </c>
      <c r="B68" s="13">
        <f>IF(H68="","",ROW()-4)</f>
        <v/>
      </c>
      <c r="C68" s="19" t="inlineStr">
        <is>
          <t>2026-09-03</t>
        </is>
      </c>
      <c r="D68" s="19" t="inlineStr">
        <is>
          <t>A</t>
        </is>
      </c>
      <c r="E68" s="19" t="inlineStr">
        <is>
          <t>OP1</t>
        </is>
      </c>
      <c r="F68" s="19" t="inlineStr">
        <is>
          <t>T01</t>
        </is>
      </c>
      <c r="G68" s="19" t="n"/>
      <c r="H68" s="20" t="n">
        <v>24.9984</v>
      </c>
      <c r="I68" s="20" t="n">
        <v>12.5481</v>
      </c>
      <c r="J68" s="20" t="n">
        <v>7.9725</v>
      </c>
      <c r="K68" s="20" t="n">
        <v>50.2673</v>
      </c>
      <c r="L68" s="20" t="n">
        <v>3.16</v>
      </c>
      <c r="M68" s="20" t="n">
        <v>6.3006</v>
      </c>
      <c r="N68" s="20" t="n">
        <v>10.0209</v>
      </c>
      <c r="O68" s="20" t="n">
        <v>15.0069</v>
      </c>
      <c r="P68" s="20" t="n">
        <v>19.9995</v>
      </c>
      <c r="Q68" s="20" t="n">
        <v>30.0712</v>
      </c>
    </row>
    <row r="69">
      <c r="A69" s="13">
        <f>IF(H69="","",ROW()-4)</f>
        <v/>
      </c>
      <c r="B69" s="13">
        <f>IF(H69="","",ROW()-4)</f>
        <v/>
      </c>
      <c r="C69" s="19" t="inlineStr">
        <is>
          <t>2026-09-04</t>
        </is>
      </c>
      <c r="D69" s="19" t="inlineStr">
        <is>
          <t>B</t>
        </is>
      </c>
      <c r="E69" s="19" t="inlineStr">
        <is>
          <t>OP2</t>
        </is>
      </c>
      <c r="F69" s="19" t="inlineStr">
        <is>
          <t>T02</t>
        </is>
      </c>
      <c r="G69" s="19" t="n"/>
      <c r="H69" s="20" t="n">
        <v>24.942</v>
      </c>
      <c r="I69" s="20" t="n">
        <v>12.5676</v>
      </c>
      <c r="J69" s="20" t="n">
        <v>7.9435</v>
      </c>
      <c r="K69" s="20" t="n">
        <v>49.5836</v>
      </c>
      <c r="L69" s="20" t="n">
        <v>3.1681</v>
      </c>
      <c r="M69" s="20" t="n">
        <v>6.3036</v>
      </c>
      <c r="N69" s="20" t="n">
        <v>10.0368</v>
      </c>
      <c r="O69" s="20" t="n">
        <v>15.025</v>
      </c>
      <c r="P69" s="20" t="n">
        <v>19.9576</v>
      </c>
      <c r="Q69" s="20" t="n">
        <v>29.8658</v>
      </c>
    </row>
    <row r="70">
      <c r="A70" s="13">
        <f>IF(H70="","",ROW()-4)</f>
        <v/>
      </c>
      <c r="B70" s="13">
        <f>IF(H70="","",ROW()-4)</f>
        <v/>
      </c>
      <c r="C70" s="19" t="inlineStr">
        <is>
          <t>2026-09-05</t>
        </is>
      </c>
      <c r="D70" s="19" t="inlineStr">
        <is>
          <t>C</t>
        </is>
      </c>
      <c r="E70" s="19" t="inlineStr">
        <is>
          <t>OP3</t>
        </is>
      </c>
      <c r="F70" s="19" t="inlineStr">
        <is>
          <t>T03</t>
        </is>
      </c>
      <c r="G70" s="19" t="n"/>
      <c r="H70" s="20" t="n">
        <v>24.9664</v>
      </c>
      <c r="I70" s="20" t="n">
        <v>12.5032</v>
      </c>
      <c r="J70" s="20" t="n">
        <v>8.031499999999999</v>
      </c>
      <c r="K70" s="20" t="n">
        <v>50.1632</v>
      </c>
      <c r="L70" s="20" t="n">
        <v>3.1806</v>
      </c>
      <c r="M70" s="20" t="n">
        <v>6.3034</v>
      </c>
      <c r="N70" s="20" t="n">
        <v>9.990399999999999</v>
      </c>
      <c r="O70" s="20" t="n">
        <v>15.093</v>
      </c>
      <c r="P70" s="20" t="n">
        <v>19.9919</v>
      </c>
      <c r="Q70" s="20" t="n">
        <v>30.1876</v>
      </c>
    </row>
    <row r="71">
      <c r="A71" s="13">
        <f>IF(H71="","",ROW()-4)</f>
        <v/>
      </c>
      <c r="B71" s="13">
        <f>IF(H71="","",ROW()-4)</f>
        <v/>
      </c>
      <c r="C71" s="19" t="inlineStr">
        <is>
          <t>2026-09-06</t>
        </is>
      </c>
      <c r="D71" s="19" t="inlineStr">
        <is>
          <t>A</t>
        </is>
      </c>
      <c r="E71" s="19" t="inlineStr">
        <is>
          <t>OP1</t>
        </is>
      </c>
      <c r="F71" s="19" t="inlineStr">
        <is>
          <t>T01</t>
        </is>
      </c>
      <c r="G71" s="19" t="n"/>
      <c r="H71" s="20" t="n">
        <v>25.0697</v>
      </c>
      <c r="I71" s="20" t="n">
        <v>12.4511</v>
      </c>
      <c r="J71" s="20" t="n">
        <v>8.007099999999999</v>
      </c>
      <c r="K71" s="20" t="n">
        <v>49.949</v>
      </c>
      <c r="L71" s="20" t="n">
        <v>3.1758</v>
      </c>
      <c r="M71" s="20" t="n">
        <v>6.3465</v>
      </c>
      <c r="N71" s="20" t="n">
        <v>10.033</v>
      </c>
      <c r="O71" s="20" t="n">
        <v>14.9978</v>
      </c>
      <c r="P71" s="20" t="n">
        <v>19.9778</v>
      </c>
      <c r="Q71" s="20" t="n">
        <v>29.8814</v>
      </c>
    </row>
    <row r="72">
      <c r="A72" s="13">
        <f>IF(H72="","",ROW()-4)</f>
        <v/>
      </c>
      <c r="B72" s="13">
        <f>IF(H72="","",ROW()-4)</f>
        <v/>
      </c>
      <c r="C72" s="19" t="inlineStr">
        <is>
          <t>2026-09-07</t>
        </is>
      </c>
      <c r="D72" s="19" t="inlineStr">
        <is>
          <t>B</t>
        </is>
      </c>
      <c r="E72" s="19" t="inlineStr">
        <is>
          <t>OP2</t>
        </is>
      </c>
      <c r="F72" s="19" t="inlineStr">
        <is>
          <t>T02</t>
        </is>
      </c>
      <c r="G72" s="19" t="n"/>
      <c r="H72" s="20" t="n">
        <v>25.0198</v>
      </c>
      <c r="I72" s="20" t="n">
        <v>12.6971</v>
      </c>
      <c r="J72" s="20" t="n">
        <v>7.9537</v>
      </c>
      <c r="K72" s="20" t="n">
        <v>49.8728</v>
      </c>
      <c r="L72" s="20" t="n">
        <v>3.1995</v>
      </c>
      <c r="M72" s="20" t="n">
        <v>6.3227</v>
      </c>
      <c r="N72" s="20" t="n">
        <v>10.0315</v>
      </c>
      <c r="O72" s="20" t="n">
        <v>15.032</v>
      </c>
      <c r="P72" s="20" t="n">
        <v>20.0314</v>
      </c>
      <c r="Q72" s="20" t="n">
        <v>30.1487</v>
      </c>
    </row>
    <row r="73">
      <c r="A73" s="13">
        <f>IF(H73="","",ROW()-4)</f>
        <v/>
      </c>
      <c r="B73" s="13">
        <f>IF(H73="","",ROW()-4)</f>
        <v/>
      </c>
      <c r="C73" s="19" t="inlineStr">
        <is>
          <t>2026-09-08</t>
        </is>
      </c>
      <c r="D73" s="19" t="inlineStr">
        <is>
          <t>C</t>
        </is>
      </c>
      <c r="E73" s="19" t="inlineStr">
        <is>
          <t>OP3</t>
        </is>
      </c>
      <c r="F73" s="19" t="inlineStr">
        <is>
          <t>T03</t>
        </is>
      </c>
      <c r="G73" s="19" t="n"/>
      <c r="H73" s="20" t="n">
        <v>25.036</v>
      </c>
      <c r="I73" s="20" t="n">
        <v>12.5334</v>
      </c>
      <c r="J73" s="20" t="n">
        <v>7.9913</v>
      </c>
      <c r="K73" s="20" t="n">
        <v>50.0065</v>
      </c>
      <c r="L73" s="20" t="n">
        <v>3.179</v>
      </c>
      <c r="M73" s="20" t="n">
        <v>6.3341</v>
      </c>
      <c r="N73" s="20" t="n">
        <v>10.0317</v>
      </c>
      <c r="O73" s="20" t="n">
        <v>14.9898</v>
      </c>
      <c r="P73" s="20" t="n">
        <v>19.9151</v>
      </c>
      <c r="Q73" s="20" t="n">
        <v>29.8971</v>
      </c>
    </row>
    <row r="74">
      <c r="A74" s="13">
        <f>IF(H74="","",ROW()-4)</f>
        <v/>
      </c>
      <c r="B74" s="13">
        <f>IF(H74="","",ROW()-4)</f>
        <v/>
      </c>
      <c r="C74" s="19" t="inlineStr">
        <is>
          <t>2026-09-09</t>
        </is>
      </c>
      <c r="D74" s="19" t="inlineStr">
        <is>
          <t>A</t>
        </is>
      </c>
      <c r="E74" s="19" t="inlineStr">
        <is>
          <t>OP1</t>
        </is>
      </c>
      <c r="F74" s="19" t="inlineStr">
        <is>
          <t>T01</t>
        </is>
      </c>
      <c r="G74" s="19" t="n"/>
      <c r="H74" s="20" t="n">
        <v>24.9892</v>
      </c>
      <c r="I74" s="20" t="n">
        <v>12.514</v>
      </c>
      <c r="J74" s="20" t="n">
        <v>7.9652</v>
      </c>
      <c r="K74" s="20" t="n">
        <v>50.2794</v>
      </c>
      <c r="L74" s="20" t="n">
        <v>3.1629</v>
      </c>
      <c r="M74" s="20" t="n">
        <v>6.3118</v>
      </c>
      <c r="N74" s="20" t="n">
        <v>10.0076</v>
      </c>
      <c r="O74" s="20" t="n">
        <v>14.929</v>
      </c>
      <c r="P74" s="20" t="n">
        <v>20.0323</v>
      </c>
      <c r="Q74" s="20" t="n">
        <v>30.063</v>
      </c>
    </row>
    <row r="75">
      <c r="A75" s="13">
        <f>IF(H75="","",ROW()-4)</f>
        <v/>
      </c>
      <c r="B75" s="13">
        <f>IF(H75="","",ROW()-4)</f>
        <v/>
      </c>
      <c r="C75" s="19" t="inlineStr">
        <is>
          <t>2026-09-10</t>
        </is>
      </c>
      <c r="D75" s="19" t="inlineStr">
        <is>
          <t>B</t>
        </is>
      </c>
      <c r="E75" s="19" t="inlineStr">
        <is>
          <t>OP2</t>
        </is>
      </c>
      <c r="F75" s="19" t="inlineStr">
        <is>
          <t>T02</t>
        </is>
      </c>
      <c r="G75" s="19" t="n"/>
      <c r="H75" s="20" t="n">
        <v>24.8821</v>
      </c>
      <c r="I75" s="20" t="n">
        <v>12.4987</v>
      </c>
      <c r="J75" s="20" t="n">
        <v>7.984</v>
      </c>
      <c r="K75" s="20" t="n">
        <v>50.118</v>
      </c>
      <c r="L75" s="20" t="n">
        <v>3.1714</v>
      </c>
      <c r="M75" s="20" t="n">
        <v>6.3562</v>
      </c>
      <c r="N75" s="20" t="n">
        <v>10.0346</v>
      </c>
      <c r="O75" s="20" t="n">
        <v>14.8851</v>
      </c>
      <c r="P75" s="20" t="n">
        <v>19.8787</v>
      </c>
      <c r="Q75" s="20" t="n">
        <v>30.0325</v>
      </c>
    </row>
    <row r="76">
      <c r="A76" s="13">
        <f>IF(H76="","",ROW()-4)</f>
        <v/>
      </c>
      <c r="B76" s="13">
        <f>IF(H76="","",ROW()-4)</f>
        <v/>
      </c>
      <c r="C76" s="19" t="inlineStr">
        <is>
          <t>2026-09-11</t>
        </is>
      </c>
      <c r="D76" s="19" t="inlineStr">
        <is>
          <t>C</t>
        </is>
      </c>
      <c r="E76" s="19" t="inlineStr">
        <is>
          <t>OP3</t>
        </is>
      </c>
      <c r="F76" s="19" t="inlineStr">
        <is>
          <t>T03</t>
        </is>
      </c>
      <c r="G76" s="19" t="n"/>
      <c r="H76" s="20" t="n">
        <v>24.9633</v>
      </c>
      <c r="I76" s="20" t="n">
        <v>12.5078</v>
      </c>
      <c r="J76" s="20" t="n">
        <v>8.0184</v>
      </c>
      <c r="K76" s="20" t="n">
        <v>49.8011</v>
      </c>
      <c r="L76" s="20" t="n">
        <v>3.159</v>
      </c>
      <c r="M76" s="20" t="n">
        <v>6.2941</v>
      </c>
      <c r="N76" s="20" t="n">
        <v>10.0281</v>
      </c>
      <c r="O76" s="20" t="n">
        <v>14.9331</v>
      </c>
      <c r="P76" s="20" t="n">
        <v>19.9744</v>
      </c>
      <c r="Q76" s="20" t="n">
        <v>30.0727</v>
      </c>
    </row>
    <row r="77">
      <c r="A77" s="13">
        <f>IF(H77="","",ROW()-4)</f>
        <v/>
      </c>
      <c r="B77" s="13">
        <f>IF(H77="","",ROW()-4)</f>
        <v/>
      </c>
      <c r="C77" s="19" t="inlineStr">
        <is>
          <t>2026-09-12</t>
        </is>
      </c>
      <c r="D77" s="19" t="inlineStr">
        <is>
          <t>A</t>
        </is>
      </c>
      <c r="E77" s="19" t="inlineStr">
        <is>
          <t>OP1</t>
        </is>
      </c>
      <c r="F77" s="19" t="inlineStr">
        <is>
          <t>T01</t>
        </is>
      </c>
      <c r="G77" s="19" t="n"/>
      <c r="H77" s="20" t="n">
        <v>24.96</v>
      </c>
      <c r="I77" s="20" t="n">
        <v>12.5286</v>
      </c>
      <c r="J77" s="20" t="n">
        <v>7.9981</v>
      </c>
      <c r="K77" s="20" t="n">
        <v>50.2371</v>
      </c>
      <c r="L77" s="20" t="n">
        <v>3.1737</v>
      </c>
      <c r="M77" s="20" t="n">
        <v>6.2978</v>
      </c>
      <c r="N77" s="20" t="n">
        <v>10.0262</v>
      </c>
      <c r="O77" s="20" t="n">
        <v>14.9818</v>
      </c>
      <c r="P77" s="20" t="n">
        <v>20.023</v>
      </c>
      <c r="Q77" s="20" t="n">
        <v>30.0805</v>
      </c>
    </row>
    <row r="78">
      <c r="A78" s="13">
        <f>IF(H78="","",ROW()-4)</f>
        <v/>
      </c>
      <c r="B78" s="13">
        <f>IF(H78="","",ROW()-4)</f>
        <v/>
      </c>
      <c r="C78" s="19" t="inlineStr">
        <is>
          <t>2026-09-13</t>
        </is>
      </c>
      <c r="D78" s="19" t="inlineStr">
        <is>
          <t>B</t>
        </is>
      </c>
      <c r="E78" s="19" t="inlineStr">
        <is>
          <t>OP2</t>
        </is>
      </c>
      <c r="F78" s="19" t="inlineStr">
        <is>
          <t>T02</t>
        </is>
      </c>
      <c r="G78" s="19" t="n"/>
      <c r="H78" s="20" t="n">
        <v>25.0465</v>
      </c>
      <c r="I78" s="20" t="n">
        <v>12.4814</v>
      </c>
      <c r="J78" s="20" t="n">
        <v>8.068</v>
      </c>
      <c r="K78" s="20" t="n">
        <v>49.976</v>
      </c>
      <c r="L78" s="20" t="n">
        <v>3.1652</v>
      </c>
      <c r="M78" s="20" t="n">
        <v>6.3268</v>
      </c>
      <c r="N78" s="20" t="n">
        <v>9.9941</v>
      </c>
      <c r="O78" s="20" t="n">
        <v>15.0166</v>
      </c>
      <c r="P78" s="20" t="n">
        <v>19.9694</v>
      </c>
      <c r="Q78" s="20" t="n">
        <v>30.0796</v>
      </c>
    </row>
    <row r="79">
      <c r="A79" s="13">
        <f>IF(H79="","",ROW()-4)</f>
        <v/>
      </c>
      <c r="B79" s="13">
        <f>IF(H79="","",ROW()-4)</f>
        <v/>
      </c>
      <c r="C79" s="19" t="inlineStr">
        <is>
          <t>2026-09-14</t>
        </is>
      </c>
      <c r="D79" s="19" t="inlineStr">
        <is>
          <t>C</t>
        </is>
      </c>
      <c r="E79" s="19" t="inlineStr">
        <is>
          <t>OP3</t>
        </is>
      </c>
      <c r="F79" s="19" t="inlineStr">
        <is>
          <t>T03</t>
        </is>
      </c>
      <c r="G79" s="19" t="n"/>
      <c r="H79" s="20" t="n">
        <v>24.9842</v>
      </c>
      <c r="I79" s="20" t="n">
        <v>12.5164</v>
      </c>
      <c r="J79" s="20" t="n">
        <v>8.0617</v>
      </c>
      <c r="K79" s="20" t="n">
        <v>49.7462</v>
      </c>
      <c r="L79" s="20" t="n">
        <v>3.1809</v>
      </c>
      <c r="M79" s="20" t="n">
        <v>6.3727</v>
      </c>
      <c r="N79" s="20" t="n">
        <v>9.9984</v>
      </c>
      <c r="O79" s="20" t="n">
        <v>14.9431</v>
      </c>
      <c r="P79" s="20" t="n">
        <v>19.9122</v>
      </c>
      <c r="Q79" s="20" t="n">
        <v>29.9799</v>
      </c>
    </row>
    <row r="80">
      <c r="A80" s="13">
        <f>IF(H80="","",ROW()-4)</f>
        <v/>
      </c>
      <c r="B80" s="13">
        <f>IF(H80="","",ROW()-4)</f>
        <v/>
      </c>
      <c r="C80" s="19" t="inlineStr">
        <is>
          <t>2026-09-15</t>
        </is>
      </c>
      <c r="D80" s="19" t="inlineStr">
        <is>
          <t>A</t>
        </is>
      </c>
      <c r="E80" s="19" t="inlineStr">
        <is>
          <t>OP1</t>
        </is>
      </c>
      <c r="F80" s="19" t="inlineStr">
        <is>
          <t>T01</t>
        </is>
      </c>
      <c r="G80" s="19" t="n"/>
      <c r="H80" s="20" t="n">
        <v>25.0463</v>
      </c>
      <c r="I80" s="20" t="n">
        <v>12.47</v>
      </c>
      <c r="J80" s="20" t="n">
        <v>8.109299999999999</v>
      </c>
      <c r="K80" s="20" t="n">
        <v>49.748</v>
      </c>
      <c r="L80" s="20" t="n">
        <v>3.1841</v>
      </c>
      <c r="M80" s="20" t="n">
        <v>6.2978</v>
      </c>
      <c r="N80" s="20" t="n">
        <v>10.0385</v>
      </c>
      <c r="O80" s="20" t="n">
        <v>15.0954</v>
      </c>
      <c r="P80" s="20" t="n">
        <v>19.9789</v>
      </c>
      <c r="Q80" s="20" t="n">
        <v>29.9379</v>
      </c>
    </row>
    <row r="81">
      <c r="A81" s="13">
        <f>IF(H81="","",ROW()-4)</f>
        <v/>
      </c>
      <c r="B81" s="13">
        <f>IF(H81="","",ROW()-4)</f>
        <v/>
      </c>
      <c r="C81" s="19" t="inlineStr">
        <is>
          <t>2026-09-16</t>
        </is>
      </c>
      <c r="D81" s="19" t="inlineStr">
        <is>
          <t>B</t>
        </is>
      </c>
      <c r="E81" s="19" t="inlineStr">
        <is>
          <t>OP2</t>
        </is>
      </c>
      <c r="F81" s="19" t="inlineStr">
        <is>
          <t>T02</t>
        </is>
      </c>
      <c r="G81" s="19" t="n"/>
      <c r="H81" s="20" t="n">
        <v>24.9305</v>
      </c>
      <c r="I81" s="20" t="n">
        <v>12.4967</v>
      </c>
      <c r="J81" s="20" t="n">
        <v>7.916</v>
      </c>
      <c r="K81" s="20" t="n">
        <v>50.0949</v>
      </c>
      <c r="L81" s="20" t="n">
        <v>3.1685</v>
      </c>
      <c r="M81" s="20" t="n">
        <v>6.2639</v>
      </c>
      <c r="N81" s="20" t="n">
        <v>10.0097</v>
      </c>
      <c r="O81" s="20" t="n">
        <v>14.9625</v>
      </c>
      <c r="P81" s="20" t="n">
        <v>20.0628</v>
      </c>
      <c r="Q81" s="20" t="n">
        <v>29.8323</v>
      </c>
    </row>
    <row r="82">
      <c r="A82" s="13">
        <f>IF(H82="","",ROW()-4)</f>
        <v/>
      </c>
      <c r="B82" s="13">
        <f>IF(H82="","",ROW()-4)</f>
        <v/>
      </c>
      <c r="C82" s="19" t="inlineStr">
        <is>
          <t>2026-09-17</t>
        </is>
      </c>
      <c r="D82" s="19" t="inlineStr">
        <is>
          <t>C</t>
        </is>
      </c>
      <c r="E82" s="19" t="inlineStr">
        <is>
          <t>OP3</t>
        </is>
      </c>
      <c r="F82" s="19" t="inlineStr">
        <is>
          <t>T03</t>
        </is>
      </c>
      <c r="G82" s="19" t="n"/>
      <c r="H82" s="20" t="n">
        <v>24.9549</v>
      </c>
      <c r="I82" s="20" t="n">
        <v>12.5968</v>
      </c>
      <c r="J82" s="20" t="n">
        <v>7.9081</v>
      </c>
      <c r="K82" s="20" t="n">
        <v>49.9222</v>
      </c>
      <c r="L82" s="20" t="n">
        <v>3.1711</v>
      </c>
      <c r="M82" s="20" t="n">
        <v>6.2775</v>
      </c>
      <c r="N82" s="20" t="n">
        <v>10.0339</v>
      </c>
      <c r="O82" s="20" t="n">
        <v>14.9931</v>
      </c>
      <c r="P82" s="20" t="n">
        <v>20.0638</v>
      </c>
      <c r="Q82" s="20" t="n">
        <v>29.8481</v>
      </c>
    </row>
    <row r="83">
      <c r="A83" s="13">
        <f>IF(H83="","",ROW()-4)</f>
        <v/>
      </c>
      <c r="B83" s="13">
        <f>IF(H83="","",ROW()-4)</f>
        <v/>
      </c>
      <c r="C83" s="19" t="inlineStr">
        <is>
          <t>2026-09-18</t>
        </is>
      </c>
      <c r="D83" s="19" t="inlineStr">
        <is>
          <t>A</t>
        </is>
      </c>
      <c r="E83" s="19" t="inlineStr">
        <is>
          <t>OP1</t>
        </is>
      </c>
      <c r="F83" s="19" t="inlineStr">
        <is>
          <t>T01</t>
        </is>
      </c>
      <c r="G83" s="19" t="n"/>
      <c r="H83" s="20" t="n">
        <v>25.0148</v>
      </c>
      <c r="I83" s="20" t="n">
        <v>12.4549</v>
      </c>
      <c r="J83" s="20" t="n">
        <v>8.0733</v>
      </c>
      <c r="K83" s="20" t="n">
        <v>49.7816</v>
      </c>
      <c r="L83" s="20" t="n">
        <v>3.1684</v>
      </c>
      <c r="M83" s="20" t="n">
        <v>6.3886</v>
      </c>
      <c r="N83" s="20" t="n">
        <v>10.0044</v>
      </c>
      <c r="O83" s="20" t="n">
        <v>15.2391</v>
      </c>
      <c r="P83" s="20" t="n">
        <v>19.9438</v>
      </c>
      <c r="Q83" s="20" t="n">
        <v>30.054</v>
      </c>
    </row>
    <row r="84">
      <c r="A84" s="13">
        <f>IF(H84="","",ROW()-4)</f>
        <v/>
      </c>
      <c r="B84" s="13">
        <f>IF(H84="","",ROW()-4)</f>
        <v/>
      </c>
      <c r="C84" s="19" t="inlineStr">
        <is>
          <t>2026-09-19</t>
        </is>
      </c>
      <c r="D84" s="19" t="inlineStr">
        <is>
          <t>B</t>
        </is>
      </c>
      <c r="E84" s="19" t="inlineStr">
        <is>
          <t>OP2</t>
        </is>
      </c>
      <c r="F84" s="19" t="inlineStr">
        <is>
          <t>T02</t>
        </is>
      </c>
      <c r="G84" s="19" t="n"/>
      <c r="H84" s="20" t="n">
        <v>25.0329</v>
      </c>
      <c r="I84" s="20" t="n">
        <v>12.6472</v>
      </c>
      <c r="J84" s="20" t="n">
        <v>7.9681</v>
      </c>
      <c r="K84" s="20" t="n">
        <v>49.9654</v>
      </c>
      <c r="L84" s="20" t="n">
        <v>3.1657</v>
      </c>
      <c r="M84" s="20" t="n">
        <v>6.3392</v>
      </c>
      <c r="N84" s="20" t="n">
        <v>10.0297</v>
      </c>
      <c r="O84" s="20" t="n">
        <v>15.0296</v>
      </c>
      <c r="P84" s="20" t="n">
        <v>20.016</v>
      </c>
      <c r="Q84" s="20" t="n">
        <v>29.8652</v>
      </c>
    </row>
    <row r="85">
      <c r="A85" s="13">
        <f>IF(H85="","",ROW()-4)</f>
        <v/>
      </c>
      <c r="B85" s="13">
        <f>IF(H85="","",ROW()-4)</f>
        <v/>
      </c>
      <c r="C85" s="19" t="inlineStr">
        <is>
          <t>2026-09-20</t>
        </is>
      </c>
      <c r="D85" s="19" t="inlineStr">
        <is>
          <t>C</t>
        </is>
      </c>
      <c r="E85" s="19" t="inlineStr">
        <is>
          <t>OP3</t>
        </is>
      </c>
      <c r="F85" s="19" t="inlineStr">
        <is>
          <t>T03</t>
        </is>
      </c>
      <c r="G85" s="19" t="n"/>
      <c r="H85" s="20" t="n">
        <v>24.9751</v>
      </c>
      <c r="I85" s="20" t="n">
        <v>12.5269</v>
      </c>
      <c r="J85" s="20" t="n">
        <v>7.9496</v>
      </c>
      <c r="K85" s="20" t="n">
        <v>50.4088</v>
      </c>
      <c r="L85" s="20" t="n">
        <v>3.1609</v>
      </c>
      <c r="M85" s="20" t="n">
        <v>6.2989</v>
      </c>
      <c r="N85" s="20" t="n">
        <v>10.0274</v>
      </c>
      <c r="O85" s="20" t="n">
        <v>15.0412</v>
      </c>
      <c r="P85" s="20" t="n">
        <v>19.9108</v>
      </c>
      <c r="Q85" s="20" t="n">
        <v>30.0694</v>
      </c>
    </row>
    <row r="86">
      <c r="A86" s="13">
        <f>IF(H86="","",ROW()-4)</f>
        <v/>
      </c>
      <c r="B86" s="13">
        <f>IF(H86="","",ROW()-4)</f>
        <v/>
      </c>
      <c r="C86" s="19" t="inlineStr">
        <is>
          <t>2026-09-21</t>
        </is>
      </c>
      <c r="D86" s="19" t="inlineStr">
        <is>
          <t>A</t>
        </is>
      </c>
      <c r="E86" s="19" t="inlineStr">
        <is>
          <t>OP1</t>
        </is>
      </c>
      <c r="F86" s="19" t="inlineStr">
        <is>
          <t>T01</t>
        </is>
      </c>
      <c r="G86" s="19" t="n"/>
      <c r="H86" s="20" t="n">
        <v>25.0399</v>
      </c>
      <c r="I86" s="20" t="n">
        <v>12.5995</v>
      </c>
      <c r="J86" s="20" t="n">
        <v>7.9476</v>
      </c>
      <c r="K86" s="20" t="n">
        <v>49.963</v>
      </c>
      <c r="L86" s="20" t="n">
        <v>3.1682</v>
      </c>
      <c r="M86" s="20" t="n">
        <v>6.2812</v>
      </c>
      <c r="N86" s="20" t="n">
        <v>10.0119</v>
      </c>
      <c r="O86" s="20" t="n">
        <v>15.0624</v>
      </c>
      <c r="P86" s="20" t="n">
        <v>19.9738</v>
      </c>
      <c r="Q86" s="20" t="n">
        <v>29.893</v>
      </c>
    </row>
    <row r="87">
      <c r="A87" s="13">
        <f>IF(H87="","",ROW()-4)</f>
        <v/>
      </c>
      <c r="B87" s="13">
        <f>IF(H87="","",ROW()-4)</f>
        <v/>
      </c>
      <c r="C87" s="19" t="inlineStr">
        <is>
          <t>2026-09-22</t>
        </is>
      </c>
      <c r="D87" s="19" t="inlineStr">
        <is>
          <t>B</t>
        </is>
      </c>
      <c r="E87" s="19" t="inlineStr">
        <is>
          <t>OP2</t>
        </is>
      </c>
      <c r="F87" s="19" t="inlineStr">
        <is>
          <t>T02</t>
        </is>
      </c>
      <c r="G87" s="19" t="n"/>
      <c r="H87" s="20" t="n">
        <v>24.995</v>
      </c>
      <c r="I87" s="20" t="n">
        <v>12.4568</v>
      </c>
      <c r="J87" s="20" t="n">
        <v>8.037000000000001</v>
      </c>
      <c r="K87" s="20" t="n">
        <v>50.0571</v>
      </c>
      <c r="L87" s="20" t="n">
        <v>3.1688</v>
      </c>
      <c r="M87" s="20" t="n">
        <v>6.3032</v>
      </c>
      <c r="N87" s="20" t="n">
        <v>10.0148</v>
      </c>
      <c r="O87" s="20" t="n">
        <v>14.8915</v>
      </c>
      <c r="P87" s="20" t="n">
        <v>19.9993</v>
      </c>
      <c r="Q87" s="20" t="n">
        <v>30.171</v>
      </c>
    </row>
    <row r="88">
      <c r="A88" s="13">
        <f>IF(H88="","",ROW()-4)</f>
        <v/>
      </c>
      <c r="B88" s="13">
        <f>IF(H88="","",ROW()-4)</f>
        <v/>
      </c>
      <c r="C88" s="19" t="inlineStr">
        <is>
          <t>2026-09-23</t>
        </is>
      </c>
      <c r="D88" s="19" t="inlineStr">
        <is>
          <t>C</t>
        </is>
      </c>
      <c r="E88" s="19" t="inlineStr">
        <is>
          <t>OP3</t>
        </is>
      </c>
      <c r="F88" s="19" t="inlineStr">
        <is>
          <t>T03</t>
        </is>
      </c>
      <c r="G88" s="19" t="n"/>
      <c r="H88" s="20" t="n">
        <v>24.9494</v>
      </c>
      <c r="I88" s="20" t="n">
        <v>12.4751</v>
      </c>
      <c r="J88" s="20" t="n">
        <v>7.9125</v>
      </c>
      <c r="K88" s="20" t="n">
        <v>49.7658</v>
      </c>
      <c r="L88" s="20" t="n">
        <v>3.1721</v>
      </c>
      <c r="M88" s="20" t="n">
        <v>6.2712</v>
      </c>
      <c r="N88" s="20" t="n">
        <v>10.0108</v>
      </c>
      <c r="O88" s="20" t="n">
        <v>14.9855</v>
      </c>
      <c r="P88" s="20" t="n">
        <v>20.0107</v>
      </c>
      <c r="Q88" s="20" t="n">
        <v>30.1308</v>
      </c>
    </row>
    <row r="89">
      <c r="A89" s="13">
        <f>IF(H89="","",ROW()-4)</f>
        <v/>
      </c>
      <c r="B89" s="13">
        <f>IF(H89="","",ROW()-4)</f>
        <v/>
      </c>
      <c r="C89" s="19" t="inlineStr">
        <is>
          <t>2026-09-24</t>
        </is>
      </c>
      <c r="D89" s="19" t="inlineStr">
        <is>
          <t>A</t>
        </is>
      </c>
      <c r="E89" s="19" t="inlineStr">
        <is>
          <t>OP1</t>
        </is>
      </c>
      <c r="F89" s="19" t="inlineStr">
        <is>
          <t>T01</t>
        </is>
      </c>
      <c r="G89" s="19" t="n"/>
      <c r="H89" s="20" t="n">
        <v>24.9362</v>
      </c>
      <c r="I89" s="20" t="n">
        <v>12.4378</v>
      </c>
      <c r="J89" s="20" t="n">
        <v>7.9986</v>
      </c>
      <c r="K89" s="20" t="n">
        <v>49.8417</v>
      </c>
      <c r="L89" s="20" t="n">
        <v>3.1612</v>
      </c>
      <c r="M89" s="20" t="n">
        <v>6.3406</v>
      </c>
      <c r="N89" s="20" t="n">
        <v>9.9976</v>
      </c>
      <c r="O89" s="20" t="n">
        <v>14.8607</v>
      </c>
      <c r="P89" s="20" t="n">
        <v>20.0353</v>
      </c>
      <c r="Q89" s="20" t="n">
        <v>29.94</v>
      </c>
    </row>
    <row r="90">
      <c r="A90" s="13">
        <f>IF(H90="","",ROW()-4)</f>
        <v/>
      </c>
      <c r="B90" s="13">
        <f>IF(H90="","",ROW()-4)</f>
        <v/>
      </c>
      <c r="C90" s="19" t="inlineStr">
        <is>
          <t>2026-09-25</t>
        </is>
      </c>
      <c r="D90" s="19" t="inlineStr">
        <is>
          <t>B</t>
        </is>
      </c>
      <c r="E90" s="19" t="inlineStr">
        <is>
          <t>OP2</t>
        </is>
      </c>
      <c r="F90" s="19" t="inlineStr">
        <is>
          <t>T02</t>
        </is>
      </c>
      <c r="G90" s="19" t="n"/>
      <c r="H90" s="20" t="n">
        <v>25.0013</v>
      </c>
      <c r="I90" s="20" t="n">
        <v>12.488</v>
      </c>
      <c r="J90" s="20" t="n">
        <v>8.057600000000001</v>
      </c>
      <c r="K90" s="20" t="n">
        <v>49.9397</v>
      </c>
      <c r="L90" s="20" t="n">
        <v>3.1633</v>
      </c>
      <c r="M90" s="20" t="n">
        <v>6.3456</v>
      </c>
      <c r="N90" s="20" t="n">
        <v>10.0197</v>
      </c>
      <c r="O90" s="20" t="n">
        <v>15.1349</v>
      </c>
      <c r="P90" s="20" t="n">
        <v>19.9963</v>
      </c>
      <c r="Q90" s="20" t="n">
        <v>29.9963</v>
      </c>
    </row>
    <row r="91">
      <c r="A91" s="13">
        <f>IF(H91="","",ROW()-4)</f>
        <v/>
      </c>
      <c r="B91" s="13">
        <f>IF(H91="","",ROW()-4)</f>
        <v/>
      </c>
      <c r="C91" s="19" t="inlineStr">
        <is>
          <t>2026-09-26</t>
        </is>
      </c>
      <c r="D91" s="19" t="inlineStr">
        <is>
          <t>C</t>
        </is>
      </c>
      <c r="E91" s="19" t="inlineStr">
        <is>
          <t>OP3</t>
        </is>
      </c>
      <c r="F91" s="19" t="inlineStr">
        <is>
          <t>T03</t>
        </is>
      </c>
      <c r="G91" s="19" t="n"/>
      <c r="H91" s="20" t="n">
        <v>24.8918</v>
      </c>
      <c r="I91" s="20" t="n">
        <v>12.5011</v>
      </c>
      <c r="J91" s="20" t="n">
        <v>8.050700000000001</v>
      </c>
      <c r="K91" s="20" t="n">
        <v>50.0132</v>
      </c>
      <c r="L91" s="20" t="n">
        <v>3.1753</v>
      </c>
      <c r="M91" s="20" t="n">
        <v>6.3438</v>
      </c>
      <c r="N91" s="20" t="n">
        <v>10.0154</v>
      </c>
      <c r="O91" s="20" t="n">
        <v>14.9832</v>
      </c>
      <c r="P91" s="20" t="n">
        <v>19.9843</v>
      </c>
      <c r="Q91" s="20" t="n">
        <v>30.0095</v>
      </c>
    </row>
    <row r="92">
      <c r="A92" s="13">
        <f>IF(H92="","",ROW()-4)</f>
        <v/>
      </c>
      <c r="B92" s="13">
        <f>IF(H92="","",ROW()-4)</f>
        <v/>
      </c>
      <c r="C92" s="19" t="inlineStr">
        <is>
          <t>2026-09-27</t>
        </is>
      </c>
      <c r="D92" s="19" t="inlineStr">
        <is>
          <t>A</t>
        </is>
      </c>
      <c r="E92" s="19" t="inlineStr">
        <is>
          <t>OP1</t>
        </is>
      </c>
      <c r="F92" s="19" t="inlineStr">
        <is>
          <t>T01</t>
        </is>
      </c>
      <c r="G92" s="19" t="n"/>
      <c r="H92" s="20" t="n">
        <v>24.9888</v>
      </c>
      <c r="I92" s="20" t="n">
        <v>12.4857</v>
      </c>
      <c r="J92" s="20" t="n">
        <v>8.025499999999999</v>
      </c>
      <c r="K92" s="20" t="n">
        <v>49.6985</v>
      </c>
      <c r="L92" s="20" t="n">
        <v>3.1646</v>
      </c>
      <c r="M92" s="20" t="n">
        <v>6.3456</v>
      </c>
      <c r="N92" s="20" t="n">
        <v>10.0084</v>
      </c>
      <c r="O92" s="20" t="n">
        <v>15.0244</v>
      </c>
      <c r="P92" s="20" t="n">
        <v>19.9013</v>
      </c>
      <c r="Q92" s="20" t="n">
        <v>29.7644</v>
      </c>
    </row>
    <row r="93">
      <c r="A93" s="13">
        <f>IF(H93="","",ROW()-4)</f>
        <v/>
      </c>
      <c r="B93" s="13">
        <f>IF(H93="","",ROW()-4)</f>
        <v/>
      </c>
      <c r="C93" s="19" t="inlineStr">
        <is>
          <t>2026-09-28</t>
        </is>
      </c>
      <c r="D93" s="19" t="inlineStr">
        <is>
          <t>B</t>
        </is>
      </c>
      <c r="E93" s="19" t="inlineStr">
        <is>
          <t>OP2</t>
        </is>
      </c>
      <c r="F93" s="19" t="inlineStr">
        <is>
          <t>T02</t>
        </is>
      </c>
      <c r="G93" s="19" t="n"/>
      <c r="H93" s="20" t="n">
        <v>24.9776</v>
      </c>
      <c r="I93" s="20" t="n">
        <v>12.63</v>
      </c>
      <c r="J93" s="20" t="n">
        <v>8.039199999999999</v>
      </c>
      <c r="K93" s="20" t="n">
        <v>50.1911</v>
      </c>
      <c r="L93" s="20" t="n">
        <v>3.1811</v>
      </c>
      <c r="M93" s="20" t="n">
        <v>6.3118</v>
      </c>
      <c r="N93" s="20" t="n">
        <v>10.0026</v>
      </c>
      <c r="O93" s="20" t="n">
        <v>14.8865</v>
      </c>
      <c r="P93" s="20" t="n">
        <v>20.1222</v>
      </c>
      <c r="Q93" s="20" t="n">
        <v>29.858</v>
      </c>
    </row>
    <row r="94">
      <c r="A94" s="13">
        <f>IF(H94="","",ROW()-4)</f>
        <v/>
      </c>
      <c r="B94" s="13">
        <f>IF(H94="","",ROW()-4)</f>
        <v/>
      </c>
      <c r="C94" s="19" t="inlineStr">
        <is>
          <t>2026-09-29</t>
        </is>
      </c>
      <c r="D94" s="19" t="inlineStr">
        <is>
          <t>C</t>
        </is>
      </c>
      <c r="E94" s="19" t="inlineStr">
        <is>
          <t>OP3</t>
        </is>
      </c>
      <c r="F94" s="19" t="inlineStr">
        <is>
          <t>T03</t>
        </is>
      </c>
      <c r="G94" s="19" t="n"/>
      <c r="H94" s="20" t="n">
        <v>25.005</v>
      </c>
      <c r="I94" s="20" t="n">
        <v>12.4941</v>
      </c>
      <c r="J94" s="20" t="n">
        <v>8.011100000000001</v>
      </c>
      <c r="K94" s="20" t="n">
        <v>50.0116</v>
      </c>
      <c r="L94" s="20" t="n">
        <v>3.1634</v>
      </c>
      <c r="M94" s="20" t="n">
        <v>6.3046</v>
      </c>
      <c r="N94" s="20" t="n">
        <v>10.0113</v>
      </c>
      <c r="O94" s="20" t="n">
        <v>14.8558</v>
      </c>
      <c r="P94" s="20" t="n">
        <v>19.9323</v>
      </c>
      <c r="Q94" s="20" t="n">
        <v>29.8967</v>
      </c>
    </row>
    <row r="95">
      <c r="A95" s="13">
        <f>IF(H95="","",ROW()-4)</f>
        <v/>
      </c>
      <c r="B95" s="13">
        <f>IF(H95="","",ROW()-4)</f>
        <v/>
      </c>
      <c r="C95" s="19" t="inlineStr">
        <is>
          <t>2026-09-30</t>
        </is>
      </c>
      <c r="D95" s="19" t="inlineStr">
        <is>
          <t>A</t>
        </is>
      </c>
      <c r="E95" s="19" t="inlineStr">
        <is>
          <t>OP1</t>
        </is>
      </c>
      <c r="F95" s="19" t="inlineStr">
        <is>
          <t>T01</t>
        </is>
      </c>
      <c r="G95" s="19" t="n"/>
      <c r="H95" s="20" t="n">
        <v>25.0078</v>
      </c>
      <c r="I95" s="20" t="n">
        <v>12.3861</v>
      </c>
      <c r="J95" s="20" t="n">
        <v>7.9677</v>
      </c>
      <c r="K95" s="20" t="n">
        <v>49.7912</v>
      </c>
      <c r="L95" s="20" t="n">
        <v>3.1715</v>
      </c>
      <c r="M95" s="20" t="n">
        <v>6.2725</v>
      </c>
      <c r="N95" s="20" t="n">
        <v>10.0455</v>
      </c>
      <c r="O95" s="20" t="n">
        <v>14.9587</v>
      </c>
      <c r="P95" s="20" t="n">
        <v>19.9743</v>
      </c>
      <c r="Q95" s="20" t="n">
        <v>30.0933</v>
      </c>
    </row>
    <row r="96">
      <c r="A96" s="13">
        <f>IF(H96="","",ROW()-4)</f>
        <v/>
      </c>
      <c r="B96" s="13">
        <f>IF(H96="","",ROW()-4)</f>
        <v/>
      </c>
      <c r="C96" s="19" t="inlineStr">
        <is>
          <t>2026-10-01</t>
        </is>
      </c>
      <c r="D96" s="19" t="inlineStr">
        <is>
          <t>B</t>
        </is>
      </c>
      <c r="E96" s="19" t="inlineStr">
        <is>
          <t>OP2</t>
        </is>
      </c>
      <c r="F96" s="19" t="inlineStr">
        <is>
          <t>T02</t>
        </is>
      </c>
      <c r="G96" s="19" t="n"/>
      <c r="H96" s="20" t="n">
        <v>24.9303</v>
      </c>
      <c r="I96" s="20" t="n">
        <v>12.46</v>
      </c>
      <c r="J96" s="20" t="n">
        <v>8.041600000000001</v>
      </c>
      <c r="K96" s="20" t="n">
        <v>50.0276</v>
      </c>
      <c r="L96" s="20" t="n">
        <v>3.184</v>
      </c>
      <c r="M96" s="20" t="n">
        <v>6.3255</v>
      </c>
      <c r="N96" s="20" t="n">
        <v>10.0384</v>
      </c>
      <c r="O96" s="20" t="n">
        <v>14.9722</v>
      </c>
      <c r="P96" s="20" t="n">
        <v>19.9097</v>
      </c>
      <c r="Q96" s="20" t="n">
        <v>30.066</v>
      </c>
    </row>
    <row r="97">
      <c r="A97" s="13">
        <f>IF(H97="","",ROW()-4)</f>
        <v/>
      </c>
      <c r="B97" s="13">
        <f>IF(H97="","",ROW()-4)</f>
        <v/>
      </c>
      <c r="C97" s="19" t="inlineStr">
        <is>
          <t>2026-10-02</t>
        </is>
      </c>
      <c r="D97" s="19" t="inlineStr">
        <is>
          <t>C</t>
        </is>
      </c>
      <c r="E97" s="19" t="inlineStr">
        <is>
          <t>OP3</t>
        </is>
      </c>
      <c r="F97" s="19" t="inlineStr">
        <is>
          <t>T03</t>
        </is>
      </c>
      <c r="G97" s="19" t="n"/>
      <c r="H97" s="20" t="n">
        <v>25.039</v>
      </c>
      <c r="I97" s="20" t="n">
        <v>12.7177</v>
      </c>
      <c r="J97" s="20" t="n">
        <v>8.0466</v>
      </c>
      <c r="K97" s="20" t="n">
        <v>49.8533</v>
      </c>
      <c r="L97" s="20" t="n">
        <v>3.1586</v>
      </c>
      <c r="M97" s="20" t="n">
        <v>6.2855</v>
      </c>
      <c r="N97" s="20" t="n">
        <v>10.0379</v>
      </c>
      <c r="O97" s="20" t="n">
        <v>14.9963</v>
      </c>
      <c r="P97" s="20" t="n">
        <v>20.1585</v>
      </c>
      <c r="Q97" s="20" t="n">
        <v>29.9015</v>
      </c>
    </row>
    <row r="98">
      <c r="A98" s="13">
        <f>IF(H98="","",ROW()-4)</f>
        <v/>
      </c>
      <c r="B98" s="13">
        <f>IF(H98="","",ROW()-4)</f>
        <v/>
      </c>
      <c r="C98" s="19" t="inlineStr">
        <is>
          <t>2026-10-03</t>
        </is>
      </c>
      <c r="D98" s="19" t="inlineStr">
        <is>
          <t>A</t>
        </is>
      </c>
      <c r="E98" s="19" t="inlineStr">
        <is>
          <t>OP1</t>
        </is>
      </c>
      <c r="F98" s="19" t="inlineStr">
        <is>
          <t>T01</t>
        </is>
      </c>
      <c r="G98" s="19" t="n"/>
      <c r="H98" s="20" t="n">
        <v>25.021</v>
      </c>
      <c r="I98" s="20" t="n">
        <v>12.5312</v>
      </c>
      <c r="J98" s="20" t="n">
        <v>7.995</v>
      </c>
      <c r="K98" s="20" t="n">
        <v>49.7241</v>
      </c>
      <c r="L98" s="20" t="n">
        <v>3.1754</v>
      </c>
      <c r="M98" s="20" t="n">
        <v>6.2784</v>
      </c>
      <c r="N98" s="20" t="n">
        <v>9.9658</v>
      </c>
      <c r="O98" s="20" t="n">
        <v>14.9881</v>
      </c>
      <c r="P98" s="20" t="n">
        <v>20.0642</v>
      </c>
      <c r="Q98" s="20" t="n">
        <v>30.0627</v>
      </c>
    </row>
    <row r="99">
      <c r="A99" s="13">
        <f>IF(H99="","",ROW()-4)</f>
        <v/>
      </c>
      <c r="B99" s="13">
        <f>IF(H99="","",ROW()-4)</f>
        <v/>
      </c>
      <c r="C99" s="19" t="inlineStr">
        <is>
          <t>2026-10-04</t>
        </is>
      </c>
      <c r="D99" s="19" t="inlineStr">
        <is>
          <t>B</t>
        </is>
      </c>
      <c r="E99" s="19" t="inlineStr">
        <is>
          <t>OP2</t>
        </is>
      </c>
      <c r="F99" s="19" t="inlineStr">
        <is>
          <t>T02</t>
        </is>
      </c>
      <c r="G99" s="19" t="n"/>
      <c r="H99" s="20" t="n">
        <v>25.1136</v>
      </c>
      <c r="I99" s="20" t="n">
        <v>12.4064</v>
      </c>
      <c r="J99" s="20" t="n">
        <v>7.9693</v>
      </c>
      <c r="K99" s="20" t="n">
        <v>49.9494</v>
      </c>
      <c r="L99" s="20" t="n">
        <v>3.1761</v>
      </c>
      <c r="M99" s="20" t="n">
        <v>6.3045</v>
      </c>
      <c r="N99" s="20" t="n">
        <v>9.987500000000001</v>
      </c>
      <c r="O99" s="20" t="n">
        <v>15.0743</v>
      </c>
      <c r="P99" s="20" t="n">
        <v>19.9786</v>
      </c>
      <c r="Q99" s="20" t="n">
        <v>30.148</v>
      </c>
    </row>
    <row r="100">
      <c r="A100" s="13">
        <f>IF(H100="","",ROW()-4)</f>
        <v/>
      </c>
      <c r="B100" s="13">
        <f>IF(H100="","",ROW()-4)</f>
        <v/>
      </c>
      <c r="C100" s="19" t="inlineStr">
        <is>
          <t>2026-10-05</t>
        </is>
      </c>
      <c r="D100" s="19" t="inlineStr">
        <is>
          <t>C</t>
        </is>
      </c>
      <c r="E100" s="19" t="inlineStr">
        <is>
          <t>OP3</t>
        </is>
      </c>
      <c r="F100" s="19" t="inlineStr">
        <is>
          <t>T03</t>
        </is>
      </c>
      <c r="G100" s="19" t="n"/>
      <c r="H100" s="20" t="n">
        <v>24.9311</v>
      </c>
      <c r="I100" s="20" t="n">
        <v>12.4137</v>
      </c>
      <c r="J100" s="20" t="n">
        <v>7.9483</v>
      </c>
      <c r="K100" s="20" t="n">
        <v>50.1259</v>
      </c>
      <c r="L100" s="20" t="n">
        <v>3.1642</v>
      </c>
      <c r="M100" s="20" t="n">
        <v>6.2549</v>
      </c>
      <c r="N100" s="20" t="n">
        <v>10.025</v>
      </c>
      <c r="O100" s="20" t="n">
        <v>15.0621</v>
      </c>
      <c r="P100" s="20" t="n">
        <v>19.9484</v>
      </c>
      <c r="Q100" s="20" t="n">
        <v>29.8537</v>
      </c>
    </row>
    <row r="101">
      <c r="A101" s="13">
        <f>IF(H101="","",ROW()-4)</f>
        <v/>
      </c>
      <c r="B101" s="13">
        <f>IF(H101="","",ROW()-4)</f>
        <v/>
      </c>
      <c r="C101" s="19" t="inlineStr">
        <is>
          <t>2026-10-06</t>
        </is>
      </c>
      <c r="D101" s="19" t="inlineStr">
        <is>
          <t>A</t>
        </is>
      </c>
      <c r="E101" s="19" t="inlineStr">
        <is>
          <t>OP1</t>
        </is>
      </c>
      <c r="F101" s="19" t="inlineStr">
        <is>
          <t>T01</t>
        </is>
      </c>
      <c r="G101" s="19" t="n"/>
      <c r="H101" s="20" t="n">
        <v>25.0299</v>
      </c>
      <c r="I101" s="20" t="n">
        <v>12.608</v>
      </c>
      <c r="J101" s="20" t="n">
        <v>8.005599999999999</v>
      </c>
      <c r="K101" s="20" t="n">
        <v>50.0008</v>
      </c>
      <c r="L101" s="20" t="n">
        <v>3.1832</v>
      </c>
      <c r="M101" s="20" t="n">
        <v>6.304</v>
      </c>
      <c r="N101" s="20" t="n">
        <v>9.9869</v>
      </c>
      <c r="O101" s="20" t="n">
        <v>14.8942</v>
      </c>
      <c r="P101" s="20" t="n">
        <v>19.951</v>
      </c>
      <c r="Q101" s="20" t="n">
        <v>30.0873</v>
      </c>
    </row>
    <row r="102">
      <c r="A102" s="13">
        <f>IF(H102="","",ROW()-4)</f>
        <v/>
      </c>
      <c r="B102" s="13">
        <f>IF(H102="","",ROW()-4)</f>
        <v/>
      </c>
      <c r="C102" s="19" t="inlineStr">
        <is>
          <t>2026-10-07</t>
        </is>
      </c>
      <c r="D102" s="19" t="inlineStr">
        <is>
          <t>B</t>
        </is>
      </c>
      <c r="E102" s="19" t="inlineStr">
        <is>
          <t>OP2</t>
        </is>
      </c>
      <c r="F102" s="19" t="inlineStr">
        <is>
          <t>T02</t>
        </is>
      </c>
      <c r="G102" s="19" t="n"/>
      <c r="H102" s="20" t="n">
        <v>24.9211</v>
      </c>
      <c r="I102" s="20" t="n">
        <v>12.4956</v>
      </c>
      <c r="J102" s="20" t="n">
        <v>8.0069</v>
      </c>
      <c r="K102" s="20" t="n">
        <v>49.5962</v>
      </c>
      <c r="L102" s="20" t="n">
        <v>3.1662</v>
      </c>
      <c r="M102" s="20" t="n">
        <v>6.3821</v>
      </c>
      <c r="N102" s="20" t="n">
        <v>10.0302</v>
      </c>
      <c r="O102" s="20" t="n">
        <v>15.0538</v>
      </c>
      <c r="P102" s="20" t="n">
        <v>20.0465</v>
      </c>
      <c r="Q102" s="20" t="n">
        <v>30.072</v>
      </c>
    </row>
    <row r="103">
      <c r="A103" s="13">
        <f>IF(H103="","",ROW()-4)</f>
        <v/>
      </c>
      <c r="B103" s="13">
        <f>IF(H103="","",ROW()-4)</f>
        <v/>
      </c>
      <c r="C103" s="19" t="inlineStr">
        <is>
          <t>2026-10-08</t>
        </is>
      </c>
      <c r="D103" s="19" t="inlineStr">
        <is>
          <t>C</t>
        </is>
      </c>
      <c r="E103" s="19" t="inlineStr">
        <is>
          <t>OP3</t>
        </is>
      </c>
      <c r="F103" s="19" t="inlineStr">
        <is>
          <t>T03</t>
        </is>
      </c>
      <c r="G103" s="19" t="n"/>
      <c r="H103" s="20" t="n">
        <v>25.0458</v>
      </c>
      <c r="I103" s="20" t="n">
        <v>12.521</v>
      </c>
      <c r="J103" s="20" t="n">
        <v>8.117000000000001</v>
      </c>
      <c r="K103" s="20" t="n">
        <v>50.2835</v>
      </c>
      <c r="L103" s="20" t="n">
        <v>3.1701</v>
      </c>
      <c r="M103" s="20" t="n">
        <v>6.2986</v>
      </c>
      <c r="N103" s="20" t="n">
        <v>9.995200000000001</v>
      </c>
      <c r="O103" s="20" t="n">
        <v>15.0059</v>
      </c>
      <c r="P103" s="20" t="n">
        <v>19.9732</v>
      </c>
      <c r="Q103" s="20" t="n">
        <v>30.1442</v>
      </c>
    </row>
    <row r="104">
      <c r="A104" s="13">
        <f>IF(H104="","",ROW()-4)</f>
        <v/>
      </c>
      <c r="B104" s="13">
        <f>IF(H104="","",ROW()-4)</f>
        <v/>
      </c>
      <c r="C104" s="19" t="inlineStr">
        <is>
          <t>2026-10-09</t>
        </is>
      </c>
      <c r="D104" s="19" t="inlineStr">
        <is>
          <t>A</t>
        </is>
      </c>
      <c r="E104" s="19" t="inlineStr">
        <is>
          <t>OP1</t>
        </is>
      </c>
      <c r="F104" s="19" t="inlineStr">
        <is>
          <t>T01</t>
        </is>
      </c>
      <c r="G104" s="19" t="n"/>
      <c r="H104" s="20" t="n">
        <v>25.1055</v>
      </c>
      <c r="I104" s="20" t="n">
        <v>12.6182</v>
      </c>
      <c r="J104" s="20" t="n">
        <v>8.0411</v>
      </c>
      <c r="K104" s="20" t="n">
        <v>49.7901</v>
      </c>
      <c r="L104" s="20" t="n">
        <v>3.1822</v>
      </c>
      <c r="M104" s="20" t="n">
        <v>6.3063</v>
      </c>
      <c r="N104" s="20" t="n">
        <v>10.0007</v>
      </c>
      <c r="O104" s="20" t="n">
        <v>14.8232</v>
      </c>
      <c r="P104" s="20" t="n">
        <v>19.9699</v>
      </c>
      <c r="Q104" s="20" t="n">
        <v>29.9563</v>
      </c>
    </row>
    <row r="105">
      <c r="A105" s="13">
        <f>IF(H105="","",ROW()-4)</f>
        <v/>
      </c>
      <c r="B105" s="13">
        <f>IF(H105="","",ROW()-4)</f>
        <v/>
      </c>
    </row>
    <row r="106">
      <c r="A106" s="13">
        <f>IF(H106="","",ROW()-4)</f>
        <v/>
      </c>
      <c r="B106" s="13">
        <f>IF(H106="","",ROW()-4)</f>
        <v/>
      </c>
    </row>
    <row r="107">
      <c r="A107" s="13">
        <f>IF(H107="","",ROW()-4)</f>
        <v/>
      </c>
      <c r="B107" s="13">
        <f>IF(H107="","",ROW()-4)</f>
        <v/>
      </c>
    </row>
    <row r="108">
      <c r="A108" s="13">
        <f>IF(H108="","",ROW()-4)</f>
        <v/>
      </c>
      <c r="B108" s="13">
        <f>IF(H108="","",ROW()-4)</f>
        <v/>
      </c>
    </row>
    <row r="109">
      <c r="A109" s="13">
        <f>IF(H109="","",ROW()-4)</f>
        <v/>
      </c>
      <c r="B109" s="13">
        <f>IF(H109="","",ROW()-4)</f>
        <v/>
      </c>
    </row>
    <row r="110">
      <c r="A110" s="13">
        <f>IF(H110="","",ROW()-4)</f>
        <v/>
      </c>
      <c r="B110" s="13">
        <f>IF(H110="","",ROW()-4)</f>
        <v/>
      </c>
    </row>
    <row r="111">
      <c r="A111" s="13">
        <f>IF(H111="","",ROW()-4)</f>
        <v/>
      </c>
      <c r="B111" s="13">
        <f>IF(H111="","",ROW()-4)</f>
        <v/>
      </c>
    </row>
    <row r="112">
      <c r="A112" s="13">
        <f>IF(H112="","",ROW()-4)</f>
        <v/>
      </c>
      <c r="B112" s="13">
        <f>IF(H112="","",ROW()-4)</f>
        <v/>
      </c>
    </row>
    <row r="113">
      <c r="A113" s="13">
        <f>IF(H113="","",ROW()-4)</f>
        <v/>
      </c>
      <c r="B113" s="13">
        <f>IF(H113="","",ROW()-4)</f>
        <v/>
      </c>
    </row>
    <row r="114">
      <c r="A114" s="13">
        <f>IF(H114="","",ROW()-4)</f>
        <v/>
      </c>
      <c r="B114" s="13">
        <f>IF(H114="","",ROW()-4)</f>
        <v/>
      </c>
    </row>
    <row r="115">
      <c r="A115" s="13">
        <f>IF(H115="","",ROW()-4)</f>
        <v/>
      </c>
      <c r="B115" s="13">
        <f>IF(H115="","",ROW()-4)</f>
        <v/>
      </c>
    </row>
    <row r="116">
      <c r="A116" s="13">
        <f>IF(H116="","",ROW()-4)</f>
        <v/>
      </c>
      <c r="B116" s="13">
        <f>IF(H116="","",ROW()-4)</f>
        <v/>
      </c>
    </row>
    <row r="117">
      <c r="A117" s="13">
        <f>IF(H117="","",ROW()-4)</f>
        <v/>
      </c>
      <c r="B117" s="13">
        <f>IF(H117="","",ROW()-4)</f>
        <v/>
      </c>
    </row>
    <row r="118">
      <c r="A118" s="13">
        <f>IF(H118="","",ROW()-4)</f>
        <v/>
      </c>
      <c r="B118" s="13">
        <f>IF(H118="","",ROW()-4)</f>
        <v/>
      </c>
    </row>
    <row r="119">
      <c r="A119" s="13">
        <f>IF(H119="","",ROW()-4)</f>
        <v/>
      </c>
      <c r="B119" s="13">
        <f>IF(H119="","",ROW()-4)</f>
        <v/>
      </c>
    </row>
    <row r="120">
      <c r="A120" s="13">
        <f>IF(H120="","",ROW()-4)</f>
        <v/>
      </c>
      <c r="B120" s="13">
        <f>IF(H120="","",ROW()-4)</f>
        <v/>
      </c>
    </row>
    <row r="121">
      <c r="A121" s="13">
        <f>IF(H121="","",ROW()-4)</f>
        <v/>
      </c>
      <c r="B121" s="13">
        <f>IF(H121="","",ROW()-4)</f>
        <v/>
      </c>
    </row>
    <row r="122">
      <c r="A122" s="13">
        <f>IF(H122="","",ROW()-4)</f>
        <v/>
      </c>
      <c r="B122" s="13">
        <f>IF(H122="","",ROW()-4)</f>
        <v/>
      </c>
    </row>
    <row r="123">
      <c r="A123" s="13">
        <f>IF(H123="","",ROW()-4)</f>
        <v/>
      </c>
      <c r="B123" s="13">
        <f>IF(H123="","",ROW()-4)</f>
        <v/>
      </c>
    </row>
    <row r="124">
      <c r="A124" s="13">
        <f>IF(H124="","",ROW()-4)</f>
        <v/>
      </c>
      <c r="B124" s="13">
        <f>IF(H124="","",ROW()-4)</f>
        <v/>
      </c>
    </row>
    <row r="125">
      <c r="A125" s="13">
        <f>IF(H125="","",ROW()-4)</f>
        <v/>
      </c>
      <c r="B125" s="13">
        <f>IF(H125="","",ROW()-4)</f>
        <v/>
      </c>
    </row>
    <row r="126">
      <c r="A126" s="13">
        <f>IF(H126="","",ROW()-4)</f>
        <v/>
      </c>
      <c r="B126" s="13">
        <f>IF(H126="","",ROW()-4)</f>
        <v/>
      </c>
    </row>
    <row r="127">
      <c r="A127" s="13">
        <f>IF(H127="","",ROW()-4)</f>
        <v/>
      </c>
      <c r="B127" s="13">
        <f>IF(H127="","",ROW()-4)</f>
        <v/>
      </c>
    </row>
    <row r="128">
      <c r="A128" s="13">
        <f>IF(H128="","",ROW()-4)</f>
        <v/>
      </c>
      <c r="B128" s="13">
        <f>IF(H128="","",ROW()-4)</f>
        <v/>
      </c>
    </row>
    <row r="129">
      <c r="A129" s="13">
        <f>IF(H129="","",ROW()-4)</f>
        <v/>
      </c>
      <c r="B129" s="13">
        <f>IF(H129="","",ROW()-4)</f>
        <v/>
      </c>
    </row>
    <row r="130">
      <c r="A130" s="13">
        <f>IF(H130="","",ROW()-4)</f>
        <v/>
      </c>
      <c r="B130" s="13">
        <f>IF(H130="","",ROW()-4)</f>
        <v/>
      </c>
    </row>
    <row r="131">
      <c r="A131" s="13">
        <f>IF(H131="","",ROW()-4)</f>
        <v/>
      </c>
      <c r="B131" s="13">
        <f>IF(H131="","",ROW()-4)</f>
        <v/>
      </c>
    </row>
    <row r="132">
      <c r="A132" s="13">
        <f>IF(H132="","",ROW()-4)</f>
        <v/>
      </c>
      <c r="B132" s="13">
        <f>IF(H132="","",ROW()-4)</f>
        <v/>
      </c>
    </row>
    <row r="133">
      <c r="A133" s="13">
        <f>IF(H133="","",ROW()-4)</f>
        <v/>
      </c>
      <c r="B133" s="13">
        <f>IF(H133="","",ROW()-4)</f>
        <v/>
      </c>
    </row>
    <row r="134">
      <c r="A134" s="13">
        <f>IF(H134="","",ROW()-4)</f>
        <v/>
      </c>
      <c r="B134" s="13">
        <f>IF(H134="","",ROW()-4)</f>
        <v/>
      </c>
    </row>
    <row r="135">
      <c r="A135" s="13">
        <f>IF(H135="","",ROW()-4)</f>
        <v/>
      </c>
      <c r="B135" s="13">
        <f>IF(H135="","",ROW()-4)</f>
        <v/>
      </c>
    </row>
    <row r="136">
      <c r="A136" s="13">
        <f>IF(H136="","",ROW()-4)</f>
        <v/>
      </c>
      <c r="B136" s="13">
        <f>IF(H136="","",ROW()-4)</f>
        <v/>
      </c>
    </row>
    <row r="137">
      <c r="A137" s="13">
        <f>IF(H137="","",ROW()-4)</f>
        <v/>
      </c>
      <c r="B137" s="13">
        <f>IF(H137="","",ROW()-4)</f>
        <v/>
      </c>
    </row>
    <row r="138">
      <c r="A138" s="13">
        <f>IF(H138="","",ROW()-4)</f>
        <v/>
      </c>
      <c r="B138" s="13">
        <f>IF(H138="","",ROW()-4)</f>
        <v/>
      </c>
    </row>
    <row r="139">
      <c r="A139" s="13">
        <f>IF(H139="","",ROW()-4)</f>
        <v/>
      </c>
      <c r="B139" s="13">
        <f>IF(H139="","",ROW()-4)</f>
        <v/>
      </c>
    </row>
    <row r="140">
      <c r="A140" s="13">
        <f>IF(H140="","",ROW()-4)</f>
        <v/>
      </c>
      <c r="B140" s="13">
        <f>IF(H140="","",ROW()-4)</f>
        <v/>
      </c>
    </row>
    <row r="141">
      <c r="A141" s="13">
        <f>IF(H141="","",ROW()-4)</f>
        <v/>
      </c>
      <c r="B141" s="13">
        <f>IF(H141="","",ROW()-4)</f>
        <v/>
      </c>
    </row>
    <row r="142">
      <c r="A142" s="13">
        <f>IF(H142="","",ROW()-4)</f>
        <v/>
      </c>
      <c r="B142" s="13">
        <f>IF(H142="","",ROW()-4)</f>
        <v/>
      </c>
    </row>
    <row r="143">
      <c r="A143" s="13">
        <f>IF(H143="","",ROW()-4)</f>
        <v/>
      </c>
      <c r="B143" s="13">
        <f>IF(H143="","",ROW()-4)</f>
        <v/>
      </c>
    </row>
    <row r="144">
      <c r="A144" s="13">
        <f>IF(H144="","",ROW()-4)</f>
        <v/>
      </c>
      <c r="B144" s="13">
        <f>IF(H144="","",ROW()-4)</f>
        <v/>
      </c>
    </row>
    <row r="145">
      <c r="A145" s="13">
        <f>IF(H145="","",ROW()-4)</f>
        <v/>
      </c>
      <c r="B145" s="13">
        <f>IF(H145="","",ROW()-4)</f>
        <v/>
      </c>
    </row>
    <row r="146">
      <c r="A146" s="13">
        <f>IF(H146="","",ROW()-4)</f>
        <v/>
      </c>
      <c r="B146" s="13">
        <f>IF(H146="","",ROW()-4)</f>
        <v/>
      </c>
    </row>
    <row r="147">
      <c r="A147" s="13">
        <f>IF(H147="","",ROW()-4)</f>
        <v/>
      </c>
      <c r="B147" s="13">
        <f>IF(H147="","",ROW()-4)</f>
        <v/>
      </c>
    </row>
    <row r="148">
      <c r="A148" s="13">
        <f>IF(H148="","",ROW()-4)</f>
        <v/>
      </c>
      <c r="B148" s="13">
        <f>IF(H148="","",ROW()-4)</f>
        <v/>
      </c>
    </row>
    <row r="149">
      <c r="A149" s="13">
        <f>IF(H149="","",ROW()-4)</f>
        <v/>
      </c>
      <c r="B149" s="13">
        <f>IF(H149="","",ROW()-4)</f>
        <v/>
      </c>
    </row>
    <row r="150">
      <c r="A150" s="13">
        <f>IF(H150="","",ROW()-4)</f>
        <v/>
      </c>
      <c r="B150" s="13">
        <f>IF(H150="","",ROW()-4)</f>
        <v/>
      </c>
    </row>
    <row r="151">
      <c r="A151" s="13">
        <f>IF(H151="","",ROW()-4)</f>
        <v/>
      </c>
      <c r="B151" s="13">
        <f>IF(H151="","",ROW()-4)</f>
        <v/>
      </c>
    </row>
    <row r="152">
      <c r="A152" s="13">
        <f>IF(H152="","",ROW()-4)</f>
        <v/>
      </c>
      <c r="B152" s="13">
        <f>IF(H152="","",ROW()-4)</f>
        <v/>
      </c>
    </row>
    <row r="153">
      <c r="A153" s="13">
        <f>IF(H153="","",ROW()-4)</f>
        <v/>
      </c>
      <c r="B153" s="13">
        <f>IF(H153="","",ROW()-4)</f>
        <v/>
      </c>
    </row>
    <row r="154">
      <c r="A154" s="13">
        <f>IF(H154="","",ROW()-4)</f>
        <v/>
      </c>
      <c r="B154" s="13">
        <f>IF(H154="","",ROW()-4)</f>
        <v/>
      </c>
    </row>
    <row r="155">
      <c r="A155" s="13">
        <f>IF(H155="","",ROW()-4)</f>
        <v/>
      </c>
      <c r="B155" s="13">
        <f>IF(H155="","",ROW()-4)</f>
        <v/>
      </c>
    </row>
    <row r="156">
      <c r="A156" s="13">
        <f>IF(H156="","",ROW()-4)</f>
        <v/>
      </c>
      <c r="B156" s="13">
        <f>IF(H156="","",ROW()-4)</f>
        <v/>
      </c>
    </row>
    <row r="157">
      <c r="A157" s="13">
        <f>IF(H157="","",ROW()-4)</f>
        <v/>
      </c>
      <c r="B157" s="13">
        <f>IF(H157="","",ROW()-4)</f>
        <v/>
      </c>
    </row>
    <row r="158">
      <c r="A158" s="13">
        <f>IF(H158="","",ROW()-4)</f>
        <v/>
      </c>
      <c r="B158" s="13">
        <f>IF(H158="","",ROW()-4)</f>
        <v/>
      </c>
    </row>
    <row r="159">
      <c r="A159" s="13">
        <f>IF(H159="","",ROW()-4)</f>
        <v/>
      </c>
      <c r="B159" s="13">
        <f>IF(H159="","",ROW()-4)</f>
        <v/>
      </c>
    </row>
    <row r="160">
      <c r="A160" s="13">
        <f>IF(H160="","",ROW()-4)</f>
        <v/>
      </c>
      <c r="B160" s="13">
        <f>IF(H160="","",ROW()-4)</f>
        <v/>
      </c>
    </row>
    <row r="161">
      <c r="A161" s="13">
        <f>IF(H161="","",ROW()-4)</f>
        <v/>
      </c>
      <c r="B161" s="13">
        <f>IF(H161="","",ROW()-4)</f>
        <v/>
      </c>
    </row>
    <row r="162">
      <c r="A162" s="13">
        <f>IF(H162="","",ROW()-4)</f>
        <v/>
      </c>
      <c r="B162" s="13">
        <f>IF(H162="","",ROW()-4)</f>
        <v/>
      </c>
    </row>
    <row r="163">
      <c r="A163" s="13">
        <f>IF(H163="","",ROW()-4)</f>
        <v/>
      </c>
      <c r="B163" s="13">
        <f>IF(H163="","",ROW()-4)</f>
        <v/>
      </c>
    </row>
    <row r="164">
      <c r="A164" s="13">
        <f>IF(H164="","",ROW()-4)</f>
        <v/>
      </c>
      <c r="B164" s="13">
        <f>IF(H164="","",ROW()-4)</f>
        <v/>
      </c>
    </row>
    <row r="165">
      <c r="A165" s="13">
        <f>IF(H165="","",ROW()-4)</f>
        <v/>
      </c>
      <c r="B165" s="13">
        <f>IF(H165="","",ROW()-4)</f>
        <v/>
      </c>
    </row>
    <row r="166">
      <c r="A166" s="13">
        <f>IF(H166="","",ROW()-4)</f>
        <v/>
      </c>
      <c r="B166" s="13">
        <f>IF(H166="","",ROW()-4)</f>
        <v/>
      </c>
    </row>
    <row r="167">
      <c r="A167" s="13">
        <f>IF(H167="","",ROW()-4)</f>
        <v/>
      </c>
      <c r="B167" s="13">
        <f>IF(H167="","",ROW()-4)</f>
        <v/>
      </c>
    </row>
    <row r="168">
      <c r="A168" s="13">
        <f>IF(H168="","",ROW()-4)</f>
        <v/>
      </c>
      <c r="B168" s="13">
        <f>IF(H168="","",ROW()-4)</f>
        <v/>
      </c>
    </row>
    <row r="169">
      <c r="A169" s="13">
        <f>IF(H169="","",ROW()-4)</f>
        <v/>
      </c>
      <c r="B169" s="13">
        <f>IF(H169="","",ROW()-4)</f>
        <v/>
      </c>
    </row>
    <row r="170">
      <c r="A170" s="13">
        <f>IF(H170="","",ROW()-4)</f>
        <v/>
      </c>
      <c r="B170" s="13">
        <f>IF(H170="","",ROW()-4)</f>
        <v/>
      </c>
    </row>
    <row r="171">
      <c r="A171" s="13">
        <f>IF(H171="","",ROW()-4)</f>
        <v/>
      </c>
      <c r="B171" s="13">
        <f>IF(H171="","",ROW()-4)</f>
        <v/>
      </c>
    </row>
    <row r="172">
      <c r="A172" s="13">
        <f>IF(H172="","",ROW()-4)</f>
        <v/>
      </c>
      <c r="B172" s="13">
        <f>IF(H172="","",ROW()-4)</f>
        <v/>
      </c>
    </row>
    <row r="173">
      <c r="A173" s="13">
        <f>IF(H173="","",ROW()-4)</f>
        <v/>
      </c>
      <c r="B173" s="13">
        <f>IF(H173="","",ROW()-4)</f>
        <v/>
      </c>
    </row>
    <row r="174">
      <c r="A174" s="13">
        <f>IF(H174="","",ROW()-4)</f>
        <v/>
      </c>
      <c r="B174" s="13">
        <f>IF(H174="","",ROW()-4)</f>
        <v/>
      </c>
    </row>
    <row r="175">
      <c r="A175" s="13">
        <f>IF(H175="","",ROW()-4)</f>
        <v/>
      </c>
      <c r="B175" s="13">
        <f>IF(H175="","",ROW()-4)</f>
        <v/>
      </c>
    </row>
    <row r="176">
      <c r="A176" s="13">
        <f>IF(H176="","",ROW()-4)</f>
        <v/>
      </c>
      <c r="B176" s="13">
        <f>IF(H176="","",ROW()-4)</f>
        <v/>
      </c>
    </row>
    <row r="177">
      <c r="A177" s="13">
        <f>IF(H177="","",ROW()-4)</f>
        <v/>
      </c>
      <c r="B177" s="13">
        <f>IF(H177="","",ROW()-4)</f>
        <v/>
      </c>
    </row>
    <row r="178">
      <c r="A178" s="13">
        <f>IF(H178="","",ROW()-4)</f>
        <v/>
      </c>
      <c r="B178" s="13">
        <f>IF(H178="","",ROW()-4)</f>
        <v/>
      </c>
    </row>
    <row r="179">
      <c r="A179" s="13">
        <f>IF(H179="","",ROW()-4)</f>
        <v/>
      </c>
      <c r="B179" s="13">
        <f>IF(H179="","",ROW()-4)</f>
        <v/>
      </c>
    </row>
    <row r="180">
      <c r="A180" s="13">
        <f>IF(H180="","",ROW()-4)</f>
        <v/>
      </c>
      <c r="B180" s="13">
        <f>IF(H180="","",ROW()-4)</f>
        <v/>
      </c>
    </row>
    <row r="181">
      <c r="A181" s="13">
        <f>IF(H181="","",ROW()-4)</f>
        <v/>
      </c>
      <c r="B181" s="13">
        <f>IF(H181="","",ROW()-4)</f>
        <v/>
      </c>
    </row>
    <row r="182">
      <c r="A182" s="13">
        <f>IF(H182="","",ROW()-4)</f>
        <v/>
      </c>
      <c r="B182" s="13">
        <f>IF(H182="","",ROW()-4)</f>
        <v/>
      </c>
    </row>
    <row r="183">
      <c r="A183" s="13">
        <f>IF(H183="","",ROW()-4)</f>
        <v/>
      </c>
      <c r="B183" s="13">
        <f>IF(H183="","",ROW()-4)</f>
        <v/>
      </c>
    </row>
    <row r="184">
      <c r="A184" s="13">
        <f>IF(H184="","",ROW()-4)</f>
        <v/>
      </c>
      <c r="B184" s="13">
        <f>IF(H184="","",ROW()-4)</f>
        <v/>
      </c>
    </row>
    <row r="185">
      <c r="A185" s="13">
        <f>IF(H185="","",ROW()-4)</f>
        <v/>
      </c>
      <c r="B185" s="13">
        <f>IF(H185="","",ROW()-4)</f>
        <v/>
      </c>
    </row>
    <row r="186">
      <c r="A186" s="13">
        <f>IF(H186="","",ROW()-4)</f>
        <v/>
      </c>
      <c r="B186" s="13">
        <f>IF(H186="","",ROW()-4)</f>
        <v/>
      </c>
    </row>
    <row r="187">
      <c r="A187" s="13">
        <f>IF(H187="","",ROW()-4)</f>
        <v/>
      </c>
      <c r="B187" s="13">
        <f>IF(H187="","",ROW()-4)</f>
        <v/>
      </c>
    </row>
    <row r="188">
      <c r="A188" s="13">
        <f>IF(H188="","",ROW()-4)</f>
        <v/>
      </c>
      <c r="B188" s="13">
        <f>IF(H188="","",ROW()-4)</f>
        <v/>
      </c>
    </row>
    <row r="189">
      <c r="A189" s="13">
        <f>IF(H189="","",ROW()-4)</f>
        <v/>
      </c>
      <c r="B189" s="13">
        <f>IF(H189="","",ROW()-4)</f>
        <v/>
      </c>
    </row>
    <row r="190">
      <c r="A190" s="13">
        <f>IF(H190="","",ROW()-4)</f>
        <v/>
      </c>
      <c r="B190" s="13">
        <f>IF(H190="","",ROW()-4)</f>
        <v/>
      </c>
    </row>
    <row r="191">
      <c r="A191" s="13">
        <f>IF(H191="","",ROW()-4)</f>
        <v/>
      </c>
      <c r="B191" s="13">
        <f>IF(H191="","",ROW()-4)</f>
        <v/>
      </c>
    </row>
    <row r="192">
      <c r="A192" s="13">
        <f>IF(H192="","",ROW()-4)</f>
        <v/>
      </c>
      <c r="B192" s="13">
        <f>IF(H192="","",ROW()-4)</f>
        <v/>
      </c>
    </row>
    <row r="193">
      <c r="A193" s="13">
        <f>IF(H193="","",ROW()-4)</f>
        <v/>
      </c>
      <c r="B193" s="13">
        <f>IF(H193="","",ROW()-4)</f>
        <v/>
      </c>
    </row>
    <row r="194">
      <c r="A194" s="13">
        <f>IF(H194="","",ROW()-4)</f>
        <v/>
      </c>
      <c r="B194" s="13">
        <f>IF(H194="","",ROW()-4)</f>
        <v/>
      </c>
    </row>
    <row r="195">
      <c r="A195" s="13">
        <f>IF(H195="","",ROW()-4)</f>
        <v/>
      </c>
      <c r="B195" s="13">
        <f>IF(H195="","",ROW()-4)</f>
        <v/>
      </c>
    </row>
    <row r="196">
      <c r="A196" s="13">
        <f>IF(H196="","",ROW()-4)</f>
        <v/>
      </c>
      <c r="B196" s="13">
        <f>IF(H196="","",ROW()-4)</f>
        <v/>
      </c>
    </row>
    <row r="197">
      <c r="A197" s="13">
        <f>IF(H197="","",ROW()-4)</f>
        <v/>
      </c>
      <c r="B197" s="13">
        <f>IF(H197="","",ROW()-4)</f>
        <v/>
      </c>
    </row>
    <row r="198">
      <c r="A198" s="13">
        <f>IF(H198="","",ROW()-4)</f>
        <v/>
      </c>
      <c r="B198" s="13">
        <f>IF(H198="","",ROW()-4)</f>
        <v/>
      </c>
    </row>
    <row r="199">
      <c r="A199" s="13">
        <f>IF(H199="","",ROW()-4)</f>
        <v/>
      </c>
      <c r="B199" s="13">
        <f>IF(H199="","",ROW()-4)</f>
        <v/>
      </c>
    </row>
    <row r="200">
      <c r="A200" s="13">
        <f>IF(H200="","",ROW()-4)</f>
        <v/>
      </c>
      <c r="B200" s="13">
        <f>IF(H200="","",ROW()-4)</f>
        <v/>
      </c>
    </row>
    <row r="201">
      <c r="A201" s="13">
        <f>IF(H201="","",ROW()-4)</f>
        <v/>
      </c>
      <c r="B201" s="13">
        <f>IF(H201="","",ROW()-4)</f>
        <v/>
      </c>
    </row>
    <row r="202">
      <c r="A202" s="13">
        <f>IF(H202="","",ROW()-4)</f>
        <v/>
      </c>
      <c r="B202" s="13">
        <f>IF(H202="","",ROW()-4)</f>
        <v/>
      </c>
    </row>
    <row r="203">
      <c r="A203" s="13">
        <f>IF(H203="","",ROW()-4)</f>
        <v/>
      </c>
      <c r="B203" s="13">
        <f>IF(H203="","",ROW()-4)</f>
        <v/>
      </c>
    </row>
    <row r="204">
      <c r="A204" s="13">
        <f>IF(H204="","",ROW()-4)</f>
        <v/>
      </c>
      <c r="B204" s="13">
        <f>IF(H204="","",ROW()-4)</f>
        <v/>
      </c>
    </row>
    <row r="205">
      <c r="A205" s="13">
        <f>IF(H205="","",ROW()-4)</f>
        <v/>
      </c>
      <c r="B205" s="13">
        <f>IF(H205="","",ROW()-4)</f>
        <v/>
      </c>
    </row>
    <row r="206">
      <c r="A206" s="13">
        <f>IF(H206="","",ROW()-4)</f>
        <v/>
      </c>
      <c r="B206" s="13">
        <f>IF(H206="","",ROW()-4)</f>
        <v/>
      </c>
    </row>
    <row r="207">
      <c r="A207" s="13">
        <f>IF(H207="","",ROW()-4)</f>
        <v/>
      </c>
      <c r="B207" s="13">
        <f>IF(H207="","",ROW()-4)</f>
        <v/>
      </c>
    </row>
    <row r="208">
      <c r="A208" s="13">
        <f>IF(H208="","",ROW()-4)</f>
        <v/>
      </c>
      <c r="B208" s="13">
        <f>IF(H208="","",ROW()-4)</f>
        <v/>
      </c>
    </row>
    <row r="209">
      <c r="A209" s="13">
        <f>IF(H209="","",ROW()-4)</f>
        <v/>
      </c>
      <c r="B209" s="13">
        <f>IF(H209="","",ROW()-4)</f>
        <v/>
      </c>
    </row>
    <row r="210">
      <c r="A210" s="13">
        <f>IF(H210="","",ROW()-4)</f>
        <v/>
      </c>
      <c r="B210" s="13">
        <f>IF(H210="","",ROW()-4)</f>
        <v/>
      </c>
    </row>
    <row r="211">
      <c r="A211" s="13">
        <f>IF(H211="","",ROW()-4)</f>
        <v/>
      </c>
      <c r="B211" s="13">
        <f>IF(H211="","",ROW()-4)</f>
        <v/>
      </c>
    </row>
    <row r="212">
      <c r="A212" s="13">
        <f>IF(H212="","",ROW()-4)</f>
        <v/>
      </c>
      <c r="B212" s="13">
        <f>IF(H212="","",ROW()-4)</f>
        <v/>
      </c>
    </row>
    <row r="213">
      <c r="A213" s="13">
        <f>IF(H213="","",ROW()-4)</f>
        <v/>
      </c>
      <c r="B213" s="13">
        <f>IF(H213="","",ROW()-4)</f>
        <v/>
      </c>
    </row>
    <row r="214">
      <c r="A214" s="13">
        <f>IF(H214="","",ROW()-4)</f>
        <v/>
      </c>
      <c r="B214" s="13">
        <f>IF(H214="","",ROW()-4)</f>
        <v/>
      </c>
    </row>
    <row r="215">
      <c r="A215" s="13">
        <f>IF(H215="","",ROW()-4)</f>
        <v/>
      </c>
      <c r="B215" s="13">
        <f>IF(H215="","",ROW()-4)</f>
        <v/>
      </c>
    </row>
    <row r="216">
      <c r="A216" s="13">
        <f>IF(H216="","",ROW()-4)</f>
        <v/>
      </c>
      <c r="B216" s="13">
        <f>IF(H216="","",ROW()-4)</f>
        <v/>
      </c>
    </row>
    <row r="217">
      <c r="A217" s="13">
        <f>IF(H217="","",ROW()-4)</f>
        <v/>
      </c>
      <c r="B217" s="13">
        <f>IF(H217="","",ROW()-4)</f>
        <v/>
      </c>
    </row>
    <row r="218">
      <c r="A218" s="13">
        <f>IF(H218="","",ROW()-4)</f>
        <v/>
      </c>
      <c r="B218" s="13">
        <f>IF(H218="","",ROW()-4)</f>
        <v/>
      </c>
    </row>
    <row r="219">
      <c r="A219" s="13">
        <f>IF(H219="","",ROW()-4)</f>
        <v/>
      </c>
      <c r="B219" s="13">
        <f>IF(H219="","",ROW()-4)</f>
        <v/>
      </c>
    </row>
    <row r="220">
      <c r="A220" s="13">
        <f>IF(H220="","",ROW()-4)</f>
        <v/>
      </c>
      <c r="B220" s="13">
        <f>IF(H220="","",ROW()-4)</f>
        <v/>
      </c>
    </row>
    <row r="221">
      <c r="A221" s="13">
        <f>IF(H221="","",ROW()-4)</f>
        <v/>
      </c>
      <c r="B221" s="13">
        <f>IF(H221="","",ROW()-4)</f>
        <v/>
      </c>
    </row>
    <row r="222">
      <c r="A222" s="13">
        <f>IF(H222="","",ROW()-4)</f>
        <v/>
      </c>
      <c r="B222" s="13">
        <f>IF(H222="","",ROW()-4)</f>
        <v/>
      </c>
    </row>
    <row r="223">
      <c r="A223" s="13">
        <f>IF(H223="","",ROW()-4)</f>
        <v/>
      </c>
      <c r="B223" s="13">
        <f>IF(H223="","",ROW()-4)</f>
        <v/>
      </c>
    </row>
    <row r="224">
      <c r="A224" s="13">
        <f>IF(H224="","",ROW()-4)</f>
        <v/>
      </c>
      <c r="B224" s="13">
        <f>IF(H224="","",ROW()-4)</f>
        <v/>
      </c>
    </row>
    <row r="225">
      <c r="A225" s="13">
        <f>IF(H225="","",ROW()-4)</f>
        <v/>
      </c>
      <c r="B225" s="13">
        <f>IF(H225="","",ROW()-4)</f>
        <v/>
      </c>
    </row>
    <row r="226">
      <c r="A226" s="13">
        <f>IF(H226="","",ROW()-4)</f>
        <v/>
      </c>
      <c r="B226" s="13">
        <f>IF(H226="","",ROW()-4)</f>
        <v/>
      </c>
    </row>
    <row r="227">
      <c r="A227" s="13">
        <f>IF(H227="","",ROW()-4)</f>
        <v/>
      </c>
      <c r="B227" s="13">
        <f>IF(H227="","",ROW()-4)</f>
        <v/>
      </c>
    </row>
    <row r="228">
      <c r="A228" s="13">
        <f>IF(H228="","",ROW()-4)</f>
        <v/>
      </c>
      <c r="B228" s="13">
        <f>IF(H228="","",ROW()-4)</f>
        <v/>
      </c>
    </row>
    <row r="229">
      <c r="A229" s="13">
        <f>IF(H229="","",ROW()-4)</f>
        <v/>
      </c>
      <c r="B229" s="13">
        <f>IF(H229="","",ROW()-4)</f>
        <v/>
      </c>
    </row>
    <row r="230">
      <c r="A230" s="13">
        <f>IF(H230="","",ROW()-4)</f>
        <v/>
      </c>
      <c r="B230" s="13">
        <f>IF(H230="","",ROW()-4)</f>
        <v/>
      </c>
    </row>
    <row r="231">
      <c r="A231" s="13">
        <f>IF(H231="","",ROW()-4)</f>
        <v/>
      </c>
      <c r="B231" s="13">
        <f>IF(H231="","",ROW()-4)</f>
        <v/>
      </c>
    </row>
    <row r="232">
      <c r="A232" s="13">
        <f>IF(H232="","",ROW()-4)</f>
        <v/>
      </c>
      <c r="B232" s="13">
        <f>IF(H232="","",ROW()-4)</f>
        <v/>
      </c>
    </row>
    <row r="233">
      <c r="A233" s="13">
        <f>IF(H233="","",ROW()-4)</f>
        <v/>
      </c>
      <c r="B233" s="13">
        <f>IF(H233="","",ROW()-4)</f>
        <v/>
      </c>
    </row>
    <row r="234">
      <c r="A234" s="13">
        <f>IF(H234="","",ROW()-4)</f>
        <v/>
      </c>
      <c r="B234" s="13">
        <f>IF(H234="","",ROW()-4)</f>
        <v/>
      </c>
    </row>
    <row r="235">
      <c r="A235" s="13">
        <f>IF(H235="","",ROW()-4)</f>
        <v/>
      </c>
      <c r="B235" s="13">
        <f>IF(H235="","",ROW()-4)</f>
        <v/>
      </c>
    </row>
    <row r="236">
      <c r="A236" s="13">
        <f>IF(H236="","",ROW()-4)</f>
        <v/>
      </c>
      <c r="B236" s="13">
        <f>IF(H236="","",ROW()-4)</f>
        <v/>
      </c>
    </row>
    <row r="237">
      <c r="A237" s="13">
        <f>IF(H237="","",ROW()-4)</f>
        <v/>
      </c>
      <c r="B237" s="13">
        <f>IF(H237="","",ROW()-4)</f>
        <v/>
      </c>
    </row>
    <row r="238">
      <c r="A238" s="13">
        <f>IF(H238="","",ROW()-4)</f>
        <v/>
      </c>
      <c r="B238" s="13">
        <f>IF(H238="","",ROW()-4)</f>
        <v/>
      </c>
    </row>
    <row r="239">
      <c r="A239" s="13">
        <f>IF(H239="","",ROW()-4)</f>
        <v/>
      </c>
      <c r="B239" s="13">
        <f>IF(H239="","",ROW()-4)</f>
        <v/>
      </c>
    </row>
    <row r="240">
      <c r="A240" s="13">
        <f>IF(H240="","",ROW()-4)</f>
        <v/>
      </c>
      <c r="B240" s="13">
        <f>IF(H240="","",ROW()-4)</f>
        <v/>
      </c>
    </row>
    <row r="241">
      <c r="A241" s="13">
        <f>IF(H241="","",ROW()-4)</f>
        <v/>
      </c>
      <c r="B241" s="13">
        <f>IF(H241="","",ROW()-4)</f>
        <v/>
      </c>
    </row>
    <row r="242">
      <c r="A242" s="13">
        <f>IF(H242="","",ROW()-4)</f>
        <v/>
      </c>
      <c r="B242" s="13">
        <f>IF(H242="","",ROW()-4)</f>
        <v/>
      </c>
    </row>
    <row r="243">
      <c r="A243" s="13">
        <f>IF(H243="","",ROW()-4)</f>
        <v/>
      </c>
      <c r="B243" s="13">
        <f>IF(H243="","",ROW()-4)</f>
        <v/>
      </c>
    </row>
    <row r="244">
      <c r="A244" s="13">
        <f>IF(H244="","",ROW()-4)</f>
        <v/>
      </c>
      <c r="B244" s="13">
        <f>IF(H244="","",ROW()-4)</f>
        <v/>
      </c>
    </row>
    <row r="245">
      <c r="A245" s="13">
        <f>IF(H245="","",ROW()-4)</f>
        <v/>
      </c>
      <c r="B245" s="13">
        <f>IF(H245="","",ROW()-4)</f>
        <v/>
      </c>
    </row>
    <row r="246">
      <c r="A246" s="13">
        <f>IF(H246="","",ROW()-4)</f>
        <v/>
      </c>
      <c r="B246" s="13">
        <f>IF(H246="","",ROW()-4)</f>
        <v/>
      </c>
    </row>
    <row r="247">
      <c r="A247" s="13">
        <f>IF(H247="","",ROW()-4)</f>
        <v/>
      </c>
      <c r="B247" s="13">
        <f>IF(H247="","",ROW()-4)</f>
        <v/>
      </c>
    </row>
    <row r="248">
      <c r="A248" s="13">
        <f>IF(H248="","",ROW()-4)</f>
        <v/>
      </c>
      <c r="B248" s="13">
        <f>IF(H248="","",ROW()-4)</f>
        <v/>
      </c>
    </row>
    <row r="249">
      <c r="A249" s="13">
        <f>IF(H249="","",ROW()-4)</f>
        <v/>
      </c>
      <c r="B249" s="13">
        <f>IF(H249="","",ROW()-4)</f>
        <v/>
      </c>
    </row>
    <row r="250">
      <c r="A250" s="13">
        <f>IF(H250="","",ROW()-4)</f>
        <v/>
      </c>
      <c r="B250" s="13">
        <f>IF(H250="","",ROW()-4)</f>
        <v/>
      </c>
    </row>
    <row r="251">
      <c r="A251" s="13">
        <f>IF(H251="","",ROW()-4)</f>
        <v/>
      </c>
      <c r="B251" s="13">
        <f>IF(H251="","",ROW()-4)</f>
        <v/>
      </c>
    </row>
    <row r="252">
      <c r="A252" s="13">
        <f>IF(H252="","",ROW()-4)</f>
        <v/>
      </c>
      <c r="B252" s="13">
        <f>IF(H252="","",ROW()-4)</f>
        <v/>
      </c>
    </row>
    <row r="253">
      <c r="A253" s="13">
        <f>IF(H253="","",ROW()-4)</f>
        <v/>
      </c>
      <c r="B253" s="13">
        <f>IF(H253="","",ROW()-4)</f>
        <v/>
      </c>
    </row>
    <row r="254">
      <c r="A254" s="13">
        <f>IF(H254="","",ROW()-4)</f>
        <v/>
      </c>
      <c r="B254" s="13">
        <f>IF(H254="","",ROW()-4)</f>
        <v/>
      </c>
    </row>
    <row r="255">
      <c r="A255" s="13">
        <f>IF(H255="","",ROW()-4)</f>
        <v/>
      </c>
      <c r="B255" s="13">
        <f>IF(H255="","",ROW()-4)</f>
        <v/>
      </c>
    </row>
    <row r="256">
      <c r="A256" s="13">
        <f>IF(H256="","",ROW()-4)</f>
        <v/>
      </c>
      <c r="B256" s="13">
        <f>IF(H256="","",ROW()-4)</f>
        <v/>
      </c>
    </row>
    <row r="257">
      <c r="A257" s="13">
        <f>IF(H257="","",ROW()-4)</f>
        <v/>
      </c>
      <c r="B257" s="13">
        <f>IF(H257="","",ROW()-4)</f>
        <v/>
      </c>
    </row>
    <row r="258">
      <c r="A258" s="13">
        <f>IF(H258="","",ROW()-4)</f>
        <v/>
      </c>
      <c r="B258" s="13">
        <f>IF(H258="","",ROW()-4)</f>
        <v/>
      </c>
    </row>
    <row r="259">
      <c r="A259" s="13">
        <f>IF(H259="","",ROW()-4)</f>
        <v/>
      </c>
      <c r="B259" s="13">
        <f>IF(H259="","",ROW()-4)</f>
        <v/>
      </c>
    </row>
    <row r="260">
      <c r="A260" s="13">
        <f>IF(H260="","",ROW()-4)</f>
        <v/>
      </c>
      <c r="B260" s="13">
        <f>IF(H260="","",ROW()-4)</f>
        <v/>
      </c>
    </row>
    <row r="261">
      <c r="A261" s="13">
        <f>IF(H261="","",ROW()-4)</f>
        <v/>
      </c>
      <c r="B261" s="13">
        <f>IF(H261="","",ROW()-4)</f>
        <v/>
      </c>
    </row>
    <row r="262">
      <c r="A262" s="13">
        <f>IF(H262="","",ROW()-4)</f>
        <v/>
      </c>
      <c r="B262" s="13">
        <f>IF(H262="","",ROW()-4)</f>
        <v/>
      </c>
    </row>
    <row r="263">
      <c r="A263" s="13">
        <f>IF(H263="","",ROW()-4)</f>
        <v/>
      </c>
      <c r="B263" s="13">
        <f>IF(H263="","",ROW()-4)</f>
        <v/>
      </c>
    </row>
    <row r="264">
      <c r="A264" s="13">
        <f>IF(H264="","",ROW()-4)</f>
        <v/>
      </c>
      <c r="B264" s="13">
        <f>IF(H264="","",ROW()-4)</f>
        <v/>
      </c>
    </row>
    <row r="265">
      <c r="A265" s="13">
        <f>IF(H265="","",ROW()-4)</f>
        <v/>
      </c>
      <c r="B265" s="13">
        <f>IF(H265="","",ROW()-4)</f>
        <v/>
      </c>
    </row>
    <row r="266">
      <c r="A266" s="13">
        <f>IF(H266="","",ROW()-4)</f>
        <v/>
      </c>
      <c r="B266" s="13">
        <f>IF(H266="","",ROW()-4)</f>
        <v/>
      </c>
    </row>
    <row r="267">
      <c r="A267" s="13">
        <f>IF(H267="","",ROW()-4)</f>
        <v/>
      </c>
      <c r="B267" s="13">
        <f>IF(H267="","",ROW()-4)</f>
        <v/>
      </c>
    </row>
    <row r="268">
      <c r="A268" s="13">
        <f>IF(H268="","",ROW()-4)</f>
        <v/>
      </c>
      <c r="B268" s="13">
        <f>IF(H268="","",ROW()-4)</f>
        <v/>
      </c>
    </row>
    <row r="269">
      <c r="A269" s="13">
        <f>IF(H269="","",ROW()-4)</f>
        <v/>
      </c>
      <c r="B269" s="13">
        <f>IF(H269="","",ROW()-4)</f>
        <v/>
      </c>
    </row>
    <row r="270">
      <c r="A270" s="13">
        <f>IF(H270="","",ROW()-4)</f>
        <v/>
      </c>
      <c r="B270" s="13">
        <f>IF(H270="","",ROW()-4)</f>
        <v/>
      </c>
    </row>
    <row r="271">
      <c r="A271" s="13">
        <f>IF(H271="","",ROW()-4)</f>
        <v/>
      </c>
      <c r="B271" s="13">
        <f>IF(H271="","",ROW()-4)</f>
        <v/>
      </c>
    </row>
    <row r="272">
      <c r="A272" s="13">
        <f>IF(H272="","",ROW()-4)</f>
        <v/>
      </c>
      <c r="B272" s="13">
        <f>IF(H272="","",ROW()-4)</f>
        <v/>
      </c>
    </row>
    <row r="273">
      <c r="A273" s="13">
        <f>IF(H273="","",ROW()-4)</f>
        <v/>
      </c>
      <c r="B273" s="13">
        <f>IF(H273="","",ROW()-4)</f>
        <v/>
      </c>
    </row>
    <row r="274">
      <c r="A274" s="13">
        <f>IF(H274="","",ROW()-4)</f>
        <v/>
      </c>
      <c r="B274" s="13">
        <f>IF(H274="","",ROW()-4)</f>
        <v/>
      </c>
    </row>
    <row r="275">
      <c r="A275" s="13">
        <f>IF(H275="","",ROW()-4)</f>
        <v/>
      </c>
      <c r="B275" s="13">
        <f>IF(H275="","",ROW()-4)</f>
        <v/>
      </c>
    </row>
    <row r="276">
      <c r="A276" s="13">
        <f>IF(H276="","",ROW()-4)</f>
        <v/>
      </c>
      <c r="B276" s="13">
        <f>IF(H276="","",ROW()-4)</f>
        <v/>
      </c>
    </row>
    <row r="277">
      <c r="A277" s="13">
        <f>IF(H277="","",ROW()-4)</f>
        <v/>
      </c>
      <c r="B277" s="13">
        <f>IF(H277="","",ROW()-4)</f>
        <v/>
      </c>
    </row>
    <row r="278">
      <c r="A278" s="13">
        <f>IF(H278="","",ROW()-4)</f>
        <v/>
      </c>
      <c r="B278" s="13">
        <f>IF(H278="","",ROW()-4)</f>
        <v/>
      </c>
    </row>
    <row r="279">
      <c r="A279" s="13">
        <f>IF(H279="","",ROW()-4)</f>
        <v/>
      </c>
      <c r="B279" s="13">
        <f>IF(H279="","",ROW()-4)</f>
        <v/>
      </c>
    </row>
    <row r="280">
      <c r="A280" s="13">
        <f>IF(H280="","",ROW()-4)</f>
        <v/>
      </c>
      <c r="B280" s="13">
        <f>IF(H280="","",ROW()-4)</f>
        <v/>
      </c>
    </row>
    <row r="281">
      <c r="A281" s="13">
        <f>IF(H281="","",ROW()-4)</f>
        <v/>
      </c>
      <c r="B281" s="13">
        <f>IF(H281="","",ROW()-4)</f>
        <v/>
      </c>
    </row>
    <row r="282">
      <c r="A282" s="13">
        <f>IF(H282="","",ROW()-4)</f>
        <v/>
      </c>
      <c r="B282" s="13">
        <f>IF(H282="","",ROW()-4)</f>
        <v/>
      </c>
    </row>
    <row r="283">
      <c r="A283" s="13">
        <f>IF(H283="","",ROW()-4)</f>
        <v/>
      </c>
      <c r="B283" s="13">
        <f>IF(H283="","",ROW()-4)</f>
        <v/>
      </c>
    </row>
    <row r="284">
      <c r="A284" s="13">
        <f>IF(H284="","",ROW()-4)</f>
        <v/>
      </c>
      <c r="B284" s="13">
        <f>IF(H284="","",ROW()-4)</f>
        <v/>
      </c>
    </row>
    <row r="285">
      <c r="A285" s="13">
        <f>IF(H285="","",ROW()-4)</f>
        <v/>
      </c>
      <c r="B285" s="13">
        <f>IF(H285="","",ROW()-4)</f>
        <v/>
      </c>
    </row>
    <row r="286">
      <c r="A286" s="13">
        <f>IF(H286="","",ROW()-4)</f>
        <v/>
      </c>
      <c r="B286" s="13">
        <f>IF(H286="","",ROW()-4)</f>
        <v/>
      </c>
    </row>
    <row r="287">
      <c r="A287" s="13">
        <f>IF(H287="","",ROW()-4)</f>
        <v/>
      </c>
      <c r="B287" s="13">
        <f>IF(H287="","",ROW()-4)</f>
        <v/>
      </c>
    </row>
    <row r="288">
      <c r="A288" s="13">
        <f>IF(H288="","",ROW()-4)</f>
        <v/>
      </c>
      <c r="B288" s="13">
        <f>IF(H288="","",ROW()-4)</f>
        <v/>
      </c>
    </row>
    <row r="289">
      <c r="A289" s="13">
        <f>IF(H289="","",ROW()-4)</f>
        <v/>
      </c>
      <c r="B289" s="13">
        <f>IF(H289="","",ROW()-4)</f>
        <v/>
      </c>
    </row>
    <row r="290">
      <c r="A290" s="13">
        <f>IF(H290="","",ROW()-4)</f>
        <v/>
      </c>
      <c r="B290" s="13">
        <f>IF(H290="","",ROW()-4)</f>
        <v/>
      </c>
    </row>
    <row r="291">
      <c r="A291" s="13">
        <f>IF(H291="","",ROW()-4)</f>
        <v/>
      </c>
      <c r="B291" s="13">
        <f>IF(H291="","",ROW()-4)</f>
        <v/>
      </c>
    </row>
    <row r="292">
      <c r="A292" s="13">
        <f>IF(H292="","",ROW()-4)</f>
        <v/>
      </c>
      <c r="B292" s="13">
        <f>IF(H292="","",ROW()-4)</f>
        <v/>
      </c>
    </row>
    <row r="293">
      <c r="A293" s="13">
        <f>IF(H293="","",ROW()-4)</f>
        <v/>
      </c>
      <c r="B293" s="13">
        <f>IF(H293="","",ROW()-4)</f>
        <v/>
      </c>
    </row>
    <row r="294">
      <c r="A294" s="13">
        <f>IF(H294="","",ROW()-4)</f>
        <v/>
      </c>
      <c r="B294" s="13">
        <f>IF(H294="","",ROW()-4)</f>
        <v/>
      </c>
    </row>
    <row r="295">
      <c r="A295" s="13">
        <f>IF(H295="","",ROW()-4)</f>
        <v/>
      </c>
      <c r="B295" s="13">
        <f>IF(H295="","",ROW()-4)</f>
        <v/>
      </c>
    </row>
    <row r="296">
      <c r="A296" s="13">
        <f>IF(H296="","",ROW()-4)</f>
        <v/>
      </c>
      <c r="B296" s="13">
        <f>IF(H296="","",ROW()-4)</f>
        <v/>
      </c>
    </row>
    <row r="297">
      <c r="A297" s="13">
        <f>IF(H297="","",ROW()-4)</f>
        <v/>
      </c>
      <c r="B297" s="13">
        <f>IF(H297="","",ROW()-4)</f>
        <v/>
      </c>
    </row>
    <row r="298">
      <c r="A298" s="13">
        <f>IF(H298="","",ROW()-4)</f>
        <v/>
      </c>
      <c r="B298" s="13">
        <f>IF(H298="","",ROW()-4)</f>
        <v/>
      </c>
    </row>
    <row r="299">
      <c r="A299" s="13">
        <f>IF(H299="","",ROW()-4)</f>
        <v/>
      </c>
      <c r="B299" s="13">
        <f>IF(H299="","",ROW()-4)</f>
        <v/>
      </c>
    </row>
    <row r="300">
      <c r="A300" s="13">
        <f>IF(H300="","",ROW()-4)</f>
        <v/>
      </c>
      <c r="B300" s="13">
        <f>IF(H300="","",ROW()-4)</f>
        <v/>
      </c>
    </row>
    <row r="301">
      <c r="A301" s="13">
        <f>IF(H301="","",ROW()-4)</f>
        <v/>
      </c>
      <c r="B301" s="13">
        <f>IF(H301="","",ROW()-4)</f>
        <v/>
      </c>
    </row>
    <row r="302">
      <c r="A302" s="13">
        <f>IF(H302="","",ROW()-4)</f>
        <v/>
      </c>
      <c r="B302" s="13">
        <f>IF(H302="","",ROW()-4)</f>
        <v/>
      </c>
    </row>
    <row r="303">
      <c r="A303" s="13">
        <f>IF(H303="","",ROW()-4)</f>
        <v/>
      </c>
      <c r="B303" s="13">
        <f>IF(H303="","",ROW()-4)</f>
        <v/>
      </c>
    </row>
    <row r="304">
      <c r="A304" s="13">
        <f>IF(H304="","",ROW()-4)</f>
        <v/>
      </c>
      <c r="B304" s="13">
        <f>IF(H304="","",ROW()-4)</f>
        <v/>
      </c>
    </row>
    <row r="305">
      <c r="A305" s="13">
        <f>IF(H305="","",ROW()-4)</f>
        <v/>
      </c>
      <c r="B305" s="13">
        <f>IF(H305="","",ROW()-4)</f>
        <v/>
      </c>
    </row>
    <row r="306">
      <c r="A306" s="13">
        <f>IF(H306="","",ROW()-4)</f>
        <v/>
      </c>
      <c r="B306" s="13">
        <f>IF(H306="","",ROW()-4)</f>
        <v/>
      </c>
    </row>
    <row r="307">
      <c r="A307" s="13">
        <f>IF(H307="","",ROW()-4)</f>
        <v/>
      </c>
      <c r="B307" s="13">
        <f>IF(H307="","",ROW()-4)</f>
        <v/>
      </c>
    </row>
    <row r="308">
      <c r="A308" s="13">
        <f>IF(H308="","",ROW()-4)</f>
        <v/>
      </c>
      <c r="B308" s="13">
        <f>IF(H308="","",ROW()-4)</f>
        <v/>
      </c>
    </row>
    <row r="309">
      <c r="A309" s="13">
        <f>IF(H309="","",ROW()-4)</f>
        <v/>
      </c>
      <c r="B309" s="13">
        <f>IF(H309="","",ROW()-4)</f>
        <v/>
      </c>
    </row>
    <row r="310">
      <c r="A310" s="13">
        <f>IF(H310="","",ROW()-4)</f>
        <v/>
      </c>
      <c r="B310" s="13">
        <f>IF(H310="","",ROW()-4)</f>
        <v/>
      </c>
    </row>
    <row r="311">
      <c r="A311" s="13">
        <f>IF(H311="","",ROW()-4)</f>
        <v/>
      </c>
      <c r="B311" s="13">
        <f>IF(H311="","",ROW()-4)</f>
        <v/>
      </c>
    </row>
    <row r="312">
      <c r="A312" s="13">
        <f>IF(H312="","",ROW()-4)</f>
        <v/>
      </c>
      <c r="B312" s="13">
        <f>IF(H312="","",ROW()-4)</f>
        <v/>
      </c>
    </row>
    <row r="313">
      <c r="A313" s="13">
        <f>IF(H313="","",ROW()-4)</f>
        <v/>
      </c>
      <c r="B313" s="13">
        <f>IF(H313="","",ROW()-4)</f>
        <v/>
      </c>
    </row>
    <row r="314">
      <c r="A314" s="13">
        <f>IF(H314="","",ROW()-4)</f>
        <v/>
      </c>
      <c r="B314" s="13">
        <f>IF(H314="","",ROW()-4)</f>
        <v/>
      </c>
    </row>
    <row r="315">
      <c r="A315" s="13">
        <f>IF(H315="","",ROW()-4)</f>
        <v/>
      </c>
      <c r="B315" s="13">
        <f>IF(H315="","",ROW()-4)</f>
        <v/>
      </c>
    </row>
    <row r="316">
      <c r="A316" s="13">
        <f>IF(H316="","",ROW()-4)</f>
        <v/>
      </c>
      <c r="B316" s="13">
        <f>IF(H316="","",ROW()-4)</f>
        <v/>
      </c>
    </row>
    <row r="317">
      <c r="A317" s="13">
        <f>IF(H317="","",ROW()-4)</f>
        <v/>
      </c>
      <c r="B317" s="13">
        <f>IF(H317="","",ROW()-4)</f>
        <v/>
      </c>
    </row>
    <row r="318">
      <c r="A318" s="13">
        <f>IF(H318="","",ROW()-4)</f>
        <v/>
      </c>
      <c r="B318" s="13">
        <f>IF(H318="","",ROW()-4)</f>
        <v/>
      </c>
    </row>
    <row r="319">
      <c r="A319" s="13">
        <f>IF(H319="","",ROW()-4)</f>
        <v/>
      </c>
      <c r="B319" s="13">
        <f>IF(H319="","",ROW()-4)</f>
        <v/>
      </c>
    </row>
    <row r="320">
      <c r="A320" s="13">
        <f>IF(H320="","",ROW()-4)</f>
        <v/>
      </c>
      <c r="B320" s="13">
        <f>IF(H320="","",ROW()-4)</f>
        <v/>
      </c>
    </row>
    <row r="321">
      <c r="A321" s="13">
        <f>IF(H321="","",ROW()-4)</f>
        <v/>
      </c>
      <c r="B321" s="13">
        <f>IF(H321="","",ROW()-4)</f>
        <v/>
      </c>
    </row>
    <row r="322">
      <c r="A322" s="13">
        <f>IF(H322="","",ROW()-4)</f>
        <v/>
      </c>
      <c r="B322" s="13">
        <f>IF(H322="","",ROW()-4)</f>
        <v/>
      </c>
    </row>
    <row r="323">
      <c r="A323" s="13">
        <f>IF(H323="","",ROW()-4)</f>
        <v/>
      </c>
      <c r="B323" s="13">
        <f>IF(H323="","",ROW()-4)</f>
        <v/>
      </c>
    </row>
    <row r="324">
      <c r="A324" s="13">
        <f>IF(H324="","",ROW()-4)</f>
        <v/>
      </c>
      <c r="B324" s="13">
        <f>IF(H324="","",ROW()-4)</f>
        <v/>
      </c>
    </row>
    <row r="325">
      <c r="A325" s="13">
        <f>IF(H325="","",ROW()-4)</f>
        <v/>
      </c>
      <c r="B325" s="13">
        <f>IF(H325="","",ROW()-4)</f>
        <v/>
      </c>
    </row>
    <row r="326">
      <c r="A326" s="13">
        <f>IF(H326="","",ROW()-4)</f>
        <v/>
      </c>
      <c r="B326" s="13">
        <f>IF(H326="","",ROW()-4)</f>
        <v/>
      </c>
    </row>
    <row r="327">
      <c r="A327" s="13">
        <f>IF(H327="","",ROW()-4)</f>
        <v/>
      </c>
      <c r="B327" s="13">
        <f>IF(H327="","",ROW()-4)</f>
        <v/>
      </c>
    </row>
    <row r="328">
      <c r="A328" s="13">
        <f>IF(H328="","",ROW()-4)</f>
        <v/>
      </c>
      <c r="B328" s="13">
        <f>IF(H328="","",ROW()-4)</f>
        <v/>
      </c>
    </row>
    <row r="329">
      <c r="A329" s="13">
        <f>IF(H329="","",ROW()-4)</f>
        <v/>
      </c>
      <c r="B329" s="13">
        <f>IF(H329="","",ROW()-4)</f>
        <v/>
      </c>
    </row>
    <row r="330">
      <c r="A330" s="13">
        <f>IF(H330="","",ROW()-4)</f>
        <v/>
      </c>
      <c r="B330" s="13">
        <f>IF(H330="","",ROW()-4)</f>
        <v/>
      </c>
    </row>
    <row r="331">
      <c r="A331" s="13">
        <f>IF(H331="","",ROW()-4)</f>
        <v/>
      </c>
      <c r="B331" s="13">
        <f>IF(H331="","",ROW()-4)</f>
        <v/>
      </c>
    </row>
    <row r="332">
      <c r="A332" s="13">
        <f>IF(H332="","",ROW()-4)</f>
        <v/>
      </c>
      <c r="B332" s="13">
        <f>IF(H332="","",ROW()-4)</f>
        <v/>
      </c>
    </row>
    <row r="333">
      <c r="A333" s="13">
        <f>IF(H333="","",ROW()-4)</f>
        <v/>
      </c>
      <c r="B333" s="13">
        <f>IF(H333="","",ROW()-4)</f>
        <v/>
      </c>
    </row>
    <row r="334">
      <c r="A334" s="13">
        <f>IF(H334="","",ROW()-4)</f>
        <v/>
      </c>
      <c r="B334" s="13">
        <f>IF(H334="","",ROW()-4)</f>
        <v/>
      </c>
    </row>
    <row r="335">
      <c r="A335" s="13">
        <f>IF(H335="","",ROW()-4)</f>
        <v/>
      </c>
      <c r="B335" s="13">
        <f>IF(H335="","",ROW()-4)</f>
        <v/>
      </c>
    </row>
    <row r="336">
      <c r="A336" s="13">
        <f>IF(H336="","",ROW()-4)</f>
        <v/>
      </c>
      <c r="B336" s="13">
        <f>IF(H336="","",ROW()-4)</f>
        <v/>
      </c>
    </row>
    <row r="337">
      <c r="A337" s="13">
        <f>IF(H337="","",ROW()-4)</f>
        <v/>
      </c>
      <c r="B337" s="13">
        <f>IF(H337="","",ROW()-4)</f>
        <v/>
      </c>
    </row>
    <row r="338">
      <c r="A338" s="13">
        <f>IF(H338="","",ROW()-4)</f>
        <v/>
      </c>
      <c r="B338" s="13">
        <f>IF(H338="","",ROW()-4)</f>
        <v/>
      </c>
    </row>
    <row r="339">
      <c r="A339" s="13">
        <f>IF(H339="","",ROW()-4)</f>
        <v/>
      </c>
      <c r="B339" s="13">
        <f>IF(H339="","",ROW()-4)</f>
        <v/>
      </c>
    </row>
    <row r="340">
      <c r="A340" s="13">
        <f>IF(H340="","",ROW()-4)</f>
        <v/>
      </c>
      <c r="B340" s="13">
        <f>IF(H340="","",ROW()-4)</f>
        <v/>
      </c>
    </row>
    <row r="341">
      <c r="A341" s="13">
        <f>IF(H341="","",ROW()-4)</f>
        <v/>
      </c>
      <c r="B341" s="13">
        <f>IF(H341="","",ROW()-4)</f>
        <v/>
      </c>
    </row>
    <row r="342">
      <c r="A342" s="13">
        <f>IF(H342="","",ROW()-4)</f>
        <v/>
      </c>
      <c r="B342" s="13">
        <f>IF(H342="","",ROW()-4)</f>
        <v/>
      </c>
    </row>
    <row r="343">
      <c r="A343" s="13">
        <f>IF(H343="","",ROW()-4)</f>
        <v/>
      </c>
      <c r="B343" s="13">
        <f>IF(H343="","",ROW()-4)</f>
        <v/>
      </c>
    </row>
    <row r="344">
      <c r="A344" s="13">
        <f>IF(H344="","",ROW()-4)</f>
        <v/>
      </c>
      <c r="B344" s="13">
        <f>IF(H344="","",ROW()-4)</f>
        <v/>
      </c>
    </row>
    <row r="345">
      <c r="A345" s="13">
        <f>IF(H345="","",ROW()-4)</f>
        <v/>
      </c>
      <c r="B345" s="13">
        <f>IF(H345="","",ROW()-4)</f>
        <v/>
      </c>
    </row>
    <row r="346">
      <c r="A346" s="13">
        <f>IF(H346="","",ROW()-4)</f>
        <v/>
      </c>
      <c r="B346" s="13">
        <f>IF(H346="","",ROW()-4)</f>
        <v/>
      </c>
    </row>
    <row r="347">
      <c r="A347" s="13">
        <f>IF(H347="","",ROW()-4)</f>
        <v/>
      </c>
      <c r="B347" s="13">
        <f>IF(H347="","",ROW()-4)</f>
        <v/>
      </c>
    </row>
    <row r="348">
      <c r="A348" s="13">
        <f>IF(H348="","",ROW()-4)</f>
        <v/>
      </c>
      <c r="B348" s="13">
        <f>IF(H348="","",ROW()-4)</f>
        <v/>
      </c>
    </row>
    <row r="349">
      <c r="A349" s="13">
        <f>IF(H349="","",ROW()-4)</f>
        <v/>
      </c>
      <c r="B349" s="13">
        <f>IF(H349="","",ROW()-4)</f>
        <v/>
      </c>
    </row>
    <row r="350">
      <c r="A350" s="13">
        <f>IF(H350="","",ROW()-4)</f>
        <v/>
      </c>
      <c r="B350" s="13">
        <f>IF(H350="","",ROW()-4)</f>
        <v/>
      </c>
    </row>
    <row r="351">
      <c r="A351" s="13">
        <f>IF(H351="","",ROW()-4)</f>
        <v/>
      </c>
      <c r="B351" s="13">
        <f>IF(H351="","",ROW()-4)</f>
        <v/>
      </c>
    </row>
    <row r="352">
      <c r="A352" s="13">
        <f>IF(H352="","",ROW()-4)</f>
        <v/>
      </c>
      <c r="B352" s="13">
        <f>IF(H352="","",ROW()-4)</f>
        <v/>
      </c>
    </row>
    <row r="353">
      <c r="A353" s="13">
        <f>IF(H353="","",ROW()-4)</f>
        <v/>
      </c>
      <c r="B353" s="13">
        <f>IF(H353="","",ROW()-4)</f>
        <v/>
      </c>
    </row>
    <row r="354">
      <c r="A354" s="13">
        <f>IF(H354="","",ROW()-4)</f>
        <v/>
      </c>
      <c r="B354" s="13">
        <f>IF(H354="","",ROW()-4)</f>
        <v/>
      </c>
    </row>
    <row r="355">
      <c r="A355" s="13">
        <f>IF(H355="","",ROW()-4)</f>
        <v/>
      </c>
      <c r="B355" s="13">
        <f>IF(H355="","",ROW()-4)</f>
        <v/>
      </c>
    </row>
    <row r="356">
      <c r="A356" s="13">
        <f>IF(H356="","",ROW()-4)</f>
        <v/>
      </c>
      <c r="B356" s="13">
        <f>IF(H356="","",ROW()-4)</f>
        <v/>
      </c>
    </row>
    <row r="357">
      <c r="A357" s="13">
        <f>IF(H357="","",ROW()-4)</f>
        <v/>
      </c>
      <c r="B357" s="13">
        <f>IF(H357="","",ROW()-4)</f>
        <v/>
      </c>
    </row>
    <row r="358">
      <c r="A358" s="13">
        <f>IF(H358="","",ROW()-4)</f>
        <v/>
      </c>
      <c r="B358" s="13">
        <f>IF(H358="","",ROW()-4)</f>
        <v/>
      </c>
    </row>
    <row r="359">
      <c r="A359" s="13">
        <f>IF(H359="","",ROW()-4)</f>
        <v/>
      </c>
      <c r="B359" s="13">
        <f>IF(H359="","",ROW()-4)</f>
        <v/>
      </c>
    </row>
    <row r="360">
      <c r="A360" s="13">
        <f>IF(H360="","",ROW()-4)</f>
        <v/>
      </c>
      <c r="B360" s="13">
        <f>IF(H360="","",ROW()-4)</f>
        <v/>
      </c>
    </row>
    <row r="361">
      <c r="A361" s="13">
        <f>IF(H361="","",ROW()-4)</f>
        <v/>
      </c>
      <c r="B361" s="13">
        <f>IF(H361="","",ROW()-4)</f>
        <v/>
      </c>
    </row>
    <row r="362">
      <c r="A362" s="13">
        <f>IF(H362="","",ROW()-4)</f>
        <v/>
      </c>
      <c r="B362" s="13">
        <f>IF(H362="","",ROW()-4)</f>
        <v/>
      </c>
    </row>
    <row r="363">
      <c r="A363" s="13">
        <f>IF(H363="","",ROW()-4)</f>
        <v/>
      </c>
      <c r="B363" s="13">
        <f>IF(H363="","",ROW()-4)</f>
        <v/>
      </c>
    </row>
    <row r="364">
      <c r="A364" s="13">
        <f>IF(H364="","",ROW()-4)</f>
        <v/>
      </c>
      <c r="B364" s="13">
        <f>IF(H364="","",ROW()-4)</f>
        <v/>
      </c>
    </row>
    <row r="365">
      <c r="A365" s="13">
        <f>IF(H365="","",ROW()-4)</f>
        <v/>
      </c>
      <c r="B365" s="13">
        <f>IF(H365="","",ROW()-4)</f>
        <v/>
      </c>
    </row>
    <row r="366">
      <c r="A366" s="13">
        <f>IF(H366="","",ROW()-4)</f>
        <v/>
      </c>
      <c r="B366" s="13">
        <f>IF(H366="","",ROW()-4)</f>
        <v/>
      </c>
    </row>
    <row r="367">
      <c r="A367" s="13">
        <f>IF(H367="","",ROW()-4)</f>
        <v/>
      </c>
      <c r="B367" s="13">
        <f>IF(H367="","",ROW()-4)</f>
        <v/>
      </c>
    </row>
    <row r="368">
      <c r="A368" s="13">
        <f>IF(H368="","",ROW()-4)</f>
        <v/>
      </c>
      <c r="B368" s="13">
        <f>IF(H368="","",ROW()-4)</f>
        <v/>
      </c>
    </row>
    <row r="369">
      <c r="A369" s="13">
        <f>IF(H369="","",ROW()-4)</f>
        <v/>
      </c>
      <c r="B369" s="13">
        <f>IF(H369="","",ROW()-4)</f>
        <v/>
      </c>
    </row>
    <row r="370">
      <c r="A370" s="13">
        <f>IF(H370="","",ROW()-4)</f>
        <v/>
      </c>
      <c r="B370" s="13">
        <f>IF(H370="","",ROW()-4)</f>
        <v/>
      </c>
    </row>
    <row r="371">
      <c r="A371" s="13">
        <f>IF(H371="","",ROW()-4)</f>
        <v/>
      </c>
      <c r="B371" s="13">
        <f>IF(H371="","",ROW()-4)</f>
        <v/>
      </c>
    </row>
    <row r="372">
      <c r="A372" s="13">
        <f>IF(H372="","",ROW()-4)</f>
        <v/>
      </c>
      <c r="B372" s="13">
        <f>IF(H372="","",ROW()-4)</f>
        <v/>
      </c>
    </row>
    <row r="373">
      <c r="A373" s="13">
        <f>IF(H373="","",ROW()-4)</f>
        <v/>
      </c>
      <c r="B373" s="13">
        <f>IF(H373="","",ROW()-4)</f>
        <v/>
      </c>
    </row>
    <row r="374">
      <c r="A374" s="13">
        <f>IF(H374="","",ROW()-4)</f>
        <v/>
      </c>
      <c r="B374" s="13">
        <f>IF(H374="","",ROW()-4)</f>
        <v/>
      </c>
    </row>
    <row r="375">
      <c r="A375" s="13">
        <f>IF(H375="","",ROW()-4)</f>
        <v/>
      </c>
      <c r="B375" s="13">
        <f>IF(H375="","",ROW()-4)</f>
        <v/>
      </c>
    </row>
    <row r="376">
      <c r="A376" s="13">
        <f>IF(H376="","",ROW()-4)</f>
        <v/>
      </c>
      <c r="B376" s="13">
        <f>IF(H376="","",ROW()-4)</f>
        <v/>
      </c>
    </row>
    <row r="377">
      <c r="A377" s="13">
        <f>IF(H377="","",ROW()-4)</f>
        <v/>
      </c>
      <c r="B377" s="13">
        <f>IF(H377="","",ROW()-4)</f>
        <v/>
      </c>
    </row>
    <row r="378">
      <c r="A378" s="13">
        <f>IF(H378="","",ROW()-4)</f>
        <v/>
      </c>
      <c r="B378" s="13">
        <f>IF(H378="","",ROW()-4)</f>
        <v/>
      </c>
    </row>
    <row r="379">
      <c r="A379" s="13">
        <f>IF(H379="","",ROW()-4)</f>
        <v/>
      </c>
      <c r="B379" s="13">
        <f>IF(H379="","",ROW()-4)</f>
        <v/>
      </c>
    </row>
    <row r="380">
      <c r="A380" s="13">
        <f>IF(H380="","",ROW()-4)</f>
        <v/>
      </c>
      <c r="B380" s="13">
        <f>IF(H380="","",ROW()-4)</f>
        <v/>
      </c>
    </row>
    <row r="381">
      <c r="A381" s="13">
        <f>IF(H381="","",ROW()-4)</f>
        <v/>
      </c>
      <c r="B381" s="13">
        <f>IF(H381="","",ROW()-4)</f>
        <v/>
      </c>
    </row>
    <row r="382">
      <c r="A382" s="13">
        <f>IF(H382="","",ROW()-4)</f>
        <v/>
      </c>
      <c r="B382" s="13">
        <f>IF(H382="","",ROW()-4)</f>
        <v/>
      </c>
    </row>
    <row r="383">
      <c r="A383" s="13">
        <f>IF(H383="","",ROW()-4)</f>
        <v/>
      </c>
      <c r="B383" s="13">
        <f>IF(H383="","",ROW()-4)</f>
        <v/>
      </c>
    </row>
    <row r="384">
      <c r="A384" s="13">
        <f>IF(H384="","",ROW()-4)</f>
        <v/>
      </c>
      <c r="B384" s="13">
        <f>IF(H384="","",ROW()-4)</f>
        <v/>
      </c>
    </row>
    <row r="385">
      <c r="A385" s="13">
        <f>IF(H385="","",ROW()-4)</f>
        <v/>
      </c>
      <c r="B385" s="13">
        <f>IF(H385="","",ROW()-4)</f>
        <v/>
      </c>
    </row>
    <row r="386">
      <c r="A386" s="13">
        <f>IF(H386="","",ROW()-4)</f>
        <v/>
      </c>
      <c r="B386" s="13">
        <f>IF(H386="","",ROW()-4)</f>
        <v/>
      </c>
    </row>
    <row r="387">
      <c r="A387" s="13">
        <f>IF(H387="","",ROW()-4)</f>
        <v/>
      </c>
      <c r="B387" s="13">
        <f>IF(H387="","",ROW()-4)</f>
        <v/>
      </c>
    </row>
    <row r="388">
      <c r="A388" s="13">
        <f>IF(H388="","",ROW()-4)</f>
        <v/>
      </c>
      <c r="B388" s="13">
        <f>IF(H388="","",ROW()-4)</f>
        <v/>
      </c>
    </row>
    <row r="389">
      <c r="A389" s="13">
        <f>IF(H389="","",ROW()-4)</f>
        <v/>
      </c>
      <c r="B389" s="13">
        <f>IF(H389="","",ROW()-4)</f>
        <v/>
      </c>
    </row>
    <row r="390">
      <c r="A390" s="13">
        <f>IF(H390="","",ROW()-4)</f>
        <v/>
      </c>
      <c r="B390" s="13">
        <f>IF(H390="","",ROW()-4)</f>
        <v/>
      </c>
    </row>
    <row r="391">
      <c r="A391" s="13">
        <f>IF(H391="","",ROW()-4)</f>
        <v/>
      </c>
      <c r="B391" s="13">
        <f>IF(H391="","",ROW()-4)</f>
        <v/>
      </c>
    </row>
    <row r="392">
      <c r="A392" s="13">
        <f>IF(H392="","",ROW()-4)</f>
        <v/>
      </c>
      <c r="B392" s="13">
        <f>IF(H392="","",ROW()-4)</f>
        <v/>
      </c>
    </row>
    <row r="393">
      <c r="A393" s="13">
        <f>IF(H393="","",ROW()-4)</f>
        <v/>
      </c>
      <c r="B393" s="13">
        <f>IF(H393="","",ROW()-4)</f>
        <v/>
      </c>
    </row>
    <row r="394">
      <c r="A394" s="13">
        <f>IF(H394="","",ROW()-4)</f>
        <v/>
      </c>
      <c r="B394" s="13">
        <f>IF(H394="","",ROW()-4)</f>
        <v/>
      </c>
    </row>
    <row r="395">
      <c r="A395" s="13">
        <f>IF(H395="","",ROW()-4)</f>
        <v/>
      </c>
      <c r="B395" s="13">
        <f>IF(H395="","",ROW()-4)</f>
        <v/>
      </c>
    </row>
    <row r="396">
      <c r="A396" s="13">
        <f>IF(H396="","",ROW()-4)</f>
        <v/>
      </c>
      <c r="B396" s="13">
        <f>IF(H396="","",ROW()-4)</f>
        <v/>
      </c>
    </row>
    <row r="397">
      <c r="A397" s="13">
        <f>IF(H397="","",ROW()-4)</f>
        <v/>
      </c>
      <c r="B397" s="13">
        <f>IF(H397="","",ROW()-4)</f>
        <v/>
      </c>
    </row>
    <row r="398">
      <c r="A398" s="13">
        <f>IF(H398="","",ROW()-4)</f>
        <v/>
      </c>
      <c r="B398" s="13">
        <f>IF(H398="","",ROW()-4)</f>
        <v/>
      </c>
    </row>
    <row r="399">
      <c r="A399" s="13">
        <f>IF(H399="","",ROW()-4)</f>
        <v/>
      </c>
      <c r="B399" s="13">
        <f>IF(H399="","",ROW()-4)</f>
        <v/>
      </c>
    </row>
    <row r="400">
      <c r="A400" s="13">
        <f>IF(H400="","",ROW()-4)</f>
        <v/>
      </c>
      <c r="B400" s="13">
        <f>IF(H400="","",ROW()-4)</f>
        <v/>
      </c>
    </row>
    <row r="401">
      <c r="A401" s="13">
        <f>IF(H401="","",ROW()-4)</f>
        <v/>
      </c>
      <c r="B401" s="13">
        <f>IF(H401="","",ROW()-4)</f>
        <v/>
      </c>
    </row>
    <row r="402">
      <c r="A402" s="13">
        <f>IF(H402="","",ROW()-4)</f>
        <v/>
      </c>
      <c r="B402" s="13">
        <f>IF(H402="","",ROW()-4)</f>
        <v/>
      </c>
    </row>
    <row r="403">
      <c r="A403" s="13">
        <f>IF(H403="","",ROW()-4)</f>
        <v/>
      </c>
      <c r="B403" s="13">
        <f>IF(H403="","",ROW()-4)</f>
        <v/>
      </c>
    </row>
    <row r="404">
      <c r="A404" s="13">
        <f>IF(H404="","",ROW()-4)</f>
        <v/>
      </c>
      <c r="B404" s="13">
        <f>IF(H404="","",ROW()-4)</f>
        <v/>
      </c>
    </row>
    <row r="405">
      <c r="A405" s="13">
        <f>IF(H405="","",ROW()-4)</f>
        <v/>
      </c>
      <c r="B405" s="13">
        <f>IF(H405="","",ROW()-4)</f>
        <v/>
      </c>
    </row>
    <row r="406">
      <c r="A406" s="13">
        <f>IF(H406="","",ROW()-4)</f>
        <v/>
      </c>
      <c r="B406" s="13">
        <f>IF(H406="","",ROW()-4)</f>
        <v/>
      </c>
    </row>
    <row r="407">
      <c r="A407" s="13">
        <f>IF(H407="","",ROW()-4)</f>
        <v/>
      </c>
      <c r="B407" s="13">
        <f>IF(H407="","",ROW()-4)</f>
        <v/>
      </c>
    </row>
    <row r="408">
      <c r="A408" s="13">
        <f>IF(H408="","",ROW()-4)</f>
        <v/>
      </c>
      <c r="B408" s="13">
        <f>IF(H408="","",ROW()-4)</f>
        <v/>
      </c>
    </row>
    <row r="409">
      <c r="A409" s="13">
        <f>IF(H409="","",ROW()-4)</f>
        <v/>
      </c>
      <c r="B409" s="13">
        <f>IF(H409="","",ROW()-4)</f>
        <v/>
      </c>
    </row>
    <row r="410">
      <c r="A410" s="13">
        <f>IF(H410="","",ROW()-4)</f>
        <v/>
      </c>
      <c r="B410" s="13">
        <f>IF(H410="","",ROW()-4)</f>
        <v/>
      </c>
    </row>
    <row r="411">
      <c r="A411" s="13">
        <f>IF(H411="","",ROW()-4)</f>
        <v/>
      </c>
      <c r="B411" s="13">
        <f>IF(H411="","",ROW()-4)</f>
        <v/>
      </c>
    </row>
    <row r="412">
      <c r="A412" s="13">
        <f>IF(H412="","",ROW()-4)</f>
        <v/>
      </c>
      <c r="B412" s="13">
        <f>IF(H412="","",ROW()-4)</f>
        <v/>
      </c>
    </row>
    <row r="413">
      <c r="A413" s="13">
        <f>IF(H413="","",ROW()-4)</f>
        <v/>
      </c>
      <c r="B413" s="13">
        <f>IF(H413="","",ROW()-4)</f>
        <v/>
      </c>
    </row>
    <row r="414">
      <c r="A414" s="13">
        <f>IF(H414="","",ROW()-4)</f>
        <v/>
      </c>
      <c r="B414" s="13">
        <f>IF(H414="","",ROW()-4)</f>
        <v/>
      </c>
    </row>
    <row r="415">
      <c r="A415" s="13">
        <f>IF(H415="","",ROW()-4)</f>
        <v/>
      </c>
      <c r="B415" s="13">
        <f>IF(H415="","",ROW()-4)</f>
        <v/>
      </c>
    </row>
    <row r="416">
      <c r="A416" s="13">
        <f>IF(H416="","",ROW()-4)</f>
        <v/>
      </c>
      <c r="B416" s="13">
        <f>IF(H416="","",ROW()-4)</f>
        <v/>
      </c>
    </row>
    <row r="417">
      <c r="A417" s="13">
        <f>IF(H417="","",ROW()-4)</f>
        <v/>
      </c>
      <c r="B417" s="13">
        <f>IF(H417="","",ROW()-4)</f>
        <v/>
      </c>
    </row>
    <row r="418">
      <c r="A418" s="13">
        <f>IF(H418="","",ROW()-4)</f>
        <v/>
      </c>
      <c r="B418" s="13">
        <f>IF(H418="","",ROW()-4)</f>
        <v/>
      </c>
    </row>
    <row r="419">
      <c r="A419" s="13">
        <f>IF(H419="","",ROW()-4)</f>
        <v/>
      </c>
      <c r="B419" s="13">
        <f>IF(H419="","",ROW()-4)</f>
        <v/>
      </c>
    </row>
    <row r="420">
      <c r="A420" s="13">
        <f>IF(H420="","",ROW()-4)</f>
        <v/>
      </c>
      <c r="B420" s="13">
        <f>IF(H420="","",ROW()-4)</f>
        <v/>
      </c>
    </row>
    <row r="421">
      <c r="A421" s="13">
        <f>IF(H421="","",ROW()-4)</f>
        <v/>
      </c>
      <c r="B421" s="13">
        <f>IF(H421="","",ROW()-4)</f>
        <v/>
      </c>
    </row>
    <row r="422">
      <c r="A422" s="13">
        <f>IF(H422="","",ROW()-4)</f>
        <v/>
      </c>
      <c r="B422" s="13">
        <f>IF(H422="","",ROW()-4)</f>
        <v/>
      </c>
    </row>
    <row r="423">
      <c r="A423" s="13">
        <f>IF(H423="","",ROW()-4)</f>
        <v/>
      </c>
      <c r="B423" s="13">
        <f>IF(H423="","",ROW()-4)</f>
        <v/>
      </c>
    </row>
    <row r="424">
      <c r="A424" s="13">
        <f>IF(H424="","",ROW()-4)</f>
        <v/>
      </c>
      <c r="B424" s="13">
        <f>IF(H424="","",ROW()-4)</f>
        <v/>
      </c>
    </row>
    <row r="425">
      <c r="A425" s="13">
        <f>IF(H425="","",ROW()-4)</f>
        <v/>
      </c>
      <c r="B425" s="13">
        <f>IF(H425="","",ROW()-4)</f>
        <v/>
      </c>
    </row>
    <row r="426">
      <c r="A426" s="13">
        <f>IF(H426="","",ROW()-4)</f>
        <v/>
      </c>
      <c r="B426" s="13">
        <f>IF(H426="","",ROW()-4)</f>
        <v/>
      </c>
    </row>
    <row r="427">
      <c r="A427" s="13">
        <f>IF(H427="","",ROW()-4)</f>
        <v/>
      </c>
      <c r="B427" s="13">
        <f>IF(H427="","",ROW()-4)</f>
        <v/>
      </c>
    </row>
    <row r="428">
      <c r="A428" s="13">
        <f>IF(H428="","",ROW()-4)</f>
        <v/>
      </c>
      <c r="B428" s="13">
        <f>IF(H428="","",ROW()-4)</f>
        <v/>
      </c>
    </row>
    <row r="429">
      <c r="A429" s="13">
        <f>IF(H429="","",ROW()-4)</f>
        <v/>
      </c>
      <c r="B429" s="13">
        <f>IF(H429="","",ROW()-4)</f>
        <v/>
      </c>
    </row>
    <row r="430">
      <c r="A430" s="13">
        <f>IF(H430="","",ROW()-4)</f>
        <v/>
      </c>
      <c r="B430" s="13">
        <f>IF(H430="","",ROW()-4)</f>
        <v/>
      </c>
    </row>
    <row r="431">
      <c r="A431" s="13">
        <f>IF(H431="","",ROW()-4)</f>
        <v/>
      </c>
      <c r="B431" s="13">
        <f>IF(H431="","",ROW()-4)</f>
        <v/>
      </c>
    </row>
    <row r="432">
      <c r="A432" s="13">
        <f>IF(H432="","",ROW()-4)</f>
        <v/>
      </c>
      <c r="B432" s="13">
        <f>IF(H432="","",ROW()-4)</f>
        <v/>
      </c>
    </row>
    <row r="433">
      <c r="A433" s="13">
        <f>IF(H433="","",ROW()-4)</f>
        <v/>
      </c>
      <c r="B433" s="13">
        <f>IF(H433="","",ROW()-4)</f>
        <v/>
      </c>
    </row>
    <row r="434">
      <c r="A434" s="13">
        <f>IF(H434="","",ROW()-4)</f>
        <v/>
      </c>
      <c r="B434" s="13">
        <f>IF(H434="","",ROW()-4)</f>
        <v/>
      </c>
    </row>
    <row r="435">
      <c r="A435" s="13">
        <f>IF(H435="","",ROW()-4)</f>
        <v/>
      </c>
      <c r="B435" s="13">
        <f>IF(H435="","",ROW()-4)</f>
        <v/>
      </c>
    </row>
    <row r="436">
      <c r="A436" s="13">
        <f>IF(H436="","",ROW()-4)</f>
        <v/>
      </c>
      <c r="B436" s="13">
        <f>IF(H436="","",ROW()-4)</f>
        <v/>
      </c>
    </row>
    <row r="437">
      <c r="A437" s="13">
        <f>IF(H437="","",ROW()-4)</f>
        <v/>
      </c>
      <c r="B437" s="13">
        <f>IF(H437="","",ROW()-4)</f>
        <v/>
      </c>
    </row>
    <row r="438">
      <c r="A438" s="13">
        <f>IF(H438="","",ROW()-4)</f>
        <v/>
      </c>
      <c r="B438" s="13">
        <f>IF(H438="","",ROW()-4)</f>
        <v/>
      </c>
    </row>
    <row r="439">
      <c r="A439" s="13">
        <f>IF(H439="","",ROW()-4)</f>
        <v/>
      </c>
      <c r="B439" s="13">
        <f>IF(H439="","",ROW()-4)</f>
        <v/>
      </c>
    </row>
    <row r="440">
      <c r="A440" s="13">
        <f>IF(H440="","",ROW()-4)</f>
        <v/>
      </c>
      <c r="B440" s="13">
        <f>IF(H440="","",ROW()-4)</f>
        <v/>
      </c>
    </row>
    <row r="441">
      <c r="A441" s="13">
        <f>IF(H441="","",ROW()-4)</f>
        <v/>
      </c>
      <c r="B441" s="13">
        <f>IF(H441="","",ROW()-4)</f>
        <v/>
      </c>
    </row>
    <row r="442">
      <c r="A442" s="13">
        <f>IF(H442="","",ROW()-4)</f>
        <v/>
      </c>
      <c r="B442" s="13">
        <f>IF(H442="","",ROW()-4)</f>
        <v/>
      </c>
    </row>
    <row r="443">
      <c r="A443" s="13">
        <f>IF(H443="","",ROW()-4)</f>
        <v/>
      </c>
      <c r="B443" s="13">
        <f>IF(H443="","",ROW()-4)</f>
        <v/>
      </c>
    </row>
    <row r="444">
      <c r="A444" s="13">
        <f>IF(H444="","",ROW()-4)</f>
        <v/>
      </c>
      <c r="B444" s="13">
        <f>IF(H444="","",ROW()-4)</f>
        <v/>
      </c>
    </row>
    <row r="445">
      <c r="A445" s="13">
        <f>IF(H445="","",ROW()-4)</f>
        <v/>
      </c>
      <c r="B445" s="13">
        <f>IF(H445="","",ROW()-4)</f>
        <v/>
      </c>
    </row>
    <row r="446">
      <c r="A446" s="13">
        <f>IF(H446="","",ROW()-4)</f>
        <v/>
      </c>
      <c r="B446" s="13">
        <f>IF(H446="","",ROW()-4)</f>
        <v/>
      </c>
    </row>
    <row r="447">
      <c r="A447" s="13">
        <f>IF(H447="","",ROW()-4)</f>
        <v/>
      </c>
      <c r="B447" s="13">
        <f>IF(H447="","",ROW()-4)</f>
        <v/>
      </c>
    </row>
    <row r="448">
      <c r="A448" s="13">
        <f>IF(H448="","",ROW()-4)</f>
        <v/>
      </c>
      <c r="B448" s="13">
        <f>IF(H448="","",ROW()-4)</f>
        <v/>
      </c>
    </row>
    <row r="449">
      <c r="A449" s="13">
        <f>IF(H449="","",ROW()-4)</f>
        <v/>
      </c>
      <c r="B449" s="13">
        <f>IF(H449="","",ROW()-4)</f>
        <v/>
      </c>
    </row>
    <row r="450">
      <c r="A450" s="13">
        <f>IF(H450="","",ROW()-4)</f>
        <v/>
      </c>
      <c r="B450" s="13">
        <f>IF(H450="","",ROW()-4)</f>
        <v/>
      </c>
    </row>
    <row r="451">
      <c r="A451" s="13">
        <f>IF(H451="","",ROW()-4)</f>
        <v/>
      </c>
      <c r="B451" s="13">
        <f>IF(H451="","",ROW()-4)</f>
        <v/>
      </c>
    </row>
    <row r="452">
      <c r="A452" s="13">
        <f>IF(H452="","",ROW()-4)</f>
        <v/>
      </c>
      <c r="B452" s="13">
        <f>IF(H452="","",ROW()-4)</f>
        <v/>
      </c>
    </row>
    <row r="453">
      <c r="A453" s="13">
        <f>IF(H453="","",ROW()-4)</f>
        <v/>
      </c>
      <c r="B453" s="13">
        <f>IF(H453="","",ROW()-4)</f>
        <v/>
      </c>
    </row>
    <row r="454">
      <c r="A454" s="13">
        <f>IF(H454="","",ROW()-4)</f>
        <v/>
      </c>
      <c r="B454" s="13">
        <f>IF(H454="","",ROW()-4)</f>
        <v/>
      </c>
    </row>
    <row r="455">
      <c r="A455" s="13">
        <f>IF(H455="","",ROW()-4)</f>
        <v/>
      </c>
      <c r="B455" s="13">
        <f>IF(H455="","",ROW()-4)</f>
        <v/>
      </c>
    </row>
    <row r="456">
      <c r="A456" s="13">
        <f>IF(H456="","",ROW()-4)</f>
        <v/>
      </c>
      <c r="B456" s="13">
        <f>IF(H456="","",ROW()-4)</f>
        <v/>
      </c>
    </row>
    <row r="457">
      <c r="A457" s="13">
        <f>IF(H457="","",ROW()-4)</f>
        <v/>
      </c>
      <c r="B457" s="13">
        <f>IF(H457="","",ROW()-4)</f>
        <v/>
      </c>
    </row>
    <row r="458">
      <c r="A458" s="13">
        <f>IF(H458="","",ROW()-4)</f>
        <v/>
      </c>
      <c r="B458" s="13">
        <f>IF(H458="","",ROW()-4)</f>
        <v/>
      </c>
    </row>
    <row r="459">
      <c r="A459" s="13">
        <f>IF(H459="","",ROW()-4)</f>
        <v/>
      </c>
      <c r="B459" s="13">
        <f>IF(H459="","",ROW()-4)</f>
        <v/>
      </c>
    </row>
    <row r="460">
      <c r="A460" s="13">
        <f>IF(H460="","",ROW()-4)</f>
        <v/>
      </c>
      <c r="B460" s="13">
        <f>IF(H460="","",ROW()-4)</f>
        <v/>
      </c>
    </row>
    <row r="461">
      <c r="A461" s="13">
        <f>IF(H461="","",ROW()-4)</f>
        <v/>
      </c>
      <c r="B461" s="13">
        <f>IF(H461="","",ROW()-4)</f>
        <v/>
      </c>
    </row>
    <row r="462">
      <c r="A462" s="13">
        <f>IF(H462="","",ROW()-4)</f>
        <v/>
      </c>
      <c r="B462" s="13">
        <f>IF(H462="","",ROW()-4)</f>
        <v/>
      </c>
    </row>
    <row r="463">
      <c r="A463" s="13">
        <f>IF(H463="","",ROW()-4)</f>
        <v/>
      </c>
      <c r="B463" s="13">
        <f>IF(H463="","",ROW()-4)</f>
        <v/>
      </c>
    </row>
    <row r="464">
      <c r="A464" s="13">
        <f>IF(H464="","",ROW()-4)</f>
        <v/>
      </c>
      <c r="B464" s="13">
        <f>IF(H464="","",ROW()-4)</f>
        <v/>
      </c>
    </row>
    <row r="465">
      <c r="A465" s="13">
        <f>IF(H465="","",ROW()-4)</f>
        <v/>
      </c>
      <c r="B465" s="13">
        <f>IF(H465="","",ROW()-4)</f>
        <v/>
      </c>
    </row>
    <row r="466">
      <c r="A466" s="13">
        <f>IF(H466="","",ROW()-4)</f>
        <v/>
      </c>
      <c r="B466" s="13">
        <f>IF(H466="","",ROW()-4)</f>
        <v/>
      </c>
    </row>
    <row r="467">
      <c r="A467" s="13">
        <f>IF(H467="","",ROW()-4)</f>
        <v/>
      </c>
      <c r="B467" s="13">
        <f>IF(H467="","",ROW()-4)</f>
        <v/>
      </c>
    </row>
    <row r="468">
      <c r="A468" s="13">
        <f>IF(H468="","",ROW()-4)</f>
        <v/>
      </c>
      <c r="B468" s="13">
        <f>IF(H468="","",ROW()-4)</f>
        <v/>
      </c>
    </row>
    <row r="469">
      <c r="A469" s="13">
        <f>IF(H469="","",ROW()-4)</f>
        <v/>
      </c>
      <c r="B469" s="13">
        <f>IF(H469="","",ROW()-4)</f>
        <v/>
      </c>
    </row>
    <row r="470">
      <c r="A470" s="13">
        <f>IF(H470="","",ROW()-4)</f>
        <v/>
      </c>
      <c r="B470" s="13">
        <f>IF(H470="","",ROW()-4)</f>
        <v/>
      </c>
    </row>
    <row r="471">
      <c r="A471" s="13">
        <f>IF(H471="","",ROW()-4)</f>
        <v/>
      </c>
      <c r="B471" s="13">
        <f>IF(H471="","",ROW()-4)</f>
        <v/>
      </c>
    </row>
    <row r="472">
      <c r="A472" s="13">
        <f>IF(H472="","",ROW()-4)</f>
        <v/>
      </c>
      <c r="B472" s="13">
        <f>IF(H472="","",ROW()-4)</f>
        <v/>
      </c>
    </row>
    <row r="473">
      <c r="A473" s="13">
        <f>IF(H473="","",ROW()-4)</f>
        <v/>
      </c>
      <c r="B473" s="13">
        <f>IF(H473="","",ROW()-4)</f>
        <v/>
      </c>
    </row>
    <row r="474">
      <c r="A474" s="13">
        <f>IF(H474="","",ROW()-4)</f>
        <v/>
      </c>
      <c r="B474" s="13">
        <f>IF(H474="","",ROW()-4)</f>
        <v/>
      </c>
    </row>
    <row r="475">
      <c r="A475" s="13">
        <f>IF(H475="","",ROW()-4)</f>
        <v/>
      </c>
      <c r="B475" s="13">
        <f>IF(H475="","",ROW()-4)</f>
        <v/>
      </c>
    </row>
    <row r="476">
      <c r="A476" s="13">
        <f>IF(H476="","",ROW()-4)</f>
        <v/>
      </c>
      <c r="B476" s="13">
        <f>IF(H476="","",ROW()-4)</f>
        <v/>
      </c>
    </row>
    <row r="477">
      <c r="A477" s="13">
        <f>IF(H477="","",ROW()-4)</f>
        <v/>
      </c>
      <c r="B477" s="13">
        <f>IF(H477="","",ROW()-4)</f>
        <v/>
      </c>
    </row>
    <row r="478">
      <c r="A478" s="13">
        <f>IF(H478="","",ROW()-4)</f>
        <v/>
      </c>
      <c r="B478" s="13">
        <f>IF(H478="","",ROW()-4)</f>
        <v/>
      </c>
    </row>
    <row r="479">
      <c r="A479" s="13">
        <f>IF(H479="","",ROW()-4)</f>
        <v/>
      </c>
      <c r="B479" s="13">
        <f>IF(H479="","",ROW()-4)</f>
        <v/>
      </c>
    </row>
    <row r="480">
      <c r="A480" s="13">
        <f>IF(H480="","",ROW()-4)</f>
        <v/>
      </c>
      <c r="B480" s="13">
        <f>IF(H480="","",ROW()-4)</f>
        <v/>
      </c>
    </row>
    <row r="481">
      <c r="A481" s="13">
        <f>IF(H481="","",ROW()-4)</f>
        <v/>
      </c>
      <c r="B481" s="13">
        <f>IF(H481="","",ROW()-4)</f>
        <v/>
      </c>
    </row>
    <row r="482">
      <c r="A482" s="13">
        <f>IF(H482="","",ROW()-4)</f>
        <v/>
      </c>
      <c r="B482" s="13">
        <f>IF(H482="","",ROW()-4)</f>
        <v/>
      </c>
    </row>
    <row r="483">
      <c r="A483" s="13">
        <f>IF(H483="","",ROW()-4)</f>
        <v/>
      </c>
      <c r="B483" s="13">
        <f>IF(H483="","",ROW()-4)</f>
        <v/>
      </c>
    </row>
    <row r="484">
      <c r="A484" s="13">
        <f>IF(H484="","",ROW()-4)</f>
        <v/>
      </c>
      <c r="B484" s="13">
        <f>IF(H484="","",ROW()-4)</f>
        <v/>
      </c>
    </row>
    <row r="485">
      <c r="A485" s="13">
        <f>IF(H485="","",ROW()-4)</f>
        <v/>
      </c>
      <c r="B485" s="13">
        <f>IF(H485="","",ROW()-4)</f>
        <v/>
      </c>
    </row>
    <row r="486">
      <c r="A486" s="13">
        <f>IF(H486="","",ROW()-4)</f>
        <v/>
      </c>
      <c r="B486" s="13">
        <f>IF(H486="","",ROW()-4)</f>
        <v/>
      </c>
    </row>
    <row r="487">
      <c r="A487" s="13">
        <f>IF(H487="","",ROW()-4)</f>
        <v/>
      </c>
      <c r="B487" s="13">
        <f>IF(H487="","",ROW()-4)</f>
        <v/>
      </c>
    </row>
    <row r="488">
      <c r="A488" s="13">
        <f>IF(H488="","",ROW()-4)</f>
        <v/>
      </c>
      <c r="B488" s="13">
        <f>IF(H488="","",ROW()-4)</f>
        <v/>
      </c>
    </row>
    <row r="489">
      <c r="A489" s="13">
        <f>IF(H489="","",ROW()-4)</f>
        <v/>
      </c>
      <c r="B489" s="13">
        <f>IF(H489="","",ROW()-4)</f>
        <v/>
      </c>
    </row>
    <row r="490">
      <c r="A490" s="13">
        <f>IF(H490="","",ROW()-4)</f>
        <v/>
      </c>
      <c r="B490" s="13">
        <f>IF(H490="","",ROW()-4)</f>
        <v/>
      </c>
    </row>
    <row r="491">
      <c r="A491" s="13">
        <f>IF(H491="","",ROW()-4)</f>
        <v/>
      </c>
      <c r="B491" s="13">
        <f>IF(H491="","",ROW()-4)</f>
        <v/>
      </c>
    </row>
    <row r="492">
      <c r="A492" s="13">
        <f>IF(H492="","",ROW()-4)</f>
        <v/>
      </c>
      <c r="B492" s="13">
        <f>IF(H492="","",ROW()-4)</f>
        <v/>
      </c>
    </row>
    <row r="493">
      <c r="A493" s="13">
        <f>IF(H493="","",ROW()-4)</f>
        <v/>
      </c>
      <c r="B493" s="13">
        <f>IF(H493="","",ROW()-4)</f>
        <v/>
      </c>
    </row>
    <row r="494">
      <c r="A494" s="13">
        <f>IF(H494="","",ROW()-4)</f>
        <v/>
      </c>
      <c r="B494" s="13">
        <f>IF(H494="","",ROW()-4)</f>
        <v/>
      </c>
    </row>
    <row r="495">
      <c r="A495" s="13">
        <f>IF(H495="","",ROW()-4)</f>
        <v/>
      </c>
      <c r="B495" s="13">
        <f>IF(H495="","",ROW()-4)</f>
        <v/>
      </c>
    </row>
    <row r="496">
      <c r="A496" s="13">
        <f>IF(H496="","",ROW()-4)</f>
        <v/>
      </c>
      <c r="B496" s="13">
        <f>IF(H496="","",ROW()-4)</f>
        <v/>
      </c>
    </row>
    <row r="497">
      <c r="A497" s="13">
        <f>IF(H497="","",ROW()-4)</f>
        <v/>
      </c>
      <c r="B497" s="13">
        <f>IF(H497="","",ROW()-4)</f>
        <v/>
      </c>
    </row>
    <row r="498">
      <c r="A498" s="13">
        <f>IF(H498="","",ROW()-4)</f>
        <v/>
      </c>
      <c r="B498" s="13">
        <f>IF(H498="","",ROW()-4)</f>
        <v/>
      </c>
    </row>
    <row r="499">
      <c r="A499" s="13">
        <f>IF(H499="","",ROW()-4)</f>
        <v/>
      </c>
      <c r="B499" s="13">
        <f>IF(H499="","",ROW()-4)</f>
        <v/>
      </c>
    </row>
    <row r="500">
      <c r="A500" s="13">
        <f>IF(H500="","",ROW()-4)</f>
        <v/>
      </c>
      <c r="B500" s="13">
        <f>IF(H500="","",ROW()-4)</f>
        <v/>
      </c>
    </row>
    <row r="501">
      <c r="A501" s="13">
        <f>IF(H501="","",ROW()-4)</f>
        <v/>
      </c>
      <c r="B501" s="13">
        <f>IF(H501="","",ROW()-4)</f>
        <v/>
      </c>
    </row>
    <row r="502">
      <c r="A502" s="13">
        <f>IF(H502="","",ROW()-4)</f>
        <v/>
      </c>
      <c r="B502" s="13">
        <f>IF(H502="","",ROW()-4)</f>
        <v/>
      </c>
    </row>
    <row r="503">
      <c r="A503" s="13">
        <f>IF(H503="","",ROW()-4)</f>
        <v/>
      </c>
      <c r="B503" s="13">
        <f>IF(H503="","",ROW()-4)</f>
        <v/>
      </c>
    </row>
    <row r="504">
      <c r="A504" s="13">
        <f>IF(H504="","",ROW()-4)</f>
        <v/>
      </c>
      <c r="B504" s="13">
        <f>IF(H504="","",ROW()-4)</f>
        <v/>
      </c>
    </row>
    <row r="505">
      <c r="A505" s="13">
        <f>IF(H505="","",ROW()-4)</f>
        <v/>
      </c>
      <c r="B505" s="13">
        <f>IF(H505="","",ROW()-4)</f>
        <v/>
      </c>
    </row>
    <row r="506">
      <c r="A506" s="13">
        <f>IF(H506="","",ROW()-4)</f>
        <v/>
      </c>
      <c r="B506" s="13">
        <f>IF(H506="","",ROW()-4)</f>
        <v/>
      </c>
    </row>
    <row r="507">
      <c r="A507" s="13">
        <f>IF(H507="","",ROW()-4)</f>
        <v/>
      </c>
      <c r="B507" s="13">
        <f>IF(H507="","",ROW()-4)</f>
        <v/>
      </c>
    </row>
    <row r="508">
      <c r="A508" s="13">
        <f>IF(H508="","",ROW()-4)</f>
        <v/>
      </c>
      <c r="B508" s="13">
        <f>IF(H508="","",ROW()-4)</f>
        <v/>
      </c>
    </row>
    <row r="509">
      <c r="A509" s="13">
        <f>IF(H509="","",ROW()-4)</f>
        <v/>
      </c>
      <c r="B509" s="13">
        <f>IF(H509="","",ROW()-4)</f>
        <v/>
      </c>
    </row>
    <row r="510">
      <c r="A510" s="13">
        <f>IF(H510="","",ROW()-4)</f>
        <v/>
      </c>
      <c r="B510" s="13">
        <f>IF(H510="","",ROW()-4)</f>
        <v/>
      </c>
    </row>
    <row r="511">
      <c r="A511" s="13">
        <f>IF(H511="","",ROW()-4)</f>
        <v/>
      </c>
      <c r="B511" s="13">
        <f>IF(H511="","",ROW()-4)</f>
        <v/>
      </c>
    </row>
    <row r="512">
      <c r="A512" s="13">
        <f>IF(H512="","",ROW()-4)</f>
        <v/>
      </c>
      <c r="B512" s="13">
        <f>IF(H512="","",ROW()-4)</f>
        <v/>
      </c>
    </row>
    <row r="513">
      <c r="A513" s="13">
        <f>IF(H513="","",ROW()-4)</f>
        <v/>
      </c>
      <c r="B513" s="13">
        <f>IF(H513="","",ROW()-4)</f>
        <v/>
      </c>
    </row>
    <row r="514">
      <c r="A514" s="13">
        <f>IF(H514="","",ROW()-4)</f>
        <v/>
      </c>
      <c r="B514" s="13">
        <f>IF(H514="","",ROW()-4)</f>
        <v/>
      </c>
    </row>
    <row r="515">
      <c r="A515" s="13">
        <f>IF(H515="","",ROW()-4)</f>
        <v/>
      </c>
      <c r="B515" s="13">
        <f>IF(H515="","",ROW()-4)</f>
        <v/>
      </c>
    </row>
    <row r="516">
      <c r="A516" s="13">
        <f>IF(H516="","",ROW()-4)</f>
        <v/>
      </c>
      <c r="B516" s="13">
        <f>IF(H516="","",ROW()-4)</f>
        <v/>
      </c>
    </row>
    <row r="517">
      <c r="A517" s="13">
        <f>IF(H517="","",ROW()-4)</f>
        <v/>
      </c>
      <c r="B517" s="13">
        <f>IF(H517="","",ROW()-4)</f>
        <v/>
      </c>
    </row>
    <row r="518">
      <c r="A518" s="13">
        <f>IF(H518="","",ROW()-4)</f>
        <v/>
      </c>
      <c r="B518" s="13">
        <f>IF(H518="","",ROW()-4)</f>
        <v/>
      </c>
    </row>
    <row r="519">
      <c r="A519" s="13">
        <f>IF(H519="","",ROW()-4)</f>
        <v/>
      </c>
      <c r="B519" s="13">
        <f>IF(H519="","",ROW()-4)</f>
        <v/>
      </c>
    </row>
    <row r="520">
      <c r="A520" s="13">
        <f>IF(H520="","",ROW()-4)</f>
        <v/>
      </c>
      <c r="B520" s="13">
        <f>IF(H520="","",ROW()-4)</f>
        <v/>
      </c>
    </row>
    <row r="521">
      <c r="A521" s="13">
        <f>IF(H521="","",ROW()-4)</f>
        <v/>
      </c>
      <c r="B521" s="13">
        <f>IF(H521="","",ROW()-4)</f>
        <v/>
      </c>
    </row>
    <row r="522">
      <c r="A522" s="13">
        <f>IF(H522="","",ROW()-4)</f>
        <v/>
      </c>
      <c r="B522" s="13">
        <f>IF(H522="","",ROW()-4)</f>
        <v/>
      </c>
    </row>
    <row r="523">
      <c r="A523" s="13">
        <f>IF(H523="","",ROW()-4)</f>
        <v/>
      </c>
      <c r="B523" s="13">
        <f>IF(H523="","",ROW()-4)</f>
        <v/>
      </c>
    </row>
    <row r="524">
      <c r="A524" s="13">
        <f>IF(H524="","",ROW()-4)</f>
        <v/>
      </c>
      <c r="B524" s="13">
        <f>IF(H524="","",ROW()-4)</f>
        <v/>
      </c>
    </row>
    <row r="525">
      <c r="A525" s="13">
        <f>IF(H525="","",ROW()-4)</f>
        <v/>
      </c>
      <c r="B525" s="13">
        <f>IF(H525="","",ROW()-4)</f>
        <v/>
      </c>
    </row>
    <row r="526">
      <c r="A526" s="13">
        <f>IF(H526="","",ROW()-4)</f>
        <v/>
      </c>
      <c r="B526" s="13">
        <f>IF(H526="","",ROW()-4)</f>
        <v/>
      </c>
    </row>
    <row r="527">
      <c r="A527" s="13">
        <f>IF(H527="","",ROW()-4)</f>
        <v/>
      </c>
      <c r="B527" s="13">
        <f>IF(H527="","",ROW()-4)</f>
        <v/>
      </c>
    </row>
    <row r="528">
      <c r="A528" s="13">
        <f>IF(H528="","",ROW()-4)</f>
        <v/>
      </c>
      <c r="B528" s="13">
        <f>IF(H528="","",ROW()-4)</f>
        <v/>
      </c>
    </row>
    <row r="529">
      <c r="A529" s="13">
        <f>IF(H529="","",ROW()-4)</f>
        <v/>
      </c>
      <c r="B529" s="13">
        <f>IF(H529="","",ROW()-4)</f>
        <v/>
      </c>
    </row>
    <row r="530">
      <c r="A530" s="13">
        <f>IF(H530="","",ROW()-4)</f>
        <v/>
      </c>
      <c r="B530" s="13">
        <f>IF(H530="","",ROW()-4)</f>
        <v/>
      </c>
    </row>
    <row r="531">
      <c r="A531" s="13">
        <f>IF(H531="","",ROW()-4)</f>
        <v/>
      </c>
      <c r="B531" s="13">
        <f>IF(H531="","",ROW()-4)</f>
        <v/>
      </c>
    </row>
    <row r="532">
      <c r="A532" s="13">
        <f>IF(H532="","",ROW()-4)</f>
        <v/>
      </c>
      <c r="B532" s="13">
        <f>IF(H532="","",ROW()-4)</f>
        <v/>
      </c>
    </row>
    <row r="533">
      <c r="A533" s="13">
        <f>IF(H533="","",ROW()-4)</f>
        <v/>
      </c>
      <c r="B533" s="13">
        <f>IF(H533="","",ROW()-4)</f>
        <v/>
      </c>
    </row>
    <row r="534">
      <c r="A534" s="13">
        <f>IF(H534="","",ROW()-4)</f>
        <v/>
      </c>
      <c r="B534" s="13">
        <f>IF(H534="","",ROW()-4)</f>
        <v/>
      </c>
    </row>
    <row r="535">
      <c r="A535" s="13">
        <f>IF(H535="","",ROW()-4)</f>
        <v/>
      </c>
      <c r="B535" s="13">
        <f>IF(H535="","",ROW()-4)</f>
        <v/>
      </c>
    </row>
    <row r="536">
      <c r="A536" s="13">
        <f>IF(H536="","",ROW()-4)</f>
        <v/>
      </c>
      <c r="B536" s="13">
        <f>IF(H536="","",ROW()-4)</f>
        <v/>
      </c>
    </row>
    <row r="537">
      <c r="A537" s="13">
        <f>IF(H537="","",ROW()-4)</f>
        <v/>
      </c>
      <c r="B537" s="13">
        <f>IF(H537="","",ROW()-4)</f>
        <v/>
      </c>
    </row>
    <row r="538">
      <c r="A538" s="13">
        <f>IF(H538="","",ROW()-4)</f>
        <v/>
      </c>
      <c r="B538" s="13">
        <f>IF(H538="","",ROW()-4)</f>
        <v/>
      </c>
    </row>
    <row r="539">
      <c r="A539" s="13">
        <f>IF(H539="","",ROW()-4)</f>
        <v/>
      </c>
      <c r="B539" s="13">
        <f>IF(H539="","",ROW()-4)</f>
        <v/>
      </c>
    </row>
    <row r="540">
      <c r="A540" s="13">
        <f>IF(H540="","",ROW()-4)</f>
        <v/>
      </c>
      <c r="B540" s="13">
        <f>IF(H540="","",ROW()-4)</f>
        <v/>
      </c>
    </row>
    <row r="541">
      <c r="A541" s="13">
        <f>IF(H541="","",ROW()-4)</f>
        <v/>
      </c>
      <c r="B541" s="13">
        <f>IF(H541="","",ROW()-4)</f>
        <v/>
      </c>
    </row>
    <row r="542">
      <c r="A542" s="13">
        <f>IF(H542="","",ROW()-4)</f>
        <v/>
      </c>
      <c r="B542" s="13">
        <f>IF(H542="","",ROW()-4)</f>
        <v/>
      </c>
    </row>
    <row r="543">
      <c r="A543" s="13">
        <f>IF(H543="","",ROW()-4)</f>
        <v/>
      </c>
      <c r="B543" s="13">
        <f>IF(H543="","",ROW()-4)</f>
        <v/>
      </c>
    </row>
    <row r="544">
      <c r="A544" s="13">
        <f>IF(H544="","",ROW()-4)</f>
        <v/>
      </c>
      <c r="B544" s="13">
        <f>IF(H544="","",ROW()-4)</f>
        <v/>
      </c>
    </row>
    <row r="545">
      <c r="A545" s="13">
        <f>IF(H545="","",ROW()-4)</f>
        <v/>
      </c>
      <c r="B545" s="13">
        <f>IF(H545="","",ROW()-4)</f>
        <v/>
      </c>
    </row>
    <row r="546">
      <c r="A546" s="13">
        <f>IF(H546="","",ROW()-4)</f>
        <v/>
      </c>
      <c r="B546" s="13">
        <f>IF(H546="","",ROW()-4)</f>
        <v/>
      </c>
    </row>
    <row r="547">
      <c r="A547" s="13">
        <f>IF(H547="","",ROW()-4)</f>
        <v/>
      </c>
      <c r="B547" s="13">
        <f>IF(H547="","",ROW()-4)</f>
        <v/>
      </c>
    </row>
    <row r="548">
      <c r="A548" s="13">
        <f>IF(H548="","",ROW()-4)</f>
        <v/>
      </c>
      <c r="B548" s="13">
        <f>IF(H548="","",ROW()-4)</f>
        <v/>
      </c>
    </row>
    <row r="549">
      <c r="A549" s="13">
        <f>IF(H549="","",ROW()-4)</f>
        <v/>
      </c>
      <c r="B549" s="13">
        <f>IF(H549="","",ROW()-4)</f>
        <v/>
      </c>
    </row>
    <row r="550">
      <c r="A550" s="13">
        <f>IF(H550="","",ROW()-4)</f>
        <v/>
      </c>
      <c r="B550" s="13">
        <f>IF(H550="","",ROW()-4)</f>
        <v/>
      </c>
    </row>
    <row r="551">
      <c r="A551" s="13">
        <f>IF(H551="","",ROW()-4)</f>
        <v/>
      </c>
      <c r="B551" s="13">
        <f>IF(H551="","",ROW()-4)</f>
        <v/>
      </c>
    </row>
    <row r="552">
      <c r="A552" s="13">
        <f>IF(H552="","",ROW()-4)</f>
        <v/>
      </c>
      <c r="B552" s="13">
        <f>IF(H552="","",ROW()-4)</f>
        <v/>
      </c>
    </row>
    <row r="553">
      <c r="A553" s="13">
        <f>IF(H553="","",ROW()-4)</f>
        <v/>
      </c>
      <c r="B553" s="13">
        <f>IF(H553="","",ROW()-4)</f>
        <v/>
      </c>
    </row>
    <row r="554">
      <c r="A554" s="13">
        <f>IF(H554="","",ROW()-4)</f>
        <v/>
      </c>
      <c r="B554" s="13">
        <f>IF(H554="","",ROW()-4)</f>
        <v/>
      </c>
    </row>
    <row r="555">
      <c r="A555" s="13">
        <f>IF(H555="","",ROW()-4)</f>
        <v/>
      </c>
      <c r="B555" s="13">
        <f>IF(H555="","",ROW()-4)</f>
        <v/>
      </c>
    </row>
    <row r="556">
      <c r="A556" s="13">
        <f>IF(H556="","",ROW()-4)</f>
        <v/>
      </c>
      <c r="B556" s="13">
        <f>IF(H556="","",ROW()-4)</f>
        <v/>
      </c>
    </row>
    <row r="557">
      <c r="A557" s="13">
        <f>IF(H557="","",ROW()-4)</f>
        <v/>
      </c>
      <c r="B557" s="13">
        <f>IF(H557="","",ROW()-4)</f>
        <v/>
      </c>
    </row>
    <row r="558">
      <c r="A558" s="13">
        <f>IF(H558="","",ROW()-4)</f>
        <v/>
      </c>
      <c r="B558" s="13">
        <f>IF(H558="","",ROW()-4)</f>
        <v/>
      </c>
    </row>
    <row r="559">
      <c r="A559" s="13">
        <f>IF(H559="","",ROW()-4)</f>
        <v/>
      </c>
      <c r="B559" s="13">
        <f>IF(H559="","",ROW()-4)</f>
        <v/>
      </c>
    </row>
    <row r="560">
      <c r="A560" s="13">
        <f>IF(H560="","",ROW()-4)</f>
        <v/>
      </c>
      <c r="B560" s="13">
        <f>IF(H560="","",ROW()-4)</f>
        <v/>
      </c>
    </row>
    <row r="561">
      <c r="A561" s="13">
        <f>IF(H561="","",ROW()-4)</f>
        <v/>
      </c>
      <c r="B561" s="13">
        <f>IF(H561="","",ROW()-4)</f>
        <v/>
      </c>
    </row>
    <row r="562">
      <c r="A562" s="13">
        <f>IF(H562="","",ROW()-4)</f>
        <v/>
      </c>
      <c r="B562" s="13">
        <f>IF(H562="","",ROW()-4)</f>
        <v/>
      </c>
    </row>
    <row r="563">
      <c r="A563" s="13">
        <f>IF(H563="","",ROW()-4)</f>
        <v/>
      </c>
      <c r="B563" s="13">
        <f>IF(H563="","",ROW()-4)</f>
        <v/>
      </c>
    </row>
    <row r="564">
      <c r="A564" s="13">
        <f>IF(H564="","",ROW()-4)</f>
        <v/>
      </c>
      <c r="B564" s="13">
        <f>IF(H564="","",ROW()-4)</f>
        <v/>
      </c>
    </row>
    <row r="565">
      <c r="A565" s="13">
        <f>IF(H565="","",ROW()-4)</f>
        <v/>
      </c>
      <c r="B565" s="13">
        <f>IF(H565="","",ROW()-4)</f>
        <v/>
      </c>
    </row>
    <row r="566">
      <c r="A566" s="13">
        <f>IF(H566="","",ROW()-4)</f>
        <v/>
      </c>
      <c r="B566" s="13">
        <f>IF(H566="","",ROW()-4)</f>
        <v/>
      </c>
    </row>
    <row r="567">
      <c r="A567" s="13">
        <f>IF(H567="","",ROW()-4)</f>
        <v/>
      </c>
      <c r="B567" s="13">
        <f>IF(H567="","",ROW()-4)</f>
        <v/>
      </c>
    </row>
    <row r="568">
      <c r="A568" s="13">
        <f>IF(H568="","",ROW()-4)</f>
        <v/>
      </c>
      <c r="B568" s="13">
        <f>IF(H568="","",ROW()-4)</f>
        <v/>
      </c>
    </row>
    <row r="569">
      <c r="A569" s="13">
        <f>IF(H569="","",ROW()-4)</f>
        <v/>
      </c>
      <c r="B569" s="13">
        <f>IF(H569="","",ROW()-4)</f>
        <v/>
      </c>
    </row>
    <row r="570">
      <c r="A570" s="13">
        <f>IF(H570="","",ROW()-4)</f>
        <v/>
      </c>
      <c r="B570" s="13">
        <f>IF(H570="","",ROW()-4)</f>
        <v/>
      </c>
    </row>
    <row r="571">
      <c r="A571" s="13">
        <f>IF(H571="","",ROW()-4)</f>
        <v/>
      </c>
      <c r="B571" s="13">
        <f>IF(H571="","",ROW()-4)</f>
        <v/>
      </c>
    </row>
    <row r="572">
      <c r="A572" s="13">
        <f>IF(H572="","",ROW()-4)</f>
        <v/>
      </c>
      <c r="B572" s="13">
        <f>IF(H572="","",ROW()-4)</f>
        <v/>
      </c>
    </row>
    <row r="573">
      <c r="A573" s="13">
        <f>IF(H573="","",ROW()-4)</f>
        <v/>
      </c>
      <c r="B573" s="13">
        <f>IF(H573="","",ROW()-4)</f>
        <v/>
      </c>
    </row>
    <row r="574">
      <c r="A574" s="13">
        <f>IF(H574="","",ROW()-4)</f>
        <v/>
      </c>
      <c r="B574" s="13">
        <f>IF(H574="","",ROW()-4)</f>
        <v/>
      </c>
    </row>
    <row r="575">
      <c r="A575" s="13">
        <f>IF(H575="","",ROW()-4)</f>
        <v/>
      </c>
      <c r="B575" s="13">
        <f>IF(H575="","",ROW()-4)</f>
        <v/>
      </c>
    </row>
    <row r="576">
      <c r="A576" s="13">
        <f>IF(H576="","",ROW()-4)</f>
        <v/>
      </c>
      <c r="B576" s="13">
        <f>IF(H576="","",ROW()-4)</f>
        <v/>
      </c>
    </row>
    <row r="577">
      <c r="A577" s="13">
        <f>IF(H577="","",ROW()-4)</f>
        <v/>
      </c>
      <c r="B577" s="13">
        <f>IF(H577="","",ROW()-4)</f>
        <v/>
      </c>
    </row>
    <row r="578">
      <c r="A578" s="13">
        <f>IF(H578="","",ROW()-4)</f>
        <v/>
      </c>
      <c r="B578" s="13">
        <f>IF(H578="","",ROW()-4)</f>
        <v/>
      </c>
    </row>
    <row r="579">
      <c r="A579" s="13">
        <f>IF(H579="","",ROW()-4)</f>
        <v/>
      </c>
      <c r="B579" s="13">
        <f>IF(H579="","",ROW()-4)</f>
        <v/>
      </c>
    </row>
    <row r="580">
      <c r="A580" s="13">
        <f>IF(H580="","",ROW()-4)</f>
        <v/>
      </c>
      <c r="B580" s="13">
        <f>IF(H580="","",ROW()-4)</f>
        <v/>
      </c>
    </row>
    <row r="581">
      <c r="A581" s="13">
        <f>IF(H581="","",ROW()-4)</f>
        <v/>
      </c>
      <c r="B581" s="13">
        <f>IF(H581="","",ROW()-4)</f>
        <v/>
      </c>
    </row>
    <row r="582">
      <c r="A582" s="13">
        <f>IF(H582="","",ROW()-4)</f>
        <v/>
      </c>
      <c r="B582" s="13">
        <f>IF(H582="","",ROW()-4)</f>
        <v/>
      </c>
    </row>
    <row r="583">
      <c r="A583" s="13">
        <f>IF(H583="","",ROW()-4)</f>
        <v/>
      </c>
      <c r="B583" s="13">
        <f>IF(H583="","",ROW()-4)</f>
        <v/>
      </c>
    </row>
    <row r="584">
      <c r="A584" s="13">
        <f>IF(H584="","",ROW()-4)</f>
        <v/>
      </c>
      <c r="B584" s="13">
        <f>IF(H584="","",ROW()-4)</f>
        <v/>
      </c>
    </row>
    <row r="585">
      <c r="A585" s="13">
        <f>IF(H585="","",ROW()-4)</f>
        <v/>
      </c>
      <c r="B585" s="13">
        <f>IF(H585="","",ROW()-4)</f>
        <v/>
      </c>
    </row>
    <row r="586">
      <c r="A586" s="13">
        <f>IF(H586="","",ROW()-4)</f>
        <v/>
      </c>
      <c r="B586" s="13">
        <f>IF(H586="","",ROW()-4)</f>
        <v/>
      </c>
    </row>
    <row r="587">
      <c r="A587" s="13">
        <f>IF(H587="","",ROW()-4)</f>
        <v/>
      </c>
      <c r="B587" s="13">
        <f>IF(H587="","",ROW()-4)</f>
        <v/>
      </c>
    </row>
    <row r="588">
      <c r="A588" s="13">
        <f>IF(H588="","",ROW()-4)</f>
        <v/>
      </c>
      <c r="B588" s="13">
        <f>IF(H588="","",ROW()-4)</f>
        <v/>
      </c>
    </row>
    <row r="589">
      <c r="A589" s="13">
        <f>IF(H589="","",ROW()-4)</f>
        <v/>
      </c>
      <c r="B589" s="13">
        <f>IF(H589="","",ROW()-4)</f>
        <v/>
      </c>
    </row>
    <row r="590">
      <c r="A590" s="13">
        <f>IF(H590="","",ROW()-4)</f>
        <v/>
      </c>
      <c r="B590" s="13">
        <f>IF(H590="","",ROW()-4)</f>
        <v/>
      </c>
    </row>
    <row r="591">
      <c r="A591" s="13">
        <f>IF(H591="","",ROW()-4)</f>
        <v/>
      </c>
      <c r="B591" s="13">
        <f>IF(H591="","",ROW()-4)</f>
        <v/>
      </c>
    </row>
    <row r="592">
      <c r="A592" s="13">
        <f>IF(H592="","",ROW()-4)</f>
        <v/>
      </c>
      <c r="B592" s="13">
        <f>IF(H592="","",ROW()-4)</f>
        <v/>
      </c>
    </row>
    <row r="593">
      <c r="A593" s="13">
        <f>IF(H593="","",ROW()-4)</f>
        <v/>
      </c>
      <c r="B593" s="13">
        <f>IF(H593="","",ROW()-4)</f>
        <v/>
      </c>
    </row>
    <row r="594">
      <c r="A594" s="13">
        <f>IF(H594="","",ROW()-4)</f>
        <v/>
      </c>
      <c r="B594" s="13">
        <f>IF(H594="","",ROW()-4)</f>
        <v/>
      </c>
    </row>
    <row r="595">
      <c r="A595" s="13">
        <f>IF(H595="","",ROW()-4)</f>
        <v/>
      </c>
      <c r="B595" s="13">
        <f>IF(H595="","",ROW()-4)</f>
        <v/>
      </c>
    </row>
    <row r="596">
      <c r="A596" s="13">
        <f>IF(H596="","",ROW()-4)</f>
        <v/>
      </c>
      <c r="B596" s="13">
        <f>IF(H596="","",ROW()-4)</f>
        <v/>
      </c>
    </row>
    <row r="597">
      <c r="A597" s="13">
        <f>IF(H597="","",ROW()-4)</f>
        <v/>
      </c>
      <c r="B597" s="13">
        <f>IF(H597="","",ROW()-4)</f>
        <v/>
      </c>
    </row>
    <row r="598">
      <c r="A598" s="13">
        <f>IF(H598="","",ROW()-4)</f>
        <v/>
      </c>
      <c r="B598" s="13">
        <f>IF(H598="","",ROW()-4)</f>
        <v/>
      </c>
    </row>
    <row r="599">
      <c r="A599" s="13">
        <f>IF(H599="","",ROW()-4)</f>
        <v/>
      </c>
      <c r="B599" s="13">
        <f>IF(H599="","",ROW()-4)</f>
        <v/>
      </c>
    </row>
    <row r="600">
      <c r="A600" s="13">
        <f>IF(H600="","",ROW()-4)</f>
        <v/>
      </c>
      <c r="B600" s="13">
        <f>IF(H600="","",ROW()-4)</f>
        <v/>
      </c>
    </row>
    <row r="601">
      <c r="A601" s="13">
        <f>IF(H601="","",ROW()-4)</f>
        <v/>
      </c>
      <c r="B601" s="13">
        <f>IF(H601="","",ROW()-4)</f>
        <v/>
      </c>
    </row>
    <row r="602">
      <c r="A602" s="13">
        <f>IF(H602="","",ROW()-4)</f>
        <v/>
      </c>
      <c r="B602" s="13">
        <f>IF(H602="","",ROW()-4)</f>
        <v/>
      </c>
    </row>
    <row r="603">
      <c r="A603" s="13">
        <f>IF(H603="","",ROW()-4)</f>
        <v/>
      </c>
      <c r="B603" s="13">
        <f>IF(H603="","",ROW()-4)</f>
        <v/>
      </c>
    </row>
    <row r="604">
      <c r="A604" s="13">
        <f>IF(H604="","",ROW()-4)</f>
        <v/>
      </c>
      <c r="B604" s="13">
        <f>IF(H604="","",ROW()-4)</f>
        <v/>
      </c>
    </row>
    <row r="605">
      <c r="A605" s="13">
        <f>IF(H605="","",ROW()-4)</f>
        <v/>
      </c>
      <c r="B605" s="13">
        <f>IF(H605="","",ROW()-4)</f>
        <v/>
      </c>
    </row>
    <row r="606">
      <c r="A606" s="13">
        <f>IF(H606="","",ROW()-4)</f>
        <v/>
      </c>
      <c r="B606" s="13">
        <f>IF(H606="","",ROW()-4)</f>
        <v/>
      </c>
    </row>
    <row r="607">
      <c r="A607" s="13">
        <f>IF(H607="","",ROW()-4)</f>
        <v/>
      </c>
      <c r="B607" s="13">
        <f>IF(H607="","",ROW()-4)</f>
        <v/>
      </c>
    </row>
    <row r="608">
      <c r="A608" s="13">
        <f>IF(H608="","",ROW()-4)</f>
        <v/>
      </c>
      <c r="B608" s="13">
        <f>IF(H608="","",ROW()-4)</f>
        <v/>
      </c>
    </row>
    <row r="609">
      <c r="A609" s="13">
        <f>IF(H609="","",ROW()-4)</f>
        <v/>
      </c>
      <c r="B609" s="13">
        <f>IF(H609="","",ROW()-4)</f>
        <v/>
      </c>
    </row>
    <row r="610">
      <c r="A610" s="13">
        <f>IF(H610="","",ROW()-4)</f>
        <v/>
      </c>
      <c r="B610" s="13">
        <f>IF(H610="","",ROW()-4)</f>
        <v/>
      </c>
    </row>
    <row r="611">
      <c r="A611" s="13">
        <f>IF(H611="","",ROW()-4)</f>
        <v/>
      </c>
      <c r="B611" s="13">
        <f>IF(H611="","",ROW()-4)</f>
        <v/>
      </c>
    </row>
    <row r="612">
      <c r="A612" s="13">
        <f>IF(H612="","",ROW()-4)</f>
        <v/>
      </c>
      <c r="B612" s="13">
        <f>IF(H612="","",ROW()-4)</f>
        <v/>
      </c>
    </row>
    <row r="613">
      <c r="A613" s="13">
        <f>IF(H613="","",ROW()-4)</f>
        <v/>
      </c>
      <c r="B613" s="13">
        <f>IF(H613="","",ROW()-4)</f>
        <v/>
      </c>
    </row>
    <row r="614">
      <c r="A614" s="13">
        <f>IF(H614="","",ROW()-4)</f>
        <v/>
      </c>
      <c r="B614" s="13">
        <f>IF(H614="","",ROW()-4)</f>
        <v/>
      </c>
    </row>
    <row r="615">
      <c r="A615" s="13">
        <f>IF(H615="","",ROW()-4)</f>
        <v/>
      </c>
      <c r="B615" s="13">
        <f>IF(H615="","",ROW()-4)</f>
        <v/>
      </c>
    </row>
    <row r="616">
      <c r="A616" s="13">
        <f>IF(H616="","",ROW()-4)</f>
        <v/>
      </c>
      <c r="B616" s="13">
        <f>IF(H616="","",ROW()-4)</f>
        <v/>
      </c>
    </row>
    <row r="617">
      <c r="A617" s="13">
        <f>IF(H617="","",ROW()-4)</f>
        <v/>
      </c>
      <c r="B617" s="13">
        <f>IF(H617="","",ROW()-4)</f>
        <v/>
      </c>
    </row>
    <row r="618">
      <c r="A618" s="13">
        <f>IF(H618="","",ROW()-4)</f>
        <v/>
      </c>
      <c r="B618" s="13">
        <f>IF(H618="","",ROW()-4)</f>
        <v/>
      </c>
    </row>
    <row r="619">
      <c r="A619" s="13">
        <f>IF(H619="","",ROW()-4)</f>
        <v/>
      </c>
      <c r="B619" s="13">
        <f>IF(H619="","",ROW()-4)</f>
        <v/>
      </c>
    </row>
    <row r="620">
      <c r="A620" s="13">
        <f>IF(H620="","",ROW()-4)</f>
        <v/>
      </c>
      <c r="B620" s="13">
        <f>IF(H620="","",ROW()-4)</f>
        <v/>
      </c>
    </row>
    <row r="621">
      <c r="A621" s="13">
        <f>IF(H621="","",ROW()-4)</f>
        <v/>
      </c>
      <c r="B621" s="13">
        <f>IF(H621="","",ROW()-4)</f>
        <v/>
      </c>
    </row>
    <row r="622">
      <c r="A622" s="13">
        <f>IF(H622="","",ROW()-4)</f>
        <v/>
      </c>
      <c r="B622" s="13">
        <f>IF(H622="","",ROW()-4)</f>
        <v/>
      </c>
    </row>
    <row r="623">
      <c r="A623" s="13">
        <f>IF(H623="","",ROW()-4)</f>
        <v/>
      </c>
      <c r="B623" s="13">
        <f>IF(H623="","",ROW()-4)</f>
        <v/>
      </c>
    </row>
    <row r="624">
      <c r="A624" s="13">
        <f>IF(H624="","",ROW()-4)</f>
        <v/>
      </c>
      <c r="B624" s="13">
        <f>IF(H624="","",ROW()-4)</f>
        <v/>
      </c>
    </row>
    <row r="625">
      <c r="A625" s="13">
        <f>IF(H625="","",ROW()-4)</f>
        <v/>
      </c>
      <c r="B625" s="13">
        <f>IF(H625="","",ROW()-4)</f>
        <v/>
      </c>
    </row>
    <row r="626">
      <c r="A626" s="13">
        <f>IF(H626="","",ROW()-4)</f>
        <v/>
      </c>
      <c r="B626" s="13">
        <f>IF(H626="","",ROW()-4)</f>
        <v/>
      </c>
    </row>
    <row r="627">
      <c r="A627" s="13">
        <f>IF(H627="","",ROW()-4)</f>
        <v/>
      </c>
      <c r="B627" s="13">
        <f>IF(H627="","",ROW()-4)</f>
        <v/>
      </c>
    </row>
    <row r="628">
      <c r="A628" s="13">
        <f>IF(H628="","",ROW()-4)</f>
        <v/>
      </c>
      <c r="B628" s="13">
        <f>IF(H628="","",ROW()-4)</f>
        <v/>
      </c>
    </row>
    <row r="629">
      <c r="A629" s="13">
        <f>IF(H629="","",ROW()-4)</f>
        <v/>
      </c>
      <c r="B629" s="13">
        <f>IF(H629="","",ROW()-4)</f>
        <v/>
      </c>
    </row>
    <row r="630">
      <c r="A630" s="13">
        <f>IF(H630="","",ROW()-4)</f>
        <v/>
      </c>
      <c r="B630" s="13">
        <f>IF(H630="","",ROW()-4)</f>
        <v/>
      </c>
    </row>
    <row r="631">
      <c r="A631" s="13">
        <f>IF(H631="","",ROW()-4)</f>
        <v/>
      </c>
      <c r="B631" s="13">
        <f>IF(H631="","",ROW()-4)</f>
        <v/>
      </c>
    </row>
    <row r="632">
      <c r="A632" s="13">
        <f>IF(H632="","",ROW()-4)</f>
        <v/>
      </c>
      <c r="B632" s="13">
        <f>IF(H632="","",ROW()-4)</f>
        <v/>
      </c>
    </row>
    <row r="633">
      <c r="A633" s="13">
        <f>IF(H633="","",ROW()-4)</f>
        <v/>
      </c>
      <c r="B633" s="13">
        <f>IF(H633="","",ROW()-4)</f>
        <v/>
      </c>
    </row>
    <row r="634">
      <c r="A634" s="13">
        <f>IF(H634="","",ROW()-4)</f>
        <v/>
      </c>
      <c r="B634" s="13">
        <f>IF(H634="","",ROW()-4)</f>
        <v/>
      </c>
    </row>
    <row r="635">
      <c r="A635" s="13">
        <f>IF(H635="","",ROW()-4)</f>
        <v/>
      </c>
      <c r="B635" s="13">
        <f>IF(H635="","",ROW()-4)</f>
        <v/>
      </c>
    </row>
    <row r="636">
      <c r="A636" s="13">
        <f>IF(H636="","",ROW()-4)</f>
        <v/>
      </c>
      <c r="B636" s="13">
        <f>IF(H636="","",ROW()-4)</f>
        <v/>
      </c>
    </row>
    <row r="637">
      <c r="A637" s="13">
        <f>IF(H637="","",ROW()-4)</f>
        <v/>
      </c>
      <c r="B637" s="13">
        <f>IF(H637="","",ROW()-4)</f>
        <v/>
      </c>
    </row>
    <row r="638">
      <c r="A638" s="13">
        <f>IF(H638="","",ROW()-4)</f>
        <v/>
      </c>
      <c r="B638" s="13">
        <f>IF(H638="","",ROW()-4)</f>
        <v/>
      </c>
    </row>
    <row r="639">
      <c r="A639" s="13">
        <f>IF(H639="","",ROW()-4)</f>
        <v/>
      </c>
      <c r="B639" s="13">
        <f>IF(H639="","",ROW()-4)</f>
        <v/>
      </c>
    </row>
    <row r="640">
      <c r="A640" s="13">
        <f>IF(H640="","",ROW()-4)</f>
        <v/>
      </c>
      <c r="B640" s="13">
        <f>IF(H640="","",ROW()-4)</f>
        <v/>
      </c>
    </row>
    <row r="641">
      <c r="A641" s="13">
        <f>IF(H641="","",ROW()-4)</f>
        <v/>
      </c>
      <c r="B641" s="13">
        <f>IF(H641="","",ROW()-4)</f>
        <v/>
      </c>
    </row>
    <row r="642">
      <c r="A642" s="13">
        <f>IF(H642="","",ROW()-4)</f>
        <v/>
      </c>
      <c r="B642" s="13">
        <f>IF(H642="","",ROW()-4)</f>
        <v/>
      </c>
    </row>
    <row r="643">
      <c r="A643" s="13">
        <f>IF(H643="","",ROW()-4)</f>
        <v/>
      </c>
      <c r="B643" s="13">
        <f>IF(H643="","",ROW()-4)</f>
        <v/>
      </c>
    </row>
    <row r="644">
      <c r="A644" s="13">
        <f>IF(H644="","",ROW()-4)</f>
        <v/>
      </c>
      <c r="B644" s="13">
        <f>IF(H644="","",ROW()-4)</f>
        <v/>
      </c>
    </row>
    <row r="645">
      <c r="A645" s="13">
        <f>IF(H645="","",ROW()-4)</f>
        <v/>
      </c>
      <c r="B645" s="13">
        <f>IF(H645="","",ROW()-4)</f>
        <v/>
      </c>
    </row>
    <row r="646">
      <c r="A646" s="13">
        <f>IF(H646="","",ROW()-4)</f>
        <v/>
      </c>
      <c r="B646" s="13">
        <f>IF(H646="","",ROW()-4)</f>
        <v/>
      </c>
    </row>
    <row r="647">
      <c r="A647" s="13">
        <f>IF(H647="","",ROW()-4)</f>
        <v/>
      </c>
      <c r="B647" s="13">
        <f>IF(H647="","",ROW()-4)</f>
        <v/>
      </c>
    </row>
    <row r="648">
      <c r="A648" s="13">
        <f>IF(H648="","",ROW()-4)</f>
        <v/>
      </c>
      <c r="B648" s="13">
        <f>IF(H648="","",ROW()-4)</f>
        <v/>
      </c>
    </row>
    <row r="649">
      <c r="A649" s="13">
        <f>IF(H649="","",ROW()-4)</f>
        <v/>
      </c>
      <c r="B649" s="13">
        <f>IF(H649="","",ROW()-4)</f>
        <v/>
      </c>
    </row>
    <row r="650">
      <c r="A650" s="13">
        <f>IF(H650="","",ROW()-4)</f>
        <v/>
      </c>
      <c r="B650" s="13">
        <f>IF(H650="","",ROW()-4)</f>
        <v/>
      </c>
    </row>
    <row r="651">
      <c r="A651" s="13">
        <f>IF(H651="","",ROW()-4)</f>
        <v/>
      </c>
      <c r="B651" s="13">
        <f>IF(H651="","",ROW()-4)</f>
        <v/>
      </c>
    </row>
    <row r="652">
      <c r="A652" s="13">
        <f>IF(H652="","",ROW()-4)</f>
        <v/>
      </c>
      <c r="B652" s="13">
        <f>IF(H652="","",ROW()-4)</f>
        <v/>
      </c>
    </row>
    <row r="653">
      <c r="A653" s="13">
        <f>IF(H653="","",ROW()-4)</f>
        <v/>
      </c>
      <c r="B653" s="13">
        <f>IF(H653="","",ROW()-4)</f>
        <v/>
      </c>
    </row>
    <row r="654">
      <c r="A654" s="13">
        <f>IF(H654="","",ROW()-4)</f>
        <v/>
      </c>
      <c r="B654" s="13">
        <f>IF(H654="","",ROW()-4)</f>
        <v/>
      </c>
    </row>
    <row r="655">
      <c r="A655" s="13">
        <f>IF(H655="","",ROW()-4)</f>
        <v/>
      </c>
      <c r="B655" s="13">
        <f>IF(H655="","",ROW()-4)</f>
        <v/>
      </c>
    </row>
    <row r="656">
      <c r="A656" s="13">
        <f>IF(H656="","",ROW()-4)</f>
        <v/>
      </c>
      <c r="B656" s="13">
        <f>IF(H656="","",ROW()-4)</f>
        <v/>
      </c>
    </row>
    <row r="657">
      <c r="A657" s="13">
        <f>IF(H657="","",ROW()-4)</f>
        <v/>
      </c>
      <c r="B657" s="13">
        <f>IF(H657="","",ROW()-4)</f>
        <v/>
      </c>
    </row>
    <row r="658">
      <c r="A658" s="13">
        <f>IF(H658="","",ROW()-4)</f>
        <v/>
      </c>
      <c r="B658" s="13">
        <f>IF(H658="","",ROW()-4)</f>
        <v/>
      </c>
    </row>
    <row r="659">
      <c r="A659" s="13">
        <f>IF(H659="","",ROW()-4)</f>
        <v/>
      </c>
      <c r="B659" s="13">
        <f>IF(H659="","",ROW()-4)</f>
        <v/>
      </c>
    </row>
    <row r="660">
      <c r="A660" s="13">
        <f>IF(H660="","",ROW()-4)</f>
        <v/>
      </c>
      <c r="B660" s="13">
        <f>IF(H660="","",ROW()-4)</f>
        <v/>
      </c>
    </row>
    <row r="661">
      <c r="A661" s="13">
        <f>IF(H661="","",ROW()-4)</f>
        <v/>
      </c>
      <c r="B661" s="13">
        <f>IF(H661="","",ROW()-4)</f>
        <v/>
      </c>
    </row>
    <row r="662">
      <c r="A662" s="13">
        <f>IF(H662="","",ROW()-4)</f>
        <v/>
      </c>
      <c r="B662" s="13">
        <f>IF(H662="","",ROW()-4)</f>
        <v/>
      </c>
    </row>
    <row r="663">
      <c r="A663" s="13">
        <f>IF(H663="","",ROW()-4)</f>
        <v/>
      </c>
      <c r="B663" s="13">
        <f>IF(H663="","",ROW()-4)</f>
        <v/>
      </c>
    </row>
    <row r="664">
      <c r="A664" s="13">
        <f>IF(H664="","",ROW()-4)</f>
        <v/>
      </c>
      <c r="B664" s="13">
        <f>IF(H664="","",ROW()-4)</f>
        <v/>
      </c>
    </row>
    <row r="665">
      <c r="A665" s="13">
        <f>IF(H665="","",ROW()-4)</f>
        <v/>
      </c>
      <c r="B665" s="13">
        <f>IF(H665="","",ROW()-4)</f>
        <v/>
      </c>
    </row>
    <row r="666">
      <c r="A666" s="13">
        <f>IF(H666="","",ROW()-4)</f>
        <v/>
      </c>
      <c r="B666" s="13">
        <f>IF(H666="","",ROW()-4)</f>
        <v/>
      </c>
    </row>
    <row r="667">
      <c r="A667" s="13">
        <f>IF(H667="","",ROW()-4)</f>
        <v/>
      </c>
      <c r="B667" s="13">
        <f>IF(H667="","",ROW()-4)</f>
        <v/>
      </c>
    </row>
    <row r="668">
      <c r="A668" s="13">
        <f>IF(H668="","",ROW()-4)</f>
        <v/>
      </c>
      <c r="B668" s="13">
        <f>IF(H668="","",ROW()-4)</f>
        <v/>
      </c>
    </row>
    <row r="669">
      <c r="A669" s="13">
        <f>IF(H669="","",ROW()-4)</f>
        <v/>
      </c>
      <c r="B669" s="13">
        <f>IF(H669="","",ROW()-4)</f>
        <v/>
      </c>
    </row>
    <row r="670">
      <c r="A670" s="13">
        <f>IF(H670="","",ROW()-4)</f>
        <v/>
      </c>
      <c r="B670" s="13">
        <f>IF(H670="","",ROW()-4)</f>
        <v/>
      </c>
    </row>
    <row r="671">
      <c r="A671" s="13">
        <f>IF(H671="","",ROW()-4)</f>
        <v/>
      </c>
      <c r="B671" s="13">
        <f>IF(H671="","",ROW()-4)</f>
        <v/>
      </c>
    </row>
    <row r="672">
      <c r="A672" s="13">
        <f>IF(H672="","",ROW()-4)</f>
        <v/>
      </c>
      <c r="B672" s="13">
        <f>IF(H672="","",ROW()-4)</f>
        <v/>
      </c>
    </row>
    <row r="673">
      <c r="A673" s="13">
        <f>IF(H673="","",ROW()-4)</f>
        <v/>
      </c>
      <c r="B673" s="13">
        <f>IF(H673="","",ROW()-4)</f>
        <v/>
      </c>
    </row>
    <row r="674">
      <c r="A674" s="13">
        <f>IF(H674="","",ROW()-4)</f>
        <v/>
      </c>
      <c r="B674" s="13">
        <f>IF(H674="","",ROW()-4)</f>
        <v/>
      </c>
    </row>
    <row r="675">
      <c r="A675" s="13">
        <f>IF(H675="","",ROW()-4)</f>
        <v/>
      </c>
      <c r="B675" s="13">
        <f>IF(H675="","",ROW()-4)</f>
        <v/>
      </c>
    </row>
    <row r="676">
      <c r="A676" s="13">
        <f>IF(H676="","",ROW()-4)</f>
        <v/>
      </c>
      <c r="B676" s="13">
        <f>IF(H676="","",ROW()-4)</f>
        <v/>
      </c>
    </row>
    <row r="677">
      <c r="A677" s="13">
        <f>IF(H677="","",ROW()-4)</f>
        <v/>
      </c>
      <c r="B677" s="13">
        <f>IF(H677="","",ROW()-4)</f>
        <v/>
      </c>
    </row>
    <row r="678">
      <c r="A678" s="13">
        <f>IF(H678="","",ROW()-4)</f>
        <v/>
      </c>
      <c r="B678" s="13">
        <f>IF(H678="","",ROW()-4)</f>
        <v/>
      </c>
    </row>
    <row r="679">
      <c r="A679" s="13">
        <f>IF(H679="","",ROW()-4)</f>
        <v/>
      </c>
      <c r="B679" s="13">
        <f>IF(H679="","",ROW()-4)</f>
        <v/>
      </c>
    </row>
    <row r="680">
      <c r="A680" s="13">
        <f>IF(H680="","",ROW()-4)</f>
        <v/>
      </c>
      <c r="B680" s="13">
        <f>IF(H680="","",ROW()-4)</f>
        <v/>
      </c>
    </row>
    <row r="681">
      <c r="A681" s="13">
        <f>IF(H681="","",ROW()-4)</f>
        <v/>
      </c>
      <c r="B681" s="13">
        <f>IF(H681="","",ROW()-4)</f>
        <v/>
      </c>
    </row>
    <row r="682">
      <c r="A682" s="13">
        <f>IF(H682="","",ROW()-4)</f>
        <v/>
      </c>
      <c r="B682" s="13">
        <f>IF(H682="","",ROW()-4)</f>
        <v/>
      </c>
    </row>
    <row r="683">
      <c r="A683" s="13">
        <f>IF(H683="","",ROW()-4)</f>
        <v/>
      </c>
      <c r="B683" s="13">
        <f>IF(H683="","",ROW()-4)</f>
        <v/>
      </c>
    </row>
    <row r="684">
      <c r="A684" s="13">
        <f>IF(H684="","",ROW()-4)</f>
        <v/>
      </c>
      <c r="B684" s="13">
        <f>IF(H684="","",ROW()-4)</f>
        <v/>
      </c>
    </row>
    <row r="685">
      <c r="A685" s="13">
        <f>IF(H685="","",ROW()-4)</f>
        <v/>
      </c>
      <c r="B685" s="13">
        <f>IF(H685="","",ROW()-4)</f>
        <v/>
      </c>
    </row>
    <row r="686">
      <c r="A686" s="13">
        <f>IF(H686="","",ROW()-4)</f>
        <v/>
      </c>
      <c r="B686" s="13">
        <f>IF(H686="","",ROW()-4)</f>
        <v/>
      </c>
    </row>
    <row r="687">
      <c r="A687" s="13">
        <f>IF(H687="","",ROW()-4)</f>
        <v/>
      </c>
      <c r="B687" s="13">
        <f>IF(H687="","",ROW()-4)</f>
        <v/>
      </c>
    </row>
    <row r="688">
      <c r="A688" s="13">
        <f>IF(H688="","",ROW()-4)</f>
        <v/>
      </c>
      <c r="B688" s="13">
        <f>IF(H688="","",ROW()-4)</f>
        <v/>
      </c>
    </row>
    <row r="689">
      <c r="A689" s="13">
        <f>IF(H689="","",ROW()-4)</f>
        <v/>
      </c>
      <c r="B689" s="13">
        <f>IF(H689="","",ROW()-4)</f>
        <v/>
      </c>
    </row>
    <row r="690">
      <c r="A690" s="13">
        <f>IF(H690="","",ROW()-4)</f>
        <v/>
      </c>
      <c r="B690" s="13">
        <f>IF(H690="","",ROW()-4)</f>
        <v/>
      </c>
    </row>
    <row r="691">
      <c r="A691" s="13">
        <f>IF(H691="","",ROW()-4)</f>
        <v/>
      </c>
      <c r="B691" s="13">
        <f>IF(H691="","",ROW()-4)</f>
        <v/>
      </c>
    </row>
    <row r="692">
      <c r="A692" s="13">
        <f>IF(H692="","",ROW()-4)</f>
        <v/>
      </c>
      <c r="B692" s="13">
        <f>IF(H692="","",ROW()-4)</f>
        <v/>
      </c>
    </row>
    <row r="693">
      <c r="A693" s="13">
        <f>IF(H693="","",ROW()-4)</f>
        <v/>
      </c>
      <c r="B693" s="13">
        <f>IF(H693="","",ROW()-4)</f>
        <v/>
      </c>
    </row>
    <row r="694">
      <c r="A694" s="13">
        <f>IF(H694="","",ROW()-4)</f>
        <v/>
      </c>
      <c r="B694" s="13">
        <f>IF(H694="","",ROW()-4)</f>
        <v/>
      </c>
    </row>
    <row r="695">
      <c r="A695" s="13">
        <f>IF(H695="","",ROW()-4)</f>
        <v/>
      </c>
      <c r="B695" s="13">
        <f>IF(H695="","",ROW()-4)</f>
        <v/>
      </c>
    </row>
    <row r="696">
      <c r="A696" s="13">
        <f>IF(H696="","",ROW()-4)</f>
        <v/>
      </c>
      <c r="B696" s="13">
        <f>IF(H696="","",ROW()-4)</f>
        <v/>
      </c>
    </row>
    <row r="697">
      <c r="A697" s="13">
        <f>IF(H697="","",ROW()-4)</f>
        <v/>
      </c>
      <c r="B697" s="13">
        <f>IF(H697="","",ROW()-4)</f>
        <v/>
      </c>
    </row>
    <row r="698">
      <c r="A698" s="13">
        <f>IF(H698="","",ROW()-4)</f>
        <v/>
      </c>
      <c r="B698" s="13">
        <f>IF(H698="","",ROW()-4)</f>
        <v/>
      </c>
    </row>
    <row r="699">
      <c r="A699" s="13">
        <f>IF(H699="","",ROW()-4)</f>
        <v/>
      </c>
      <c r="B699" s="13">
        <f>IF(H699="","",ROW()-4)</f>
        <v/>
      </c>
    </row>
    <row r="700">
      <c r="A700" s="13">
        <f>IF(H700="","",ROW()-4)</f>
        <v/>
      </c>
      <c r="B700" s="13">
        <f>IF(H700="","",ROW()-4)</f>
        <v/>
      </c>
    </row>
    <row r="701">
      <c r="A701" s="13">
        <f>IF(H701="","",ROW()-4)</f>
        <v/>
      </c>
      <c r="B701" s="13">
        <f>IF(H701="","",ROW()-4)</f>
        <v/>
      </c>
    </row>
    <row r="702">
      <c r="A702" s="13">
        <f>IF(H702="","",ROW()-4)</f>
        <v/>
      </c>
      <c r="B702" s="13">
        <f>IF(H702="","",ROW()-4)</f>
        <v/>
      </c>
    </row>
    <row r="703">
      <c r="A703" s="13">
        <f>IF(H703="","",ROW()-4)</f>
        <v/>
      </c>
      <c r="B703" s="13">
        <f>IF(H703="","",ROW()-4)</f>
        <v/>
      </c>
    </row>
    <row r="704">
      <c r="A704" s="13">
        <f>IF(H704="","",ROW()-4)</f>
        <v/>
      </c>
      <c r="B704" s="13">
        <f>IF(H704="","",ROW()-4)</f>
        <v/>
      </c>
    </row>
    <row r="705">
      <c r="A705" s="13">
        <f>IF(H705="","",ROW()-4)</f>
        <v/>
      </c>
      <c r="B705" s="13">
        <f>IF(H705="","",ROW()-4)</f>
        <v/>
      </c>
    </row>
    <row r="706">
      <c r="A706" s="13">
        <f>IF(H706="","",ROW()-4)</f>
        <v/>
      </c>
      <c r="B706" s="13">
        <f>IF(H706="","",ROW()-4)</f>
        <v/>
      </c>
    </row>
    <row r="707">
      <c r="A707" s="13">
        <f>IF(H707="","",ROW()-4)</f>
        <v/>
      </c>
      <c r="B707" s="13">
        <f>IF(H707="","",ROW()-4)</f>
        <v/>
      </c>
    </row>
    <row r="708">
      <c r="A708" s="13">
        <f>IF(H708="","",ROW()-4)</f>
        <v/>
      </c>
      <c r="B708" s="13">
        <f>IF(H708="","",ROW()-4)</f>
        <v/>
      </c>
    </row>
    <row r="709">
      <c r="A709" s="13">
        <f>IF(H709="","",ROW()-4)</f>
        <v/>
      </c>
      <c r="B709" s="13">
        <f>IF(H709="","",ROW()-4)</f>
        <v/>
      </c>
    </row>
    <row r="710">
      <c r="A710" s="13">
        <f>IF(H710="","",ROW()-4)</f>
        <v/>
      </c>
      <c r="B710" s="13">
        <f>IF(H710="","",ROW()-4)</f>
        <v/>
      </c>
    </row>
    <row r="711">
      <c r="A711" s="13">
        <f>IF(H711="","",ROW()-4)</f>
        <v/>
      </c>
      <c r="B711" s="13">
        <f>IF(H711="","",ROW()-4)</f>
        <v/>
      </c>
    </row>
    <row r="712">
      <c r="A712" s="13">
        <f>IF(H712="","",ROW()-4)</f>
        <v/>
      </c>
      <c r="B712" s="13">
        <f>IF(H712="","",ROW()-4)</f>
        <v/>
      </c>
    </row>
    <row r="713">
      <c r="A713" s="13">
        <f>IF(H713="","",ROW()-4)</f>
        <v/>
      </c>
      <c r="B713" s="13">
        <f>IF(H713="","",ROW()-4)</f>
        <v/>
      </c>
    </row>
    <row r="714">
      <c r="A714" s="13">
        <f>IF(H714="","",ROW()-4)</f>
        <v/>
      </c>
      <c r="B714" s="13">
        <f>IF(H714="","",ROW()-4)</f>
        <v/>
      </c>
    </row>
    <row r="715">
      <c r="A715" s="13">
        <f>IF(H715="","",ROW()-4)</f>
        <v/>
      </c>
      <c r="B715" s="13">
        <f>IF(H715="","",ROW()-4)</f>
        <v/>
      </c>
    </row>
    <row r="716">
      <c r="A716" s="13">
        <f>IF(H716="","",ROW()-4)</f>
        <v/>
      </c>
      <c r="B716" s="13">
        <f>IF(H716="","",ROW()-4)</f>
        <v/>
      </c>
    </row>
    <row r="717">
      <c r="A717" s="13">
        <f>IF(H717="","",ROW()-4)</f>
        <v/>
      </c>
      <c r="B717" s="13">
        <f>IF(H717="","",ROW()-4)</f>
        <v/>
      </c>
    </row>
    <row r="718">
      <c r="A718" s="13">
        <f>IF(H718="","",ROW()-4)</f>
        <v/>
      </c>
      <c r="B718" s="13">
        <f>IF(H718="","",ROW()-4)</f>
        <v/>
      </c>
    </row>
    <row r="719">
      <c r="A719" s="13">
        <f>IF(H719="","",ROW()-4)</f>
        <v/>
      </c>
      <c r="B719" s="13">
        <f>IF(H719="","",ROW()-4)</f>
        <v/>
      </c>
    </row>
    <row r="720">
      <c r="A720" s="13">
        <f>IF(H720="","",ROW()-4)</f>
        <v/>
      </c>
      <c r="B720" s="13">
        <f>IF(H720="","",ROW()-4)</f>
        <v/>
      </c>
    </row>
    <row r="721">
      <c r="A721" s="13">
        <f>IF(H721="","",ROW()-4)</f>
        <v/>
      </c>
      <c r="B721" s="13">
        <f>IF(H721="","",ROW()-4)</f>
        <v/>
      </c>
    </row>
    <row r="722">
      <c r="A722" s="13">
        <f>IF(H722="","",ROW()-4)</f>
        <v/>
      </c>
      <c r="B722" s="13">
        <f>IF(H722="","",ROW()-4)</f>
        <v/>
      </c>
    </row>
    <row r="723">
      <c r="A723" s="13">
        <f>IF(H723="","",ROW()-4)</f>
        <v/>
      </c>
      <c r="B723" s="13">
        <f>IF(H723="","",ROW()-4)</f>
        <v/>
      </c>
    </row>
    <row r="724">
      <c r="A724" s="13">
        <f>IF(H724="","",ROW()-4)</f>
        <v/>
      </c>
      <c r="B724" s="13">
        <f>IF(H724="","",ROW()-4)</f>
        <v/>
      </c>
    </row>
    <row r="725">
      <c r="A725" s="13">
        <f>IF(H725="","",ROW()-4)</f>
        <v/>
      </c>
      <c r="B725" s="13">
        <f>IF(H725="","",ROW()-4)</f>
        <v/>
      </c>
    </row>
    <row r="726">
      <c r="A726" s="13">
        <f>IF(H726="","",ROW()-4)</f>
        <v/>
      </c>
      <c r="B726" s="13">
        <f>IF(H726="","",ROW()-4)</f>
        <v/>
      </c>
    </row>
    <row r="727">
      <c r="A727" s="13">
        <f>IF(H727="","",ROW()-4)</f>
        <v/>
      </c>
      <c r="B727" s="13">
        <f>IF(H727="","",ROW()-4)</f>
        <v/>
      </c>
    </row>
    <row r="728">
      <c r="A728" s="13">
        <f>IF(H728="","",ROW()-4)</f>
        <v/>
      </c>
      <c r="B728" s="13">
        <f>IF(H728="","",ROW()-4)</f>
        <v/>
      </c>
    </row>
    <row r="729">
      <c r="A729" s="13">
        <f>IF(H729="","",ROW()-4)</f>
        <v/>
      </c>
      <c r="B729" s="13">
        <f>IF(H729="","",ROW()-4)</f>
        <v/>
      </c>
    </row>
    <row r="730">
      <c r="A730" s="13">
        <f>IF(H730="","",ROW()-4)</f>
        <v/>
      </c>
      <c r="B730" s="13">
        <f>IF(H730="","",ROW()-4)</f>
        <v/>
      </c>
    </row>
    <row r="731">
      <c r="A731" s="13">
        <f>IF(H731="","",ROW()-4)</f>
        <v/>
      </c>
      <c r="B731" s="13">
        <f>IF(H731="","",ROW()-4)</f>
        <v/>
      </c>
    </row>
    <row r="732">
      <c r="A732" s="13">
        <f>IF(H732="","",ROW()-4)</f>
        <v/>
      </c>
      <c r="B732" s="13">
        <f>IF(H732="","",ROW()-4)</f>
        <v/>
      </c>
    </row>
    <row r="733">
      <c r="A733" s="13">
        <f>IF(H733="","",ROW()-4)</f>
        <v/>
      </c>
      <c r="B733" s="13">
        <f>IF(H733="","",ROW()-4)</f>
        <v/>
      </c>
    </row>
    <row r="734">
      <c r="A734" s="13">
        <f>IF(H734="","",ROW()-4)</f>
        <v/>
      </c>
      <c r="B734" s="13">
        <f>IF(H734="","",ROW()-4)</f>
        <v/>
      </c>
    </row>
    <row r="735">
      <c r="A735" s="13">
        <f>IF(H735="","",ROW()-4)</f>
        <v/>
      </c>
      <c r="B735" s="13">
        <f>IF(H735="","",ROW()-4)</f>
        <v/>
      </c>
    </row>
    <row r="736">
      <c r="A736" s="13">
        <f>IF(H736="","",ROW()-4)</f>
        <v/>
      </c>
      <c r="B736" s="13">
        <f>IF(H736="","",ROW()-4)</f>
        <v/>
      </c>
    </row>
    <row r="737">
      <c r="A737" s="13">
        <f>IF(H737="","",ROW()-4)</f>
        <v/>
      </c>
      <c r="B737" s="13">
        <f>IF(H737="","",ROW()-4)</f>
        <v/>
      </c>
    </row>
    <row r="738">
      <c r="A738" s="13">
        <f>IF(H738="","",ROW()-4)</f>
        <v/>
      </c>
      <c r="B738" s="13">
        <f>IF(H738="","",ROW()-4)</f>
        <v/>
      </c>
    </row>
    <row r="739">
      <c r="A739" s="13">
        <f>IF(H739="","",ROW()-4)</f>
        <v/>
      </c>
      <c r="B739" s="13">
        <f>IF(H739="","",ROW()-4)</f>
        <v/>
      </c>
    </row>
    <row r="740">
      <c r="A740" s="13">
        <f>IF(H740="","",ROW()-4)</f>
        <v/>
      </c>
      <c r="B740" s="13">
        <f>IF(H740="","",ROW()-4)</f>
        <v/>
      </c>
    </row>
    <row r="741">
      <c r="A741" s="13">
        <f>IF(H741="","",ROW()-4)</f>
        <v/>
      </c>
      <c r="B741" s="13">
        <f>IF(H741="","",ROW()-4)</f>
        <v/>
      </c>
    </row>
    <row r="742">
      <c r="A742" s="13">
        <f>IF(H742="","",ROW()-4)</f>
        <v/>
      </c>
      <c r="B742" s="13">
        <f>IF(H742="","",ROW()-4)</f>
        <v/>
      </c>
    </row>
    <row r="743">
      <c r="A743" s="13">
        <f>IF(H743="","",ROW()-4)</f>
        <v/>
      </c>
      <c r="B743" s="13">
        <f>IF(H743="","",ROW()-4)</f>
        <v/>
      </c>
    </row>
    <row r="744">
      <c r="A744" s="13">
        <f>IF(H744="","",ROW()-4)</f>
        <v/>
      </c>
      <c r="B744" s="13">
        <f>IF(H744="","",ROW()-4)</f>
        <v/>
      </c>
    </row>
    <row r="745">
      <c r="A745" s="13">
        <f>IF(H745="","",ROW()-4)</f>
        <v/>
      </c>
      <c r="B745" s="13">
        <f>IF(H745="","",ROW()-4)</f>
        <v/>
      </c>
    </row>
    <row r="746">
      <c r="A746" s="13">
        <f>IF(H746="","",ROW()-4)</f>
        <v/>
      </c>
      <c r="B746" s="13">
        <f>IF(H746="","",ROW()-4)</f>
        <v/>
      </c>
    </row>
    <row r="747">
      <c r="A747" s="13">
        <f>IF(H747="","",ROW()-4)</f>
        <v/>
      </c>
      <c r="B747" s="13">
        <f>IF(H747="","",ROW()-4)</f>
        <v/>
      </c>
    </row>
    <row r="748">
      <c r="A748" s="13">
        <f>IF(H748="","",ROW()-4)</f>
        <v/>
      </c>
      <c r="B748" s="13">
        <f>IF(H748="","",ROW()-4)</f>
        <v/>
      </c>
    </row>
    <row r="749">
      <c r="A749" s="13">
        <f>IF(H749="","",ROW()-4)</f>
        <v/>
      </c>
      <c r="B749" s="13">
        <f>IF(H749="","",ROW()-4)</f>
        <v/>
      </c>
    </row>
    <row r="750">
      <c r="A750" s="13">
        <f>IF(H750="","",ROW()-4)</f>
        <v/>
      </c>
      <c r="B750" s="13">
        <f>IF(H750="","",ROW()-4)</f>
        <v/>
      </c>
    </row>
    <row r="751">
      <c r="A751" s="13">
        <f>IF(H751="","",ROW()-4)</f>
        <v/>
      </c>
      <c r="B751" s="13">
        <f>IF(H751="","",ROW()-4)</f>
        <v/>
      </c>
    </row>
    <row r="752">
      <c r="A752" s="13">
        <f>IF(H752="","",ROW()-4)</f>
        <v/>
      </c>
      <c r="B752" s="13">
        <f>IF(H752="","",ROW()-4)</f>
        <v/>
      </c>
    </row>
    <row r="753">
      <c r="A753" s="13">
        <f>IF(H753="","",ROW()-4)</f>
        <v/>
      </c>
      <c r="B753" s="13">
        <f>IF(H753="","",ROW()-4)</f>
        <v/>
      </c>
    </row>
    <row r="754">
      <c r="A754" s="13">
        <f>IF(H754="","",ROW()-4)</f>
        <v/>
      </c>
      <c r="B754" s="13">
        <f>IF(H754="","",ROW()-4)</f>
        <v/>
      </c>
    </row>
    <row r="755">
      <c r="A755" s="13">
        <f>IF(H755="","",ROW()-4)</f>
        <v/>
      </c>
      <c r="B755" s="13">
        <f>IF(H755="","",ROW()-4)</f>
        <v/>
      </c>
    </row>
    <row r="756">
      <c r="A756" s="13">
        <f>IF(H756="","",ROW()-4)</f>
        <v/>
      </c>
      <c r="B756" s="13">
        <f>IF(H756="","",ROW()-4)</f>
        <v/>
      </c>
    </row>
    <row r="757">
      <c r="A757" s="13">
        <f>IF(H757="","",ROW()-4)</f>
        <v/>
      </c>
      <c r="B757" s="13">
        <f>IF(H757="","",ROW()-4)</f>
        <v/>
      </c>
    </row>
    <row r="758">
      <c r="A758" s="13">
        <f>IF(H758="","",ROW()-4)</f>
        <v/>
      </c>
      <c r="B758" s="13">
        <f>IF(H758="","",ROW()-4)</f>
        <v/>
      </c>
    </row>
    <row r="759">
      <c r="A759" s="13">
        <f>IF(H759="","",ROW()-4)</f>
        <v/>
      </c>
      <c r="B759" s="13">
        <f>IF(H759="","",ROW()-4)</f>
        <v/>
      </c>
    </row>
    <row r="760">
      <c r="A760" s="13">
        <f>IF(H760="","",ROW()-4)</f>
        <v/>
      </c>
      <c r="B760" s="13">
        <f>IF(H760="","",ROW()-4)</f>
        <v/>
      </c>
    </row>
    <row r="761">
      <c r="A761" s="13">
        <f>IF(H761="","",ROW()-4)</f>
        <v/>
      </c>
      <c r="B761" s="13">
        <f>IF(H761="","",ROW()-4)</f>
        <v/>
      </c>
    </row>
    <row r="762">
      <c r="A762" s="13">
        <f>IF(H762="","",ROW()-4)</f>
        <v/>
      </c>
      <c r="B762" s="13">
        <f>IF(H762="","",ROW()-4)</f>
        <v/>
      </c>
    </row>
    <row r="763">
      <c r="A763" s="13">
        <f>IF(H763="","",ROW()-4)</f>
        <v/>
      </c>
      <c r="B763" s="13">
        <f>IF(H763="","",ROW()-4)</f>
        <v/>
      </c>
    </row>
    <row r="764">
      <c r="A764" s="13">
        <f>IF(H764="","",ROW()-4)</f>
        <v/>
      </c>
      <c r="B764" s="13">
        <f>IF(H764="","",ROW()-4)</f>
        <v/>
      </c>
    </row>
    <row r="765">
      <c r="A765" s="13">
        <f>IF(H765="","",ROW()-4)</f>
        <v/>
      </c>
      <c r="B765" s="13">
        <f>IF(H765="","",ROW()-4)</f>
        <v/>
      </c>
    </row>
    <row r="766">
      <c r="A766" s="13">
        <f>IF(H766="","",ROW()-4)</f>
        <v/>
      </c>
      <c r="B766" s="13">
        <f>IF(H766="","",ROW()-4)</f>
        <v/>
      </c>
    </row>
    <row r="767">
      <c r="A767" s="13">
        <f>IF(H767="","",ROW()-4)</f>
        <v/>
      </c>
      <c r="B767" s="13">
        <f>IF(H767="","",ROW()-4)</f>
        <v/>
      </c>
    </row>
    <row r="768">
      <c r="A768" s="13">
        <f>IF(H768="","",ROW()-4)</f>
        <v/>
      </c>
      <c r="B768" s="13">
        <f>IF(H768="","",ROW()-4)</f>
        <v/>
      </c>
    </row>
    <row r="769">
      <c r="A769" s="13">
        <f>IF(H769="","",ROW()-4)</f>
        <v/>
      </c>
      <c r="B769" s="13">
        <f>IF(H769="","",ROW()-4)</f>
        <v/>
      </c>
    </row>
    <row r="770">
      <c r="A770" s="13">
        <f>IF(H770="","",ROW()-4)</f>
        <v/>
      </c>
      <c r="B770" s="13">
        <f>IF(H770="","",ROW()-4)</f>
        <v/>
      </c>
    </row>
    <row r="771">
      <c r="A771" s="13">
        <f>IF(H771="","",ROW()-4)</f>
        <v/>
      </c>
      <c r="B771" s="13">
        <f>IF(H771="","",ROW()-4)</f>
        <v/>
      </c>
    </row>
    <row r="772">
      <c r="A772" s="13">
        <f>IF(H772="","",ROW()-4)</f>
        <v/>
      </c>
      <c r="B772" s="13">
        <f>IF(H772="","",ROW()-4)</f>
        <v/>
      </c>
    </row>
    <row r="773">
      <c r="A773" s="13">
        <f>IF(H773="","",ROW()-4)</f>
        <v/>
      </c>
      <c r="B773" s="13">
        <f>IF(H773="","",ROW()-4)</f>
        <v/>
      </c>
    </row>
    <row r="774">
      <c r="A774" s="13">
        <f>IF(H774="","",ROW()-4)</f>
        <v/>
      </c>
      <c r="B774" s="13">
        <f>IF(H774="","",ROW()-4)</f>
        <v/>
      </c>
    </row>
    <row r="775">
      <c r="A775" s="13">
        <f>IF(H775="","",ROW()-4)</f>
        <v/>
      </c>
      <c r="B775" s="13">
        <f>IF(H775="","",ROW()-4)</f>
        <v/>
      </c>
    </row>
    <row r="776">
      <c r="A776" s="13">
        <f>IF(H776="","",ROW()-4)</f>
        <v/>
      </c>
      <c r="B776" s="13">
        <f>IF(H776="","",ROW()-4)</f>
        <v/>
      </c>
    </row>
    <row r="777">
      <c r="A777" s="13">
        <f>IF(H777="","",ROW()-4)</f>
        <v/>
      </c>
      <c r="B777" s="13">
        <f>IF(H777="","",ROW()-4)</f>
        <v/>
      </c>
    </row>
    <row r="778">
      <c r="A778" s="13">
        <f>IF(H778="","",ROW()-4)</f>
        <v/>
      </c>
      <c r="B778" s="13">
        <f>IF(H778="","",ROW()-4)</f>
        <v/>
      </c>
    </row>
    <row r="779">
      <c r="A779" s="13">
        <f>IF(H779="","",ROW()-4)</f>
        <v/>
      </c>
      <c r="B779" s="13">
        <f>IF(H779="","",ROW()-4)</f>
        <v/>
      </c>
    </row>
    <row r="780">
      <c r="A780" s="13">
        <f>IF(H780="","",ROW()-4)</f>
        <v/>
      </c>
      <c r="B780" s="13">
        <f>IF(H780="","",ROW()-4)</f>
        <v/>
      </c>
    </row>
    <row r="781">
      <c r="A781" s="13">
        <f>IF(H781="","",ROW()-4)</f>
        <v/>
      </c>
      <c r="B781" s="13">
        <f>IF(H781="","",ROW()-4)</f>
        <v/>
      </c>
    </row>
    <row r="782">
      <c r="A782" s="13">
        <f>IF(H782="","",ROW()-4)</f>
        <v/>
      </c>
      <c r="B782" s="13">
        <f>IF(H782="","",ROW()-4)</f>
        <v/>
      </c>
    </row>
    <row r="783">
      <c r="A783" s="13">
        <f>IF(H783="","",ROW()-4)</f>
        <v/>
      </c>
      <c r="B783" s="13">
        <f>IF(H783="","",ROW()-4)</f>
        <v/>
      </c>
    </row>
    <row r="784">
      <c r="A784" s="13">
        <f>IF(H784="","",ROW()-4)</f>
        <v/>
      </c>
      <c r="B784" s="13">
        <f>IF(H784="","",ROW()-4)</f>
        <v/>
      </c>
    </row>
    <row r="785">
      <c r="A785" s="13">
        <f>IF(H785="","",ROW()-4)</f>
        <v/>
      </c>
      <c r="B785" s="13">
        <f>IF(H785="","",ROW()-4)</f>
        <v/>
      </c>
    </row>
    <row r="786">
      <c r="A786" s="13">
        <f>IF(H786="","",ROW()-4)</f>
        <v/>
      </c>
      <c r="B786" s="13">
        <f>IF(H786="","",ROW()-4)</f>
        <v/>
      </c>
    </row>
    <row r="787">
      <c r="A787" s="13">
        <f>IF(H787="","",ROW()-4)</f>
        <v/>
      </c>
      <c r="B787" s="13">
        <f>IF(H787="","",ROW()-4)</f>
        <v/>
      </c>
    </row>
    <row r="788">
      <c r="A788" s="13">
        <f>IF(H788="","",ROW()-4)</f>
        <v/>
      </c>
      <c r="B788" s="13">
        <f>IF(H788="","",ROW()-4)</f>
        <v/>
      </c>
    </row>
    <row r="789">
      <c r="A789" s="13">
        <f>IF(H789="","",ROW()-4)</f>
        <v/>
      </c>
      <c r="B789" s="13">
        <f>IF(H789="","",ROW()-4)</f>
        <v/>
      </c>
    </row>
    <row r="790">
      <c r="A790" s="13">
        <f>IF(H790="","",ROW()-4)</f>
        <v/>
      </c>
      <c r="B790" s="13">
        <f>IF(H790="","",ROW()-4)</f>
        <v/>
      </c>
    </row>
    <row r="791">
      <c r="A791" s="13">
        <f>IF(H791="","",ROW()-4)</f>
        <v/>
      </c>
      <c r="B791" s="13">
        <f>IF(H791="","",ROW()-4)</f>
        <v/>
      </c>
    </row>
    <row r="792">
      <c r="A792" s="13">
        <f>IF(H792="","",ROW()-4)</f>
        <v/>
      </c>
      <c r="B792" s="13">
        <f>IF(H792="","",ROW()-4)</f>
        <v/>
      </c>
    </row>
    <row r="793">
      <c r="A793" s="13">
        <f>IF(H793="","",ROW()-4)</f>
        <v/>
      </c>
      <c r="B793" s="13">
        <f>IF(H793="","",ROW()-4)</f>
        <v/>
      </c>
    </row>
    <row r="794">
      <c r="A794" s="13">
        <f>IF(H794="","",ROW()-4)</f>
        <v/>
      </c>
      <c r="B794" s="13">
        <f>IF(H794="","",ROW()-4)</f>
        <v/>
      </c>
    </row>
    <row r="795">
      <c r="A795" s="13">
        <f>IF(H795="","",ROW()-4)</f>
        <v/>
      </c>
      <c r="B795" s="13">
        <f>IF(H795="","",ROW()-4)</f>
        <v/>
      </c>
    </row>
    <row r="796">
      <c r="A796" s="13">
        <f>IF(H796="","",ROW()-4)</f>
        <v/>
      </c>
      <c r="B796" s="13">
        <f>IF(H796="","",ROW()-4)</f>
        <v/>
      </c>
    </row>
    <row r="797">
      <c r="A797" s="13">
        <f>IF(H797="","",ROW()-4)</f>
        <v/>
      </c>
      <c r="B797" s="13">
        <f>IF(H797="","",ROW()-4)</f>
        <v/>
      </c>
    </row>
    <row r="798">
      <c r="A798" s="13">
        <f>IF(H798="","",ROW()-4)</f>
        <v/>
      </c>
      <c r="B798" s="13">
        <f>IF(H798="","",ROW()-4)</f>
        <v/>
      </c>
    </row>
    <row r="799">
      <c r="A799" s="13">
        <f>IF(H799="","",ROW()-4)</f>
        <v/>
      </c>
      <c r="B799" s="13">
        <f>IF(H799="","",ROW()-4)</f>
        <v/>
      </c>
    </row>
    <row r="800">
      <c r="A800" s="13">
        <f>IF(H800="","",ROW()-4)</f>
        <v/>
      </c>
      <c r="B800" s="13">
        <f>IF(H800="","",ROW()-4)</f>
        <v/>
      </c>
    </row>
    <row r="801">
      <c r="A801" s="13">
        <f>IF(H801="","",ROW()-4)</f>
        <v/>
      </c>
      <c r="B801" s="13">
        <f>IF(H801="","",ROW()-4)</f>
        <v/>
      </c>
    </row>
    <row r="802">
      <c r="A802" s="13">
        <f>IF(H802="","",ROW()-4)</f>
        <v/>
      </c>
      <c r="B802" s="13">
        <f>IF(H802="","",ROW()-4)</f>
        <v/>
      </c>
    </row>
    <row r="803">
      <c r="A803" s="13">
        <f>IF(H803="","",ROW()-4)</f>
        <v/>
      </c>
      <c r="B803" s="13">
        <f>IF(H803="","",ROW()-4)</f>
        <v/>
      </c>
    </row>
    <row r="804">
      <c r="A804" s="13">
        <f>IF(H804="","",ROW()-4)</f>
        <v/>
      </c>
      <c r="B804" s="13">
        <f>IF(H804="","",ROW()-4)</f>
        <v/>
      </c>
    </row>
    <row r="805">
      <c r="A805" s="13">
        <f>IF(H805="","",ROW()-4)</f>
        <v/>
      </c>
      <c r="B805" s="13">
        <f>IF(H805="","",ROW()-4)</f>
        <v/>
      </c>
    </row>
    <row r="806">
      <c r="A806" s="13">
        <f>IF(H806="","",ROW()-4)</f>
        <v/>
      </c>
      <c r="B806" s="13">
        <f>IF(H806="","",ROW()-4)</f>
        <v/>
      </c>
    </row>
    <row r="807">
      <c r="A807" s="13">
        <f>IF(H807="","",ROW()-4)</f>
        <v/>
      </c>
      <c r="B807" s="13">
        <f>IF(H807="","",ROW()-4)</f>
        <v/>
      </c>
    </row>
    <row r="808">
      <c r="A808" s="13">
        <f>IF(H808="","",ROW()-4)</f>
        <v/>
      </c>
      <c r="B808" s="13">
        <f>IF(H808="","",ROW()-4)</f>
        <v/>
      </c>
    </row>
    <row r="809">
      <c r="A809" s="13">
        <f>IF(H809="","",ROW()-4)</f>
        <v/>
      </c>
      <c r="B809" s="13">
        <f>IF(H809="","",ROW()-4)</f>
        <v/>
      </c>
    </row>
    <row r="810">
      <c r="A810" s="13">
        <f>IF(H810="","",ROW()-4)</f>
        <v/>
      </c>
      <c r="B810" s="13">
        <f>IF(H810="","",ROW()-4)</f>
        <v/>
      </c>
    </row>
    <row r="811">
      <c r="A811" s="13">
        <f>IF(H811="","",ROW()-4)</f>
        <v/>
      </c>
      <c r="B811" s="13">
        <f>IF(H811="","",ROW()-4)</f>
        <v/>
      </c>
    </row>
    <row r="812">
      <c r="A812" s="13">
        <f>IF(H812="","",ROW()-4)</f>
        <v/>
      </c>
      <c r="B812" s="13">
        <f>IF(H812="","",ROW()-4)</f>
        <v/>
      </c>
    </row>
    <row r="813">
      <c r="A813" s="13">
        <f>IF(H813="","",ROW()-4)</f>
        <v/>
      </c>
      <c r="B813" s="13">
        <f>IF(H813="","",ROW()-4)</f>
        <v/>
      </c>
    </row>
    <row r="814">
      <c r="A814" s="13">
        <f>IF(H814="","",ROW()-4)</f>
        <v/>
      </c>
      <c r="B814" s="13">
        <f>IF(H814="","",ROW()-4)</f>
        <v/>
      </c>
    </row>
    <row r="815">
      <c r="A815" s="13">
        <f>IF(H815="","",ROW()-4)</f>
        <v/>
      </c>
      <c r="B815" s="13">
        <f>IF(H815="","",ROW()-4)</f>
        <v/>
      </c>
    </row>
    <row r="816">
      <c r="A816" s="13">
        <f>IF(H816="","",ROW()-4)</f>
        <v/>
      </c>
      <c r="B816" s="13">
        <f>IF(H816="","",ROW()-4)</f>
        <v/>
      </c>
    </row>
    <row r="817">
      <c r="A817" s="13">
        <f>IF(H817="","",ROW()-4)</f>
        <v/>
      </c>
      <c r="B817" s="13">
        <f>IF(H817="","",ROW()-4)</f>
        <v/>
      </c>
    </row>
    <row r="818">
      <c r="A818" s="13">
        <f>IF(H818="","",ROW()-4)</f>
        <v/>
      </c>
      <c r="B818" s="13">
        <f>IF(H818="","",ROW()-4)</f>
        <v/>
      </c>
    </row>
    <row r="819">
      <c r="A819" s="13">
        <f>IF(H819="","",ROW()-4)</f>
        <v/>
      </c>
      <c r="B819" s="13">
        <f>IF(H819="","",ROW()-4)</f>
        <v/>
      </c>
    </row>
    <row r="820">
      <c r="A820" s="13">
        <f>IF(H820="","",ROW()-4)</f>
        <v/>
      </c>
      <c r="B820" s="13">
        <f>IF(H820="","",ROW()-4)</f>
        <v/>
      </c>
    </row>
    <row r="821">
      <c r="A821" s="13">
        <f>IF(H821="","",ROW()-4)</f>
        <v/>
      </c>
      <c r="B821" s="13">
        <f>IF(H821="","",ROW()-4)</f>
        <v/>
      </c>
    </row>
    <row r="822">
      <c r="A822" s="13">
        <f>IF(H822="","",ROW()-4)</f>
        <v/>
      </c>
      <c r="B822" s="13">
        <f>IF(H822="","",ROW()-4)</f>
        <v/>
      </c>
    </row>
    <row r="823">
      <c r="A823" s="13">
        <f>IF(H823="","",ROW()-4)</f>
        <v/>
      </c>
      <c r="B823" s="13">
        <f>IF(H823="","",ROW()-4)</f>
        <v/>
      </c>
    </row>
    <row r="824">
      <c r="A824" s="13">
        <f>IF(H824="","",ROW()-4)</f>
        <v/>
      </c>
      <c r="B824" s="13">
        <f>IF(H824="","",ROW()-4)</f>
        <v/>
      </c>
    </row>
    <row r="825">
      <c r="A825" s="13">
        <f>IF(H825="","",ROW()-4)</f>
        <v/>
      </c>
      <c r="B825" s="13">
        <f>IF(H825="","",ROW()-4)</f>
        <v/>
      </c>
    </row>
    <row r="826">
      <c r="A826" s="13">
        <f>IF(H826="","",ROW()-4)</f>
        <v/>
      </c>
      <c r="B826" s="13">
        <f>IF(H826="","",ROW()-4)</f>
        <v/>
      </c>
    </row>
    <row r="827">
      <c r="A827" s="13">
        <f>IF(H827="","",ROW()-4)</f>
        <v/>
      </c>
      <c r="B827" s="13">
        <f>IF(H827="","",ROW()-4)</f>
        <v/>
      </c>
    </row>
    <row r="828">
      <c r="A828" s="13">
        <f>IF(H828="","",ROW()-4)</f>
        <v/>
      </c>
      <c r="B828" s="13">
        <f>IF(H828="","",ROW()-4)</f>
        <v/>
      </c>
    </row>
    <row r="829">
      <c r="A829" s="13">
        <f>IF(H829="","",ROW()-4)</f>
        <v/>
      </c>
      <c r="B829" s="13">
        <f>IF(H829="","",ROW()-4)</f>
        <v/>
      </c>
    </row>
    <row r="830">
      <c r="A830" s="13">
        <f>IF(H830="","",ROW()-4)</f>
        <v/>
      </c>
      <c r="B830" s="13">
        <f>IF(H830="","",ROW()-4)</f>
        <v/>
      </c>
    </row>
    <row r="831">
      <c r="A831" s="13">
        <f>IF(H831="","",ROW()-4)</f>
        <v/>
      </c>
      <c r="B831" s="13">
        <f>IF(H831="","",ROW()-4)</f>
        <v/>
      </c>
    </row>
    <row r="832">
      <c r="A832" s="13">
        <f>IF(H832="","",ROW()-4)</f>
        <v/>
      </c>
      <c r="B832" s="13">
        <f>IF(H832="","",ROW()-4)</f>
        <v/>
      </c>
    </row>
    <row r="833">
      <c r="A833" s="13">
        <f>IF(H833="","",ROW()-4)</f>
        <v/>
      </c>
      <c r="B833" s="13">
        <f>IF(H833="","",ROW()-4)</f>
        <v/>
      </c>
    </row>
    <row r="834">
      <c r="A834" s="13">
        <f>IF(H834="","",ROW()-4)</f>
        <v/>
      </c>
      <c r="B834" s="13">
        <f>IF(H834="","",ROW()-4)</f>
        <v/>
      </c>
    </row>
    <row r="835">
      <c r="A835" s="13">
        <f>IF(H835="","",ROW()-4)</f>
        <v/>
      </c>
      <c r="B835" s="13">
        <f>IF(H835="","",ROW()-4)</f>
        <v/>
      </c>
    </row>
    <row r="836">
      <c r="A836" s="13">
        <f>IF(H836="","",ROW()-4)</f>
        <v/>
      </c>
      <c r="B836" s="13">
        <f>IF(H836="","",ROW()-4)</f>
        <v/>
      </c>
    </row>
    <row r="837">
      <c r="A837" s="13">
        <f>IF(H837="","",ROW()-4)</f>
        <v/>
      </c>
      <c r="B837" s="13">
        <f>IF(H837="","",ROW()-4)</f>
        <v/>
      </c>
    </row>
    <row r="838">
      <c r="A838" s="13">
        <f>IF(H838="","",ROW()-4)</f>
        <v/>
      </c>
      <c r="B838" s="13">
        <f>IF(H838="","",ROW()-4)</f>
        <v/>
      </c>
    </row>
    <row r="839">
      <c r="A839" s="13">
        <f>IF(H839="","",ROW()-4)</f>
        <v/>
      </c>
      <c r="B839" s="13">
        <f>IF(H839="","",ROW()-4)</f>
        <v/>
      </c>
    </row>
    <row r="840">
      <c r="A840" s="13">
        <f>IF(H840="","",ROW()-4)</f>
        <v/>
      </c>
      <c r="B840" s="13">
        <f>IF(H840="","",ROW()-4)</f>
        <v/>
      </c>
    </row>
    <row r="841">
      <c r="A841" s="13">
        <f>IF(H841="","",ROW()-4)</f>
        <v/>
      </c>
      <c r="B841" s="13">
        <f>IF(H841="","",ROW()-4)</f>
        <v/>
      </c>
    </row>
    <row r="842">
      <c r="A842" s="13">
        <f>IF(H842="","",ROW()-4)</f>
        <v/>
      </c>
      <c r="B842" s="13">
        <f>IF(H842="","",ROW()-4)</f>
        <v/>
      </c>
    </row>
    <row r="843">
      <c r="A843" s="13">
        <f>IF(H843="","",ROW()-4)</f>
        <v/>
      </c>
      <c r="B843" s="13">
        <f>IF(H843="","",ROW()-4)</f>
        <v/>
      </c>
    </row>
    <row r="844">
      <c r="A844" s="13">
        <f>IF(H844="","",ROW()-4)</f>
        <v/>
      </c>
      <c r="B844" s="13">
        <f>IF(H844="","",ROW()-4)</f>
        <v/>
      </c>
    </row>
    <row r="845">
      <c r="A845" s="13">
        <f>IF(H845="","",ROW()-4)</f>
        <v/>
      </c>
      <c r="B845" s="13">
        <f>IF(H845="","",ROW()-4)</f>
        <v/>
      </c>
    </row>
    <row r="846">
      <c r="A846" s="13">
        <f>IF(H846="","",ROW()-4)</f>
        <v/>
      </c>
      <c r="B846" s="13">
        <f>IF(H846="","",ROW()-4)</f>
        <v/>
      </c>
    </row>
    <row r="847">
      <c r="A847" s="13">
        <f>IF(H847="","",ROW()-4)</f>
        <v/>
      </c>
      <c r="B847" s="13">
        <f>IF(H847="","",ROW()-4)</f>
        <v/>
      </c>
    </row>
    <row r="848">
      <c r="A848" s="13">
        <f>IF(H848="","",ROW()-4)</f>
        <v/>
      </c>
      <c r="B848" s="13">
        <f>IF(H848="","",ROW()-4)</f>
        <v/>
      </c>
    </row>
    <row r="849">
      <c r="A849" s="13">
        <f>IF(H849="","",ROW()-4)</f>
        <v/>
      </c>
      <c r="B849" s="13">
        <f>IF(H849="","",ROW()-4)</f>
        <v/>
      </c>
    </row>
    <row r="850">
      <c r="A850" s="13">
        <f>IF(H850="","",ROW()-4)</f>
        <v/>
      </c>
      <c r="B850" s="13">
        <f>IF(H850="","",ROW()-4)</f>
        <v/>
      </c>
    </row>
    <row r="851">
      <c r="A851" s="13">
        <f>IF(H851="","",ROW()-4)</f>
        <v/>
      </c>
      <c r="B851" s="13">
        <f>IF(H851="","",ROW()-4)</f>
        <v/>
      </c>
    </row>
    <row r="852">
      <c r="A852" s="13">
        <f>IF(H852="","",ROW()-4)</f>
        <v/>
      </c>
      <c r="B852" s="13">
        <f>IF(H852="","",ROW()-4)</f>
        <v/>
      </c>
    </row>
    <row r="853">
      <c r="A853" s="13">
        <f>IF(H853="","",ROW()-4)</f>
        <v/>
      </c>
      <c r="B853" s="13">
        <f>IF(H853="","",ROW()-4)</f>
        <v/>
      </c>
    </row>
    <row r="854">
      <c r="A854" s="13">
        <f>IF(H854="","",ROW()-4)</f>
        <v/>
      </c>
      <c r="B854" s="13">
        <f>IF(H854="","",ROW()-4)</f>
        <v/>
      </c>
    </row>
    <row r="855">
      <c r="A855" s="13">
        <f>IF(H855="","",ROW()-4)</f>
        <v/>
      </c>
      <c r="B855" s="13">
        <f>IF(H855="","",ROW()-4)</f>
        <v/>
      </c>
    </row>
    <row r="856">
      <c r="A856" s="13">
        <f>IF(H856="","",ROW()-4)</f>
        <v/>
      </c>
      <c r="B856" s="13">
        <f>IF(H856="","",ROW()-4)</f>
        <v/>
      </c>
    </row>
    <row r="857">
      <c r="A857" s="13">
        <f>IF(H857="","",ROW()-4)</f>
        <v/>
      </c>
      <c r="B857" s="13">
        <f>IF(H857="","",ROW()-4)</f>
        <v/>
      </c>
    </row>
    <row r="858">
      <c r="A858" s="13">
        <f>IF(H858="","",ROW()-4)</f>
        <v/>
      </c>
      <c r="B858" s="13">
        <f>IF(H858="","",ROW()-4)</f>
        <v/>
      </c>
    </row>
    <row r="859">
      <c r="A859" s="13">
        <f>IF(H859="","",ROW()-4)</f>
        <v/>
      </c>
      <c r="B859" s="13">
        <f>IF(H859="","",ROW()-4)</f>
        <v/>
      </c>
    </row>
    <row r="860">
      <c r="A860" s="13">
        <f>IF(H860="","",ROW()-4)</f>
        <v/>
      </c>
      <c r="B860" s="13">
        <f>IF(H860="","",ROW()-4)</f>
        <v/>
      </c>
    </row>
    <row r="861">
      <c r="A861" s="13">
        <f>IF(H861="","",ROW()-4)</f>
        <v/>
      </c>
      <c r="B861" s="13">
        <f>IF(H861="","",ROW()-4)</f>
        <v/>
      </c>
    </row>
    <row r="862">
      <c r="A862" s="13">
        <f>IF(H862="","",ROW()-4)</f>
        <v/>
      </c>
      <c r="B862" s="13">
        <f>IF(H862="","",ROW()-4)</f>
        <v/>
      </c>
    </row>
    <row r="863">
      <c r="A863" s="13">
        <f>IF(H863="","",ROW()-4)</f>
        <v/>
      </c>
      <c r="B863" s="13">
        <f>IF(H863="","",ROW()-4)</f>
        <v/>
      </c>
    </row>
    <row r="864">
      <c r="A864" s="13">
        <f>IF(H864="","",ROW()-4)</f>
        <v/>
      </c>
      <c r="B864" s="13">
        <f>IF(H864="","",ROW()-4)</f>
        <v/>
      </c>
    </row>
    <row r="865">
      <c r="A865" s="13">
        <f>IF(H865="","",ROW()-4)</f>
        <v/>
      </c>
      <c r="B865" s="13">
        <f>IF(H865="","",ROW()-4)</f>
        <v/>
      </c>
    </row>
    <row r="866">
      <c r="A866" s="13">
        <f>IF(H866="","",ROW()-4)</f>
        <v/>
      </c>
      <c r="B866" s="13">
        <f>IF(H866="","",ROW()-4)</f>
        <v/>
      </c>
    </row>
    <row r="867">
      <c r="A867" s="13">
        <f>IF(H867="","",ROW()-4)</f>
        <v/>
      </c>
      <c r="B867" s="13">
        <f>IF(H867="","",ROW()-4)</f>
        <v/>
      </c>
    </row>
    <row r="868">
      <c r="A868" s="13">
        <f>IF(H868="","",ROW()-4)</f>
        <v/>
      </c>
      <c r="B868" s="13">
        <f>IF(H868="","",ROW()-4)</f>
        <v/>
      </c>
    </row>
    <row r="869">
      <c r="A869" s="13">
        <f>IF(H869="","",ROW()-4)</f>
        <v/>
      </c>
      <c r="B869" s="13">
        <f>IF(H869="","",ROW()-4)</f>
        <v/>
      </c>
    </row>
    <row r="870">
      <c r="A870" s="13">
        <f>IF(H870="","",ROW()-4)</f>
        <v/>
      </c>
      <c r="B870" s="13">
        <f>IF(H870="","",ROW()-4)</f>
        <v/>
      </c>
    </row>
    <row r="871">
      <c r="A871" s="13">
        <f>IF(H871="","",ROW()-4)</f>
        <v/>
      </c>
      <c r="B871" s="13">
        <f>IF(H871="","",ROW()-4)</f>
        <v/>
      </c>
    </row>
    <row r="872">
      <c r="A872" s="13">
        <f>IF(H872="","",ROW()-4)</f>
        <v/>
      </c>
      <c r="B872" s="13">
        <f>IF(H872="","",ROW()-4)</f>
        <v/>
      </c>
    </row>
    <row r="873">
      <c r="A873" s="13">
        <f>IF(H873="","",ROW()-4)</f>
        <v/>
      </c>
      <c r="B873" s="13">
        <f>IF(H873="","",ROW()-4)</f>
        <v/>
      </c>
    </row>
    <row r="874">
      <c r="A874" s="13">
        <f>IF(H874="","",ROW()-4)</f>
        <v/>
      </c>
      <c r="B874" s="13">
        <f>IF(H874="","",ROW()-4)</f>
        <v/>
      </c>
    </row>
    <row r="875">
      <c r="A875" s="13">
        <f>IF(H875="","",ROW()-4)</f>
        <v/>
      </c>
      <c r="B875" s="13">
        <f>IF(H875="","",ROW()-4)</f>
        <v/>
      </c>
    </row>
    <row r="876">
      <c r="A876" s="13">
        <f>IF(H876="","",ROW()-4)</f>
        <v/>
      </c>
      <c r="B876" s="13">
        <f>IF(H876="","",ROW()-4)</f>
        <v/>
      </c>
    </row>
    <row r="877">
      <c r="A877" s="13">
        <f>IF(H877="","",ROW()-4)</f>
        <v/>
      </c>
      <c r="B877" s="13">
        <f>IF(H877="","",ROW()-4)</f>
        <v/>
      </c>
    </row>
    <row r="878">
      <c r="A878" s="13">
        <f>IF(H878="","",ROW()-4)</f>
        <v/>
      </c>
      <c r="B878" s="13">
        <f>IF(H878="","",ROW()-4)</f>
        <v/>
      </c>
    </row>
    <row r="879">
      <c r="A879" s="13">
        <f>IF(H879="","",ROW()-4)</f>
        <v/>
      </c>
      <c r="B879" s="13">
        <f>IF(H879="","",ROW()-4)</f>
        <v/>
      </c>
    </row>
    <row r="880">
      <c r="A880" s="13">
        <f>IF(H880="","",ROW()-4)</f>
        <v/>
      </c>
      <c r="B880" s="13">
        <f>IF(H880="","",ROW()-4)</f>
        <v/>
      </c>
    </row>
    <row r="881">
      <c r="A881" s="13">
        <f>IF(H881="","",ROW()-4)</f>
        <v/>
      </c>
      <c r="B881" s="13">
        <f>IF(H881="","",ROW()-4)</f>
        <v/>
      </c>
    </row>
    <row r="882">
      <c r="A882" s="13">
        <f>IF(H882="","",ROW()-4)</f>
        <v/>
      </c>
      <c r="B882" s="13">
        <f>IF(H882="","",ROW()-4)</f>
        <v/>
      </c>
    </row>
    <row r="883">
      <c r="A883" s="13">
        <f>IF(H883="","",ROW()-4)</f>
        <v/>
      </c>
      <c r="B883" s="13">
        <f>IF(H883="","",ROW()-4)</f>
        <v/>
      </c>
    </row>
    <row r="884">
      <c r="A884" s="13">
        <f>IF(H884="","",ROW()-4)</f>
        <v/>
      </c>
      <c r="B884" s="13">
        <f>IF(H884="","",ROW()-4)</f>
        <v/>
      </c>
    </row>
    <row r="885">
      <c r="A885" s="13">
        <f>IF(H885="","",ROW()-4)</f>
        <v/>
      </c>
      <c r="B885" s="13">
        <f>IF(H885="","",ROW()-4)</f>
        <v/>
      </c>
    </row>
    <row r="886">
      <c r="A886" s="13">
        <f>IF(H886="","",ROW()-4)</f>
        <v/>
      </c>
      <c r="B886" s="13">
        <f>IF(H886="","",ROW()-4)</f>
        <v/>
      </c>
    </row>
    <row r="887">
      <c r="A887" s="13">
        <f>IF(H887="","",ROW()-4)</f>
        <v/>
      </c>
      <c r="B887" s="13">
        <f>IF(H887="","",ROW()-4)</f>
        <v/>
      </c>
    </row>
    <row r="888">
      <c r="A888" s="13">
        <f>IF(H888="","",ROW()-4)</f>
        <v/>
      </c>
      <c r="B888" s="13">
        <f>IF(H888="","",ROW()-4)</f>
        <v/>
      </c>
    </row>
    <row r="889">
      <c r="A889" s="13">
        <f>IF(H889="","",ROW()-4)</f>
        <v/>
      </c>
      <c r="B889" s="13">
        <f>IF(H889="","",ROW()-4)</f>
        <v/>
      </c>
    </row>
    <row r="890">
      <c r="A890" s="13">
        <f>IF(H890="","",ROW()-4)</f>
        <v/>
      </c>
      <c r="B890" s="13">
        <f>IF(H890="","",ROW()-4)</f>
        <v/>
      </c>
    </row>
    <row r="891">
      <c r="A891" s="13">
        <f>IF(H891="","",ROW()-4)</f>
        <v/>
      </c>
      <c r="B891" s="13">
        <f>IF(H891="","",ROW()-4)</f>
        <v/>
      </c>
    </row>
    <row r="892">
      <c r="A892" s="13">
        <f>IF(H892="","",ROW()-4)</f>
        <v/>
      </c>
      <c r="B892" s="13">
        <f>IF(H892="","",ROW()-4)</f>
        <v/>
      </c>
    </row>
    <row r="893">
      <c r="A893" s="13">
        <f>IF(H893="","",ROW()-4)</f>
        <v/>
      </c>
      <c r="B893" s="13">
        <f>IF(H893="","",ROW()-4)</f>
        <v/>
      </c>
    </row>
    <row r="894">
      <c r="A894" s="13">
        <f>IF(H894="","",ROW()-4)</f>
        <v/>
      </c>
      <c r="B894" s="13">
        <f>IF(H894="","",ROW()-4)</f>
        <v/>
      </c>
    </row>
    <row r="895">
      <c r="A895" s="13">
        <f>IF(H895="","",ROW()-4)</f>
        <v/>
      </c>
      <c r="B895" s="13">
        <f>IF(H895="","",ROW()-4)</f>
        <v/>
      </c>
    </row>
    <row r="896">
      <c r="A896" s="13">
        <f>IF(H896="","",ROW()-4)</f>
        <v/>
      </c>
      <c r="B896" s="13">
        <f>IF(H896="","",ROW()-4)</f>
        <v/>
      </c>
    </row>
    <row r="897">
      <c r="A897" s="13">
        <f>IF(H897="","",ROW()-4)</f>
        <v/>
      </c>
      <c r="B897" s="13">
        <f>IF(H897="","",ROW()-4)</f>
        <v/>
      </c>
    </row>
    <row r="898">
      <c r="A898" s="13">
        <f>IF(H898="","",ROW()-4)</f>
        <v/>
      </c>
      <c r="B898" s="13">
        <f>IF(H898="","",ROW()-4)</f>
        <v/>
      </c>
    </row>
    <row r="899">
      <c r="A899" s="13">
        <f>IF(H899="","",ROW()-4)</f>
        <v/>
      </c>
      <c r="B899" s="13">
        <f>IF(H899="","",ROW()-4)</f>
        <v/>
      </c>
    </row>
    <row r="900">
      <c r="A900" s="13">
        <f>IF(H900="","",ROW()-4)</f>
        <v/>
      </c>
      <c r="B900" s="13">
        <f>IF(H900="","",ROW()-4)</f>
        <v/>
      </c>
    </row>
    <row r="901">
      <c r="A901" s="13">
        <f>IF(H901="","",ROW()-4)</f>
        <v/>
      </c>
      <c r="B901" s="13">
        <f>IF(H901="","",ROW()-4)</f>
        <v/>
      </c>
    </row>
    <row r="902">
      <c r="A902" s="13">
        <f>IF(H902="","",ROW()-4)</f>
        <v/>
      </c>
      <c r="B902" s="13">
        <f>IF(H902="","",ROW()-4)</f>
        <v/>
      </c>
    </row>
    <row r="903">
      <c r="A903" s="13">
        <f>IF(H903="","",ROW()-4)</f>
        <v/>
      </c>
      <c r="B903" s="13">
        <f>IF(H903="","",ROW()-4)</f>
        <v/>
      </c>
    </row>
    <row r="904">
      <c r="A904" s="13">
        <f>IF(H904="","",ROW()-4)</f>
        <v/>
      </c>
      <c r="B904" s="13">
        <f>IF(H904="","",ROW()-4)</f>
        <v/>
      </c>
    </row>
    <row r="905">
      <c r="A905" s="13">
        <f>IF(H905="","",ROW()-4)</f>
        <v/>
      </c>
      <c r="B905" s="13">
        <f>IF(H905="","",ROW()-4)</f>
        <v/>
      </c>
    </row>
    <row r="906">
      <c r="A906" s="13">
        <f>IF(H906="","",ROW()-4)</f>
        <v/>
      </c>
      <c r="B906" s="13">
        <f>IF(H906="","",ROW()-4)</f>
        <v/>
      </c>
    </row>
    <row r="907">
      <c r="A907" s="13">
        <f>IF(H907="","",ROW()-4)</f>
        <v/>
      </c>
      <c r="B907" s="13">
        <f>IF(H907="","",ROW()-4)</f>
        <v/>
      </c>
    </row>
    <row r="908">
      <c r="A908" s="13">
        <f>IF(H908="","",ROW()-4)</f>
        <v/>
      </c>
      <c r="B908" s="13">
        <f>IF(H908="","",ROW()-4)</f>
        <v/>
      </c>
    </row>
    <row r="909">
      <c r="A909" s="13">
        <f>IF(H909="","",ROW()-4)</f>
        <v/>
      </c>
      <c r="B909" s="13">
        <f>IF(H909="","",ROW()-4)</f>
        <v/>
      </c>
    </row>
    <row r="910">
      <c r="A910" s="13">
        <f>IF(H910="","",ROW()-4)</f>
        <v/>
      </c>
      <c r="B910" s="13">
        <f>IF(H910="","",ROW()-4)</f>
        <v/>
      </c>
    </row>
    <row r="911">
      <c r="A911" s="13">
        <f>IF(H911="","",ROW()-4)</f>
        <v/>
      </c>
      <c r="B911" s="13">
        <f>IF(H911="","",ROW()-4)</f>
        <v/>
      </c>
    </row>
    <row r="912">
      <c r="A912" s="13">
        <f>IF(H912="","",ROW()-4)</f>
        <v/>
      </c>
      <c r="B912" s="13">
        <f>IF(H912="","",ROW()-4)</f>
        <v/>
      </c>
    </row>
    <row r="913">
      <c r="A913" s="13">
        <f>IF(H913="","",ROW()-4)</f>
        <v/>
      </c>
      <c r="B913" s="13">
        <f>IF(H913="","",ROW()-4)</f>
        <v/>
      </c>
    </row>
    <row r="914">
      <c r="A914" s="13">
        <f>IF(H914="","",ROW()-4)</f>
        <v/>
      </c>
      <c r="B914" s="13">
        <f>IF(H914="","",ROW()-4)</f>
        <v/>
      </c>
    </row>
    <row r="915">
      <c r="A915" s="13">
        <f>IF(H915="","",ROW()-4)</f>
        <v/>
      </c>
      <c r="B915" s="13">
        <f>IF(H915="","",ROW()-4)</f>
        <v/>
      </c>
    </row>
    <row r="916">
      <c r="A916" s="13">
        <f>IF(H916="","",ROW()-4)</f>
        <v/>
      </c>
      <c r="B916" s="13">
        <f>IF(H916="","",ROW()-4)</f>
        <v/>
      </c>
    </row>
    <row r="917">
      <c r="A917" s="13">
        <f>IF(H917="","",ROW()-4)</f>
        <v/>
      </c>
      <c r="B917" s="13">
        <f>IF(H917="","",ROW()-4)</f>
        <v/>
      </c>
    </row>
    <row r="918">
      <c r="A918" s="13">
        <f>IF(H918="","",ROW()-4)</f>
        <v/>
      </c>
      <c r="B918" s="13">
        <f>IF(H918="","",ROW()-4)</f>
        <v/>
      </c>
    </row>
    <row r="919">
      <c r="A919" s="13">
        <f>IF(H919="","",ROW()-4)</f>
        <v/>
      </c>
      <c r="B919" s="13">
        <f>IF(H919="","",ROW()-4)</f>
        <v/>
      </c>
    </row>
    <row r="920">
      <c r="A920" s="13">
        <f>IF(H920="","",ROW()-4)</f>
        <v/>
      </c>
      <c r="B920" s="13">
        <f>IF(H920="","",ROW()-4)</f>
        <v/>
      </c>
    </row>
    <row r="921">
      <c r="A921" s="13">
        <f>IF(H921="","",ROW()-4)</f>
        <v/>
      </c>
      <c r="B921" s="13">
        <f>IF(H921="","",ROW()-4)</f>
        <v/>
      </c>
    </row>
    <row r="922">
      <c r="A922" s="13">
        <f>IF(H922="","",ROW()-4)</f>
        <v/>
      </c>
      <c r="B922" s="13">
        <f>IF(H922="","",ROW()-4)</f>
        <v/>
      </c>
    </row>
    <row r="923">
      <c r="A923" s="13">
        <f>IF(H923="","",ROW()-4)</f>
        <v/>
      </c>
      <c r="B923" s="13">
        <f>IF(H923="","",ROW()-4)</f>
        <v/>
      </c>
    </row>
    <row r="924">
      <c r="A924" s="13">
        <f>IF(H924="","",ROW()-4)</f>
        <v/>
      </c>
      <c r="B924" s="13">
        <f>IF(H924="","",ROW()-4)</f>
        <v/>
      </c>
    </row>
    <row r="925">
      <c r="A925" s="13">
        <f>IF(H925="","",ROW()-4)</f>
        <v/>
      </c>
      <c r="B925" s="13">
        <f>IF(H925="","",ROW()-4)</f>
        <v/>
      </c>
    </row>
    <row r="926">
      <c r="A926" s="13">
        <f>IF(H926="","",ROW()-4)</f>
        <v/>
      </c>
      <c r="B926" s="13">
        <f>IF(H926="","",ROW()-4)</f>
        <v/>
      </c>
    </row>
    <row r="927">
      <c r="A927" s="13">
        <f>IF(H927="","",ROW()-4)</f>
        <v/>
      </c>
      <c r="B927" s="13">
        <f>IF(H927="","",ROW()-4)</f>
        <v/>
      </c>
    </row>
    <row r="928">
      <c r="A928" s="13">
        <f>IF(H928="","",ROW()-4)</f>
        <v/>
      </c>
      <c r="B928" s="13">
        <f>IF(H928="","",ROW()-4)</f>
        <v/>
      </c>
    </row>
    <row r="929">
      <c r="A929" s="13">
        <f>IF(H929="","",ROW()-4)</f>
        <v/>
      </c>
      <c r="B929" s="13">
        <f>IF(H929="","",ROW()-4)</f>
        <v/>
      </c>
    </row>
    <row r="930">
      <c r="A930" s="13">
        <f>IF(H930="","",ROW()-4)</f>
        <v/>
      </c>
      <c r="B930" s="13">
        <f>IF(H930="","",ROW()-4)</f>
        <v/>
      </c>
    </row>
    <row r="931">
      <c r="A931" s="13">
        <f>IF(H931="","",ROW()-4)</f>
        <v/>
      </c>
      <c r="B931" s="13">
        <f>IF(H931="","",ROW()-4)</f>
        <v/>
      </c>
    </row>
    <row r="932">
      <c r="A932" s="13">
        <f>IF(H932="","",ROW()-4)</f>
        <v/>
      </c>
      <c r="B932" s="13">
        <f>IF(H932="","",ROW()-4)</f>
        <v/>
      </c>
    </row>
    <row r="933">
      <c r="A933" s="13">
        <f>IF(H933="","",ROW()-4)</f>
        <v/>
      </c>
      <c r="B933" s="13">
        <f>IF(H933="","",ROW()-4)</f>
        <v/>
      </c>
    </row>
    <row r="934">
      <c r="A934" s="13">
        <f>IF(H934="","",ROW()-4)</f>
        <v/>
      </c>
      <c r="B934" s="13">
        <f>IF(H934="","",ROW()-4)</f>
        <v/>
      </c>
    </row>
    <row r="935">
      <c r="A935" s="13">
        <f>IF(H935="","",ROW()-4)</f>
        <v/>
      </c>
      <c r="B935" s="13">
        <f>IF(H935="","",ROW()-4)</f>
        <v/>
      </c>
    </row>
    <row r="936">
      <c r="A936" s="13">
        <f>IF(H936="","",ROW()-4)</f>
        <v/>
      </c>
      <c r="B936" s="13">
        <f>IF(H936="","",ROW()-4)</f>
        <v/>
      </c>
    </row>
    <row r="937">
      <c r="A937" s="13">
        <f>IF(H937="","",ROW()-4)</f>
        <v/>
      </c>
      <c r="B937" s="13">
        <f>IF(H937="","",ROW()-4)</f>
        <v/>
      </c>
    </row>
    <row r="938">
      <c r="A938" s="13">
        <f>IF(H938="","",ROW()-4)</f>
        <v/>
      </c>
      <c r="B938" s="13">
        <f>IF(H938="","",ROW()-4)</f>
        <v/>
      </c>
    </row>
    <row r="939">
      <c r="A939" s="13">
        <f>IF(H939="","",ROW()-4)</f>
        <v/>
      </c>
      <c r="B939" s="13">
        <f>IF(H939="","",ROW()-4)</f>
        <v/>
      </c>
    </row>
    <row r="940">
      <c r="A940" s="13">
        <f>IF(H940="","",ROW()-4)</f>
        <v/>
      </c>
      <c r="B940" s="13">
        <f>IF(H940="","",ROW()-4)</f>
        <v/>
      </c>
    </row>
    <row r="941">
      <c r="A941" s="13">
        <f>IF(H941="","",ROW()-4)</f>
        <v/>
      </c>
      <c r="B941" s="13">
        <f>IF(H941="","",ROW()-4)</f>
        <v/>
      </c>
    </row>
    <row r="942">
      <c r="A942" s="13">
        <f>IF(H942="","",ROW()-4)</f>
        <v/>
      </c>
      <c r="B942" s="13">
        <f>IF(H942="","",ROW()-4)</f>
        <v/>
      </c>
    </row>
    <row r="943">
      <c r="A943" s="13">
        <f>IF(H943="","",ROW()-4)</f>
        <v/>
      </c>
      <c r="B943" s="13">
        <f>IF(H943="","",ROW()-4)</f>
        <v/>
      </c>
    </row>
    <row r="944">
      <c r="A944" s="13">
        <f>IF(H944="","",ROW()-4)</f>
        <v/>
      </c>
      <c r="B944" s="13">
        <f>IF(H944="","",ROW()-4)</f>
        <v/>
      </c>
    </row>
    <row r="945">
      <c r="A945" s="13">
        <f>IF(H945="","",ROW()-4)</f>
        <v/>
      </c>
      <c r="B945" s="13">
        <f>IF(H945="","",ROW()-4)</f>
        <v/>
      </c>
    </row>
    <row r="946">
      <c r="A946" s="13">
        <f>IF(H946="","",ROW()-4)</f>
        <v/>
      </c>
      <c r="B946" s="13">
        <f>IF(H946="","",ROW()-4)</f>
        <v/>
      </c>
    </row>
    <row r="947">
      <c r="A947" s="13">
        <f>IF(H947="","",ROW()-4)</f>
        <v/>
      </c>
      <c r="B947" s="13">
        <f>IF(H947="","",ROW()-4)</f>
        <v/>
      </c>
    </row>
    <row r="948">
      <c r="A948" s="13">
        <f>IF(H948="","",ROW()-4)</f>
        <v/>
      </c>
      <c r="B948" s="13">
        <f>IF(H948="","",ROW()-4)</f>
        <v/>
      </c>
    </row>
    <row r="949">
      <c r="A949" s="13">
        <f>IF(H949="","",ROW()-4)</f>
        <v/>
      </c>
      <c r="B949" s="13">
        <f>IF(H949="","",ROW()-4)</f>
        <v/>
      </c>
    </row>
    <row r="950">
      <c r="A950" s="13">
        <f>IF(H950="","",ROW()-4)</f>
        <v/>
      </c>
      <c r="B950" s="13">
        <f>IF(H950="","",ROW()-4)</f>
        <v/>
      </c>
    </row>
    <row r="951">
      <c r="A951" s="13">
        <f>IF(H951="","",ROW()-4)</f>
        <v/>
      </c>
      <c r="B951" s="13">
        <f>IF(H951="","",ROW()-4)</f>
        <v/>
      </c>
    </row>
    <row r="952">
      <c r="A952" s="13">
        <f>IF(H952="","",ROW()-4)</f>
        <v/>
      </c>
      <c r="B952" s="13">
        <f>IF(H952="","",ROW()-4)</f>
        <v/>
      </c>
    </row>
    <row r="953">
      <c r="A953" s="13">
        <f>IF(H953="","",ROW()-4)</f>
        <v/>
      </c>
      <c r="B953" s="13">
        <f>IF(H953="","",ROW()-4)</f>
        <v/>
      </c>
    </row>
    <row r="954">
      <c r="A954" s="13">
        <f>IF(H954="","",ROW()-4)</f>
        <v/>
      </c>
      <c r="B954" s="13">
        <f>IF(H954="","",ROW()-4)</f>
        <v/>
      </c>
    </row>
    <row r="955">
      <c r="A955" s="13">
        <f>IF(H955="","",ROW()-4)</f>
        <v/>
      </c>
      <c r="B955" s="13">
        <f>IF(H955="","",ROW()-4)</f>
        <v/>
      </c>
    </row>
    <row r="956">
      <c r="A956" s="13">
        <f>IF(H956="","",ROW()-4)</f>
        <v/>
      </c>
      <c r="B956" s="13">
        <f>IF(H956="","",ROW()-4)</f>
        <v/>
      </c>
    </row>
    <row r="957">
      <c r="A957" s="13">
        <f>IF(H957="","",ROW()-4)</f>
        <v/>
      </c>
      <c r="B957" s="13">
        <f>IF(H957="","",ROW()-4)</f>
        <v/>
      </c>
    </row>
    <row r="958">
      <c r="A958" s="13">
        <f>IF(H958="","",ROW()-4)</f>
        <v/>
      </c>
      <c r="B958" s="13">
        <f>IF(H958="","",ROW()-4)</f>
        <v/>
      </c>
    </row>
    <row r="959">
      <c r="A959" s="13">
        <f>IF(H959="","",ROW()-4)</f>
        <v/>
      </c>
      <c r="B959" s="13">
        <f>IF(H959="","",ROW()-4)</f>
        <v/>
      </c>
    </row>
    <row r="960">
      <c r="A960" s="13">
        <f>IF(H960="","",ROW()-4)</f>
        <v/>
      </c>
      <c r="B960" s="13">
        <f>IF(H960="","",ROW()-4)</f>
        <v/>
      </c>
    </row>
    <row r="961">
      <c r="A961" s="13">
        <f>IF(H961="","",ROW()-4)</f>
        <v/>
      </c>
      <c r="B961" s="13">
        <f>IF(H961="","",ROW()-4)</f>
        <v/>
      </c>
    </row>
    <row r="962">
      <c r="A962" s="13">
        <f>IF(H962="","",ROW()-4)</f>
        <v/>
      </c>
      <c r="B962" s="13">
        <f>IF(H962="","",ROW()-4)</f>
        <v/>
      </c>
    </row>
    <row r="963">
      <c r="A963" s="13">
        <f>IF(H963="","",ROW()-4)</f>
        <v/>
      </c>
      <c r="B963" s="13">
        <f>IF(H963="","",ROW()-4)</f>
        <v/>
      </c>
    </row>
    <row r="964">
      <c r="A964" s="13">
        <f>IF(H964="","",ROW()-4)</f>
        <v/>
      </c>
      <c r="B964" s="13">
        <f>IF(H964="","",ROW()-4)</f>
        <v/>
      </c>
    </row>
    <row r="965">
      <c r="A965" s="13">
        <f>IF(H965="","",ROW()-4)</f>
        <v/>
      </c>
      <c r="B965" s="13">
        <f>IF(H965="","",ROW()-4)</f>
        <v/>
      </c>
    </row>
    <row r="966">
      <c r="A966" s="13">
        <f>IF(H966="","",ROW()-4)</f>
        <v/>
      </c>
      <c r="B966" s="13">
        <f>IF(H966="","",ROW()-4)</f>
        <v/>
      </c>
    </row>
    <row r="967">
      <c r="A967" s="13">
        <f>IF(H967="","",ROW()-4)</f>
        <v/>
      </c>
      <c r="B967" s="13">
        <f>IF(H967="","",ROW()-4)</f>
        <v/>
      </c>
    </row>
    <row r="968">
      <c r="A968" s="13">
        <f>IF(H968="","",ROW()-4)</f>
        <v/>
      </c>
      <c r="B968" s="13">
        <f>IF(H968="","",ROW()-4)</f>
        <v/>
      </c>
    </row>
    <row r="969">
      <c r="A969" s="13">
        <f>IF(H969="","",ROW()-4)</f>
        <v/>
      </c>
      <c r="B969" s="13">
        <f>IF(H969="","",ROW()-4)</f>
        <v/>
      </c>
    </row>
    <row r="970">
      <c r="A970" s="13">
        <f>IF(H970="","",ROW()-4)</f>
        <v/>
      </c>
      <c r="B970" s="13">
        <f>IF(H970="","",ROW()-4)</f>
        <v/>
      </c>
    </row>
    <row r="971">
      <c r="A971" s="13">
        <f>IF(H971="","",ROW()-4)</f>
        <v/>
      </c>
      <c r="B971" s="13">
        <f>IF(H971="","",ROW()-4)</f>
        <v/>
      </c>
    </row>
    <row r="972">
      <c r="A972" s="13">
        <f>IF(H972="","",ROW()-4)</f>
        <v/>
      </c>
      <c r="B972" s="13">
        <f>IF(H972="","",ROW()-4)</f>
        <v/>
      </c>
    </row>
    <row r="973">
      <c r="A973" s="13">
        <f>IF(H973="","",ROW()-4)</f>
        <v/>
      </c>
      <c r="B973" s="13">
        <f>IF(H973="","",ROW()-4)</f>
        <v/>
      </c>
    </row>
    <row r="974">
      <c r="A974" s="13">
        <f>IF(H974="","",ROW()-4)</f>
        <v/>
      </c>
      <c r="B974" s="13">
        <f>IF(H974="","",ROW()-4)</f>
        <v/>
      </c>
    </row>
    <row r="975">
      <c r="A975" s="13">
        <f>IF(H975="","",ROW()-4)</f>
        <v/>
      </c>
      <c r="B975" s="13">
        <f>IF(H975="","",ROW()-4)</f>
        <v/>
      </c>
    </row>
    <row r="976">
      <c r="A976" s="13">
        <f>IF(H976="","",ROW()-4)</f>
        <v/>
      </c>
      <c r="B976" s="13">
        <f>IF(H976="","",ROW()-4)</f>
        <v/>
      </c>
    </row>
    <row r="977">
      <c r="A977" s="13">
        <f>IF(H977="","",ROW()-4)</f>
        <v/>
      </c>
      <c r="B977" s="13">
        <f>IF(H977="","",ROW()-4)</f>
        <v/>
      </c>
    </row>
    <row r="978">
      <c r="A978" s="13">
        <f>IF(H978="","",ROW()-4)</f>
        <v/>
      </c>
      <c r="B978" s="13">
        <f>IF(H978="","",ROW()-4)</f>
        <v/>
      </c>
    </row>
    <row r="979">
      <c r="A979" s="13">
        <f>IF(H979="","",ROW()-4)</f>
        <v/>
      </c>
      <c r="B979" s="13">
        <f>IF(H979="","",ROW()-4)</f>
        <v/>
      </c>
    </row>
    <row r="980">
      <c r="A980" s="13">
        <f>IF(H980="","",ROW()-4)</f>
        <v/>
      </c>
      <c r="B980" s="13">
        <f>IF(H980="","",ROW()-4)</f>
        <v/>
      </c>
    </row>
    <row r="981">
      <c r="A981" s="13">
        <f>IF(H981="","",ROW()-4)</f>
        <v/>
      </c>
      <c r="B981" s="13">
        <f>IF(H981="","",ROW()-4)</f>
        <v/>
      </c>
    </row>
    <row r="982">
      <c r="A982" s="13">
        <f>IF(H982="","",ROW()-4)</f>
        <v/>
      </c>
      <c r="B982" s="13">
        <f>IF(H982="","",ROW()-4)</f>
        <v/>
      </c>
    </row>
    <row r="983">
      <c r="A983" s="13">
        <f>IF(H983="","",ROW()-4)</f>
        <v/>
      </c>
      <c r="B983" s="13">
        <f>IF(H983="","",ROW()-4)</f>
        <v/>
      </c>
    </row>
    <row r="984">
      <c r="A984" s="13">
        <f>IF(H984="","",ROW()-4)</f>
        <v/>
      </c>
      <c r="B984" s="13">
        <f>IF(H984="","",ROW()-4)</f>
        <v/>
      </c>
    </row>
    <row r="985">
      <c r="A985" s="13">
        <f>IF(H985="","",ROW()-4)</f>
        <v/>
      </c>
      <c r="B985" s="13">
        <f>IF(H985="","",ROW()-4)</f>
        <v/>
      </c>
    </row>
    <row r="986">
      <c r="A986" s="13">
        <f>IF(H986="","",ROW()-4)</f>
        <v/>
      </c>
      <c r="B986" s="13">
        <f>IF(H986="","",ROW()-4)</f>
        <v/>
      </c>
    </row>
    <row r="987">
      <c r="A987" s="13">
        <f>IF(H987="","",ROW()-4)</f>
        <v/>
      </c>
      <c r="B987" s="13">
        <f>IF(H987="","",ROW()-4)</f>
        <v/>
      </c>
    </row>
    <row r="988">
      <c r="A988" s="13">
        <f>IF(H988="","",ROW()-4)</f>
        <v/>
      </c>
      <c r="B988" s="13">
        <f>IF(H988="","",ROW()-4)</f>
        <v/>
      </c>
    </row>
    <row r="989">
      <c r="A989" s="13">
        <f>IF(H989="","",ROW()-4)</f>
        <v/>
      </c>
      <c r="B989" s="13">
        <f>IF(H989="","",ROW()-4)</f>
        <v/>
      </c>
    </row>
    <row r="990">
      <c r="A990" s="13">
        <f>IF(H990="","",ROW()-4)</f>
        <v/>
      </c>
      <c r="B990" s="13">
        <f>IF(H990="","",ROW()-4)</f>
        <v/>
      </c>
    </row>
    <row r="991">
      <c r="A991" s="13">
        <f>IF(H991="","",ROW()-4)</f>
        <v/>
      </c>
      <c r="B991" s="13">
        <f>IF(H991="","",ROW()-4)</f>
        <v/>
      </c>
    </row>
    <row r="992">
      <c r="A992" s="13">
        <f>IF(H992="","",ROW()-4)</f>
        <v/>
      </c>
      <c r="B992" s="13">
        <f>IF(H992="","",ROW()-4)</f>
        <v/>
      </c>
    </row>
    <row r="993">
      <c r="A993" s="13">
        <f>IF(H993="","",ROW()-4)</f>
        <v/>
      </c>
      <c r="B993" s="13">
        <f>IF(H993="","",ROW()-4)</f>
        <v/>
      </c>
    </row>
    <row r="994">
      <c r="A994" s="13">
        <f>IF(H994="","",ROW()-4)</f>
        <v/>
      </c>
      <c r="B994" s="13">
        <f>IF(H994="","",ROW()-4)</f>
        <v/>
      </c>
    </row>
    <row r="995">
      <c r="A995" s="13">
        <f>IF(H995="","",ROW()-4)</f>
        <v/>
      </c>
      <c r="B995" s="13">
        <f>IF(H995="","",ROW()-4)</f>
        <v/>
      </c>
    </row>
    <row r="996">
      <c r="A996" s="13">
        <f>IF(H996="","",ROW()-4)</f>
        <v/>
      </c>
      <c r="B996" s="13">
        <f>IF(H996="","",ROW()-4)</f>
        <v/>
      </c>
    </row>
    <row r="997">
      <c r="A997" s="13">
        <f>IF(H997="","",ROW()-4)</f>
        <v/>
      </c>
      <c r="B997" s="13">
        <f>IF(H997="","",ROW()-4)</f>
        <v/>
      </c>
    </row>
    <row r="998">
      <c r="A998" s="13">
        <f>IF(H998="","",ROW()-4)</f>
        <v/>
      </c>
      <c r="B998" s="13">
        <f>IF(H998="","",ROW()-4)</f>
        <v/>
      </c>
    </row>
    <row r="999">
      <c r="A999" s="13">
        <f>IF(H999="","",ROW()-4)</f>
        <v/>
      </c>
      <c r="B999" s="13">
        <f>IF(H999="","",ROW()-4)</f>
        <v/>
      </c>
    </row>
    <row r="1000">
      <c r="A1000" s="13">
        <f>IF(H1000="","",ROW()-4)</f>
        <v/>
      </c>
      <c r="B1000" s="13">
        <f>IF(H1000="","",ROW()-4)</f>
        <v/>
      </c>
    </row>
    <row r="1001">
      <c r="A1001" s="13">
        <f>IF(H1001="","",ROW()-4)</f>
        <v/>
      </c>
      <c r="B1001" s="13">
        <f>IF(H1001="","",ROW()-4)</f>
        <v/>
      </c>
    </row>
    <row r="1002">
      <c r="A1002" s="13">
        <f>IF(H1002="","",ROW()-4)</f>
        <v/>
      </c>
      <c r="B1002" s="13">
        <f>IF(H1002="","",ROW()-4)</f>
        <v/>
      </c>
    </row>
    <row r="1003">
      <c r="A1003" s="13">
        <f>IF(H1003="","",ROW()-4)</f>
        <v/>
      </c>
      <c r="B1003" s="13">
        <f>IF(H1003="","",ROW()-4)</f>
        <v/>
      </c>
    </row>
    <row r="1004">
      <c r="A1004" s="13">
        <f>IF(H1004="","",ROW()-4)</f>
        <v/>
      </c>
      <c r="B1004" s="13">
        <f>IF(H1004="","",ROW()-4)</f>
        <v/>
      </c>
    </row>
    <row r="1005">
      <c r="A1005" s="13">
        <f>IF(H1005="","",ROW()-4)</f>
        <v/>
      </c>
      <c r="B1005" s="13">
        <f>IF(H1005="","",ROW()-4)</f>
        <v/>
      </c>
    </row>
    <row r="1006">
      <c r="A1006" s="13">
        <f>IF(H1006="","",ROW()-4)</f>
        <v/>
      </c>
      <c r="B1006" s="13">
        <f>IF(H1006="","",ROW()-4)</f>
        <v/>
      </c>
    </row>
    <row r="1007">
      <c r="A1007" s="13">
        <f>IF(H1007="","",ROW()-4)</f>
        <v/>
      </c>
      <c r="B1007" s="13">
        <f>IF(H1007="","",ROW()-4)</f>
        <v/>
      </c>
    </row>
    <row r="1008">
      <c r="A1008" s="13">
        <f>IF(H1008="","",ROW()-4)</f>
        <v/>
      </c>
      <c r="B1008" s="13">
        <f>IF(H1008="","",ROW()-4)</f>
        <v/>
      </c>
    </row>
    <row r="1009">
      <c r="A1009" s="13">
        <f>IF(H1009="","",ROW()-4)</f>
        <v/>
      </c>
      <c r="B1009" s="13">
        <f>IF(H1009="","",ROW()-4)</f>
        <v/>
      </c>
    </row>
    <row r="1010">
      <c r="A1010" s="13">
        <f>IF(H1010="","",ROW()-4)</f>
        <v/>
      </c>
      <c r="B1010" s="13">
        <f>IF(H1010="","",ROW()-4)</f>
        <v/>
      </c>
    </row>
    <row r="1011">
      <c r="A1011" s="13">
        <f>IF(H1011="","",ROW()-4)</f>
        <v/>
      </c>
      <c r="B1011" s="13">
        <f>IF(H1011="","",ROW()-4)</f>
        <v/>
      </c>
    </row>
    <row r="1012">
      <c r="A1012" s="13">
        <f>IF(H1012="","",ROW()-4)</f>
        <v/>
      </c>
      <c r="B1012" s="13">
        <f>IF(H1012="","",ROW()-4)</f>
        <v/>
      </c>
    </row>
    <row r="1013">
      <c r="A1013" s="13">
        <f>IF(H1013="","",ROW()-4)</f>
        <v/>
      </c>
      <c r="B1013" s="13">
        <f>IF(H1013="","",ROW()-4)</f>
        <v/>
      </c>
    </row>
    <row r="1014">
      <c r="A1014" s="13">
        <f>IF(H1014="","",ROW()-4)</f>
        <v/>
      </c>
      <c r="B1014" s="13">
        <f>IF(H1014="","",ROW()-4)</f>
        <v/>
      </c>
    </row>
    <row r="1015">
      <c r="A1015" s="13">
        <f>IF(H1015="","",ROW()-4)</f>
        <v/>
      </c>
      <c r="B1015" s="13">
        <f>IF(H1015="","",ROW()-4)</f>
        <v/>
      </c>
    </row>
    <row r="1016">
      <c r="A1016" s="13">
        <f>IF(H1016="","",ROW()-4)</f>
        <v/>
      </c>
      <c r="B1016" s="13">
        <f>IF(H1016="","",ROW()-4)</f>
        <v/>
      </c>
    </row>
    <row r="1017">
      <c r="A1017" s="13">
        <f>IF(H1017="","",ROW()-4)</f>
        <v/>
      </c>
      <c r="B1017" s="13">
        <f>IF(H1017="","",ROW()-4)</f>
        <v/>
      </c>
    </row>
    <row r="1018">
      <c r="A1018" s="13">
        <f>IF(H1018="","",ROW()-4)</f>
        <v/>
      </c>
      <c r="B1018" s="13">
        <f>IF(H1018="","",ROW()-4)</f>
        <v/>
      </c>
    </row>
    <row r="1019">
      <c r="A1019" s="13">
        <f>IF(H1019="","",ROW()-4)</f>
        <v/>
      </c>
      <c r="B1019" s="13">
        <f>IF(H1019="","",ROW()-4)</f>
        <v/>
      </c>
    </row>
    <row r="1020">
      <c r="A1020" s="13">
        <f>IF(H1020="","",ROW()-4)</f>
        <v/>
      </c>
      <c r="B1020" s="13">
        <f>IF(H1020="","",ROW()-4)</f>
        <v/>
      </c>
    </row>
    <row r="1021">
      <c r="A1021" s="13">
        <f>IF(H1021="","",ROW()-4)</f>
        <v/>
      </c>
      <c r="B1021" s="13">
        <f>IF(H1021="","",ROW()-4)</f>
        <v/>
      </c>
    </row>
    <row r="1022">
      <c r="A1022" s="13">
        <f>IF(H1022="","",ROW()-4)</f>
        <v/>
      </c>
      <c r="B1022" s="13">
        <f>IF(H1022="","",ROW()-4)</f>
        <v/>
      </c>
    </row>
    <row r="1023">
      <c r="A1023" s="13">
        <f>IF(H1023="","",ROW()-4)</f>
        <v/>
      </c>
      <c r="B1023" s="13">
        <f>IF(H1023="","",ROW()-4)</f>
        <v/>
      </c>
    </row>
    <row r="1024">
      <c r="A1024" s="13">
        <f>IF(H1024="","",ROW()-4)</f>
        <v/>
      </c>
      <c r="B1024" s="13">
        <f>IF(H1024="","",ROW()-4)</f>
        <v/>
      </c>
    </row>
    <row r="1025">
      <c r="A1025" s="13">
        <f>IF(H1025="","",ROW()-4)</f>
        <v/>
      </c>
      <c r="B1025" s="13">
        <f>IF(H1025="","",ROW()-4)</f>
        <v/>
      </c>
    </row>
    <row r="1026">
      <c r="A1026" s="13">
        <f>IF(H1026="","",ROW()-4)</f>
        <v/>
      </c>
      <c r="B1026" s="13">
        <f>IF(H1026="","",ROW()-4)</f>
        <v/>
      </c>
    </row>
    <row r="1027">
      <c r="A1027" s="13">
        <f>IF(H1027="","",ROW()-4)</f>
        <v/>
      </c>
      <c r="B1027" s="13">
        <f>IF(H1027="","",ROW()-4)</f>
        <v/>
      </c>
    </row>
    <row r="1028">
      <c r="A1028" s="13">
        <f>IF(H1028="","",ROW()-4)</f>
        <v/>
      </c>
      <c r="B1028" s="13">
        <f>IF(H1028="","",ROW()-4)</f>
        <v/>
      </c>
    </row>
    <row r="1029">
      <c r="A1029" s="13">
        <f>IF(H1029="","",ROW()-4)</f>
        <v/>
      </c>
      <c r="B1029" s="13">
        <f>IF(H1029="","",ROW()-4)</f>
        <v/>
      </c>
    </row>
    <row r="1030">
      <c r="A1030" s="13">
        <f>IF(H1030="","",ROW()-4)</f>
        <v/>
      </c>
      <c r="B1030" s="13">
        <f>IF(H1030="","",ROW()-4)</f>
        <v/>
      </c>
    </row>
    <row r="1031">
      <c r="A1031" s="13">
        <f>IF(H1031="","",ROW()-4)</f>
        <v/>
      </c>
      <c r="B1031" s="13">
        <f>IF(H1031="","",ROW()-4)</f>
        <v/>
      </c>
    </row>
    <row r="1032">
      <c r="A1032" s="13">
        <f>IF(H1032="","",ROW()-4)</f>
        <v/>
      </c>
      <c r="B1032" s="13">
        <f>IF(H1032="","",ROW()-4)</f>
        <v/>
      </c>
    </row>
    <row r="1033">
      <c r="A1033" s="13">
        <f>IF(H1033="","",ROW()-4)</f>
        <v/>
      </c>
      <c r="B1033" s="13">
        <f>IF(H1033="","",ROW()-4)</f>
        <v/>
      </c>
    </row>
    <row r="1034">
      <c r="A1034" s="13">
        <f>IF(H1034="","",ROW()-4)</f>
        <v/>
      </c>
      <c r="B1034" s="13">
        <f>IF(H1034="","",ROW()-4)</f>
        <v/>
      </c>
    </row>
    <row r="1035">
      <c r="A1035" s="13">
        <f>IF(H1035="","",ROW()-4)</f>
        <v/>
      </c>
      <c r="B1035" s="13">
        <f>IF(H1035="","",ROW()-4)</f>
        <v/>
      </c>
    </row>
    <row r="1036">
      <c r="A1036" s="13">
        <f>IF(H1036="","",ROW()-4)</f>
        <v/>
      </c>
      <c r="B1036" s="13">
        <f>IF(H1036="","",ROW()-4)</f>
        <v/>
      </c>
    </row>
    <row r="1037">
      <c r="A1037" s="13">
        <f>IF(H1037="","",ROW()-4)</f>
        <v/>
      </c>
      <c r="B1037" s="13">
        <f>IF(H1037="","",ROW()-4)</f>
        <v/>
      </c>
    </row>
    <row r="1038">
      <c r="A1038" s="13">
        <f>IF(H1038="","",ROW()-4)</f>
        <v/>
      </c>
      <c r="B1038" s="13">
        <f>IF(H1038="","",ROW()-4)</f>
        <v/>
      </c>
    </row>
    <row r="1039">
      <c r="A1039" s="13">
        <f>IF(H1039="","",ROW()-4)</f>
        <v/>
      </c>
      <c r="B1039" s="13">
        <f>IF(H1039="","",ROW()-4)</f>
        <v/>
      </c>
    </row>
    <row r="1040">
      <c r="A1040" s="13">
        <f>IF(H1040="","",ROW()-4)</f>
        <v/>
      </c>
      <c r="B1040" s="13">
        <f>IF(H1040="","",ROW()-4)</f>
        <v/>
      </c>
    </row>
    <row r="1041">
      <c r="A1041" s="13">
        <f>IF(H1041="","",ROW()-4)</f>
        <v/>
      </c>
      <c r="B1041" s="13">
        <f>IF(H1041="","",ROW()-4)</f>
        <v/>
      </c>
    </row>
    <row r="1042">
      <c r="A1042" s="13">
        <f>IF(H1042="","",ROW()-4)</f>
        <v/>
      </c>
      <c r="B1042" s="13">
        <f>IF(H1042="","",ROW()-4)</f>
        <v/>
      </c>
    </row>
    <row r="1043">
      <c r="A1043" s="13">
        <f>IF(H1043="","",ROW()-4)</f>
        <v/>
      </c>
      <c r="B1043" s="13">
        <f>IF(H1043="","",ROW()-4)</f>
        <v/>
      </c>
    </row>
    <row r="1044">
      <c r="A1044" s="13">
        <f>IF(H1044="","",ROW()-4)</f>
        <v/>
      </c>
      <c r="B1044" s="13">
        <f>IF(H1044="","",ROW()-4)</f>
        <v/>
      </c>
    </row>
    <row r="1045">
      <c r="A1045" s="13">
        <f>IF(H1045="","",ROW()-4)</f>
        <v/>
      </c>
      <c r="B1045" s="13">
        <f>IF(H1045="","",ROW()-4)</f>
        <v/>
      </c>
    </row>
    <row r="1046">
      <c r="A1046" s="13">
        <f>IF(H1046="","",ROW()-4)</f>
        <v/>
      </c>
      <c r="B1046" s="13">
        <f>IF(H1046="","",ROW()-4)</f>
        <v/>
      </c>
    </row>
    <row r="1047">
      <c r="A1047" s="13">
        <f>IF(H1047="","",ROW()-4)</f>
        <v/>
      </c>
      <c r="B1047" s="13">
        <f>IF(H1047="","",ROW()-4)</f>
        <v/>
      </c>
    </row>
    <row r="1048">
      <c r="A1048" s="13">
        <f>IF(H1048="","",ROW()-4)</f>
        <v/>
      </c>
      <c r="B1048" s="13">
        <f>IF(H1048="","",ROW()-4)</f>
        <v/>
      </c>
    </row>
    <row r="1049">
      <c r="A1049" s="13">
        <f>IF(H1049="","",ROW()-4)</f>
        <v/>
      </c>
      <c r="B1049" s="13">
        <f>IF(H1049="","",ROW()-4)</f>
        <v/>
      </c>
    </row>
    <row r="1050">
      <c r="A1050" s="13">
        <f>IF(H1050="","",ROW()-4)</f>
        <v/>
      </c>
      <c r="B1050" s="13">
        <f>IF(H1050="","",ROW()-4)</f>
        <v/>
      </c>
    </row>
    <row r="1051">
      <c r="A1051" s="13">
        <f>IF(H1051="","",ROW()-4)</f>
        <v/>
      </c>
      <c r="B1051" s="13">
        <f>IF(H1051="","",ROW()-4)</f>
        <v/>
      </c>
    </row>
    <row r="1052">
      <c r="A1052" s="13">
        <f>IF(H1052="","",ROW()-4)</f>
        <v/>
      </c>
      <c r="B1052" s="13">
        <f>IF(H1052="","",ROW()-4)</f>
        <v/>
      </c>
    </row>
    <row r="1053">
      <c r="A1053" s="13">
        <f>IF(H1053="","",ROW()-4)</f>
        <v/>
      </c>
      <c r="B1053" s="13">
        <f>IF(H1053="","",ROW()-4)</f>
        <v/>
      </c>
    </row>
    <row r="1054">
      <c r="A1054" s="13">
        <f>IF(H1054="","",ROW()-4)</f>
        <v/>
      </c>
      <c r="B1054" s="13">
        <f>IF(H1054="","",ROW()-4)</f>
        <v/>
      </c>
    </row>
    <row r="1055">
      <c r="A1055" s="13">
        <f>IF(H1055="","",ROW()-4)</f>
        <v/>
      </c>
      <c r="B1055" s="13">
        <f>IF(H1055="","",ROW()-4)</f>
        <v/>
      </c>
    </row>
    <row r="1056">
      <c r="A1056" s="13">
        <f>IF(H1056="","",ROW()-4)</f>
        <v/>
      </c>
      <c r="B1056" s="13">
        <f>IF(H1056="","",ROW()-4)</f>
        <v/>
      </c>
    </row>
    <row r="1057">
      <c r="A1057" s="13">
        <f>IF(H1057="","",ROW()-4)</f>
        <v/>
      </c>
      <c r="B1057" s="13">
        <f>IF(H1057="","",ROW()-4)</f>
        <v/>
      </c>
    </row>
    <row r="1058">
      <c r="A1058" s="13">
        <f>IF(H1058="","",ROW()-4)</f>
        <v/>
      </c>
      <c r="B1058" s="13">
        <f>IF(H1058="","",ROW()-4)</f>
        <v/>
      </c>
    </row>
    <row r="1059">
      <c r="A1059" s="13">
        <f>IF(H1059="","",ROW()-4)</f>
        <v/>
      </c>
      <c r="B1059" s="13">
        <f>IF(H1059="","",ROW()-4)</f>
        <v/>
      </c>
    </row>
    <row r="1060">
      <c r="A1060" s="13">
        <f>IF(H1060="","",ROW()-4)</f>
        <v/>
      </c>
      <c r="B1060" s="13">
        <f>IF(H1060="","",ROW()-4)</f>
        <v/>
      </c>
    </row>
    <row r="1061">
      <c r="A1061" s="13">
        <f>IF(H1061="","",ROW()-4)</f>
        <v/>
      </c>
      <c r="B1061" s="13">
        <f>IF(H1061="","",ROW()-4)</f>
        <v/>
      </c>
    </row>
    <row r="1062">
      <c r="A1062" s="13">
        <f>IF(H1062="","",ROW()-4)</f>
        <v/>
      </c>
      <c r="B1062" s="13">
        <f>IF(H1062="","",ROW()-4)</f>
        <v/>
      </c>
    </row>
    <row r="1063">
      <c r="A1063" s="13">
        <f>IF(H1063="","",ROW()-4)</f>
        <v/>
      </c>
      <c r="B1063" s="13">
        <f>IF(H1063="","",ROW()-4)</f>
        <v/>
      </c>
    </row>
    <row r="1064">
      <c r="A1064" s="13">
        <f>IF(H1064="","",ROW()-4)</f>
        <v/>
      </c>
      <c r="B1064" s="13">
        <f>IF(H1064="","",ROW()-4)</f>
        <v/>
      </c>
    </row>
    <row r="1065">
      <c r="A1065" s="13">
        <f>IF(H1065="","",ROW()-4)</f>
        <v/>
      </c>
      <c r="B1065" s="13">
        <f>IF(H1065="","",ROW()-4)</f>
        <v/>
      </c>
    </row>
    <row r="1066">
      <c r="A1066" s="13">
        <f>IF(H1066="","",ROW()-4)</f>
        <v/>
      </c>
      <c r="B1066" s="13">
        <f>IF(H1066="","",ROW()-4)</f>
        <v/>
      </c>
    </row>
    <row r="1067">
      <c r="A1067" s="13">
        <f>IF(H1067="","",ROW()-4)</f>
        <v/>
      </c>
      <c r="B1067" s="13">
        <f>IF(H1067="","",ROW()-4)</f>
        <v/>
      </c>
    </row>
    <row r="1068">
      <c r="A1068" s="13">
        <f>IF(H1068="","",ROW()-4)</f>
        <v/>
      </c>
      <c r="B1068" s="13">
        <f>IF(H1068="","",ROW()-4)</f>
        <v/>
      </c>
    </row>
    <row r="1069">
      <c r="A1069" s="13">
        <f>IF(H1069="","",ROW()-4)</f>
        <v/>
      </c>
      <c r="B1069" s="13">
        <f>IF(H1069="","",ROW()-4)</f>
        <v/>
      </c>
    </row>
    <row r="1070">
      <c r="A1070" s="13">
        <f>IF(H1070="","",ROW()-4)</f>
        <v/>
      </c>
      <c r="B1070" s="13">
        <f>IF(H1070="","",ROW()-4)</f>
        <v/>
      </c>
    </row>
    <row r="1071">
      <c r="A1071" s="13">
        <f>IF(H1071="","",ROW()-4)</f>
        <v/>
      </c>
      <c r="B1071" s="13">
        <f>IF(H1071="","",ROW()-4)</f>
        <v/>
      </c>
    </row>
    <row r="1072">
      <c r="A1072" s="13">
        <f>IF(H1072="","",ROW()-4)</f>
        <v/>
      </c>
      <c r="B1072" s="13">
        <f>IF(H1072="","",ROW()-4)</f>
        <v/>
      </c>
    </row>
    <row r="1073">
      <c r="A1073" s="13">
        <f>IF(H1073="","",ROW()-4)</f>
        <v/>
      </c>
      <c r="B1073" s="13">
        <f>IF(H1073="","",ROW()-4)</f>
        <v/>
      </c>
    </row>
    <row r="1074">
      <c r="A1074" s="13">
        <f>IF(H1074="","",ROW()-4)</f>
        <v/>
      </c>
      <c r="B1074" s="13">
        <f>IF(H1074="","",ROW()-4)</f>
        <v/>
      </c>
    </row>
    <row r="1075">
      <c r="A1075" s="13">
        <f>IF(H1075="","",ROW()-4)</f>
        <v/>
      </c>
      <c r="B1075" s="13">
        <f>IF(H1075="","",ROW()-4)</f>
        <v/>
      </c>
    </row>
    <row r="1076">
      <c r="A1076" s="13">
        <f>IF(H1076="","",ROW()-4)</f>
        <v/>
      </c>
      <c r="B1076" s="13">
        <f>IF(H1076="","",ROW()-4)</f>
        <v/>
      </c>
    </row>
    <row r="1077">
      <c r="A1077" s="13">
        <f>IF(H1077="","",ROW()-4)</f>
        <v/>
      </c>
      <c r="B1077" s="13">
        <f>IF(H1077="","",ROW()-4)</f>
        <v/>
      </c>
    </row>
    <row r="1078">
      <c r="A1078" s="13">
        <f>IF(H1078="","",ROW()-4)</f>
        <v/>
      </c>
      <c r="B1078" s="13">
        <f>IF(H1078="","",ROW()-4)</f>
        <v/>
      </c>
    </row>
    <row r="1079">
      <c r="A1079" s="13">
        <f>IF(H1079="","",ROW()-4)</f>
        <v/>
      </c>
      <c r="B1079" s="13">
        <f>IF(H1079="","",ROW()-4)</f>
        <v/>
      </c>
    </row>
    <row r="1080">
      <c r="A1080" s="13">
        <f>IF(H1080="","",ROW()-4)</f>
        <v/>
      </c>
      <c r="B1080" s="13">
        <f>IF(H1080="","",ROW()-4)</f>
        <v/>
      </c>
    </row>
    <row r="1081">
      <c r="A1081" s="13">
        <f>IF(H1081="","",ROW()-4)</f>
        <v/>
      </c>
      <c r="B1081" s="13">
        <f>IF(H1081="","",ROW()-4)</f>
        <v/>
      </c>
    </row>
    <row r="1082">
      <c r="A1082" s="13">
        <f>IF(H1082="","",ROW()-4)</f>
        <v/>
      </c>
      <c r="B1082" s="13">
        <f>IF(H1082="","",ROW()-4)</f>
        <v/>
      </c>
    </row>
    <row r="1083">
      <c r="A1083" s="13">
        <f>IF(H1083="","",ROW()-4)</f>
        <v/>
      </c>
      <c r="B1083" s="13">
        <f>IF(H1083="","",ROW()-4)</f>
        <v/>
      </c>
    </row>
    <row r="1084">
      <c r="A1084" s="13">
        <f>IF(H1084="","",ROW()-4)</f>
        <v/>
      </c>
      <c r="B1084" s="13">
        <f>IF(H1084="","",ROW()-4)</f>
        <v/>
      </c>
    </row>
    <row r="1085">
      <c r="A1085" s="13">
        <f>IF(H1085="","",ROW()-4)</f>
        <v/>
      </c>
      <c r="B1085" s="13">
        <f>IF(H1085="","",ROW()-4)</f>
        <v/>
      </c>
    </row>
    <row r="1086">
      <c r="A1086" s="13">
        <f>IF(H1086="","",ROW()-4)</f>
        <v/>
      </c>
      <c r="B1086" s="13">
        <f>IF(H1086="","",ROW()-4)</f>
        <v/>
      </c>
    </row>
    <row r="1087">
      <c r="A1087" s="13">
        <f>IF(H1087="","",ROW()-4)</f>
        <v/>
      </c>
      <c r="B1087" s="13">
        <f>IF(H1087="","",ROW()-4)</f>
        <v/>
      </c>
    </row>
    <row r="1088">
      <c r="A1088" s="13">
        <f>IF(H1088="","",ROW()-4)</f>
        <v/>
      </c>
      <c r="B1088" s="13">
        <f>IF(H1088="","",ROW()-4)</f>
        <v/>
      </c>
    </row>
    <row r="1089">
      <c r="A1089" s="13">
        <f>IF(H1089="","",ROW()-4)</f>
        <v/>
      </c>
      <c r="B1089" s="13">
        <f>IF(H1089="","",ROW()-4)</f>
        <v/>
      </c>
    </row>
    <row r="1090">
      <c r="A1090" s="13">
        <f>IF(H1090="","",ROW()-4)</f>
        <v/>
      </c>
      <c r="B1090" s="13">
        <f>IF(H1090="","",ROW()-4)</f>
        <v/>
      </c>
    </row>
    <row r="1091">
      <c r="A1091" s="13">
        <f>IF(H1091="","",ROW()-4)</f>
        <v/>
      </c>
      <c r="B1091" s="13">
        <f>IF(H1091="","",ROW()-4)</f>
        <v/>
      </c>
    </row>
    <row r="1092">
      <c r="A1092" s="13">
        <f>IF(H1092="","",ROW()-4)</f>
        <v/>
      </c>
      <c r="B1092" s="13">
        <f>IF(H1092="","",ROW()-4)</f>
        <v/>
      </c>
    </row>
    <row r="1093">
      <c r="A1093" s="13">
        <f>IF(H1093="","",ROW()-4)</f>
        <v/>
      </c>
      <c r="B1093" s="13">
        <f>IF(H1093="","",ROW()-4)</f>
        <v/>
      </c>
    </row>
    <row r="1094">
      <c r="A1094" s="13">
        <f>IF(H1094="","",ROW()-4)</f>
        <v/>
      </c>
      <c r="B1094" s="13">
        <f>IF(H1094="","",ROW()-4)</f>
        <v/>
      </c>
    </row>
    <row r="1095">
      <c r="A1095" s="13">
        <f>IF(H1095="","",ROW()-4)</f>
        <v/>
      </c>
      <c r="B1095" s="13">
        <f>IF(H1095="","",ROW()-4)</f>
        <v/>
      </c>
    </row>
    <row r="1096">
      <c r="A1096" s="13">
        <f>IF(H1096="","",ROW()-4)</f>
        <v/>
      </c>
      <c r="B1096" s="13">
        <f>IF(H1096="","",ROW()-4)</f>
        <v/>
      </c>
    </row>
    <row r="1097">
      <c r="A1097" s="13">
        <f>IF(H1097="","",ROW()-4)</f>
        <v/>
      </c>
      <c r="B1097" s="13">
        <f>IF(H1097="","",ROW()-4)</f>
        <v/>
      </c>
    </row>
    <row r="1098">
      <c r="A1098" s="13">
        <f>IF(H1098="","",ROW()-4)</f>
        <v/>
      </c>
      <c r="B1098" s="13">
        <f>IF(H1098="","",ROW()-4)</f>
        <v/>
      </c>
    </row>
    <row r="1099">
      <c r="A1099" s="13">
        <f>IF(H1099="","",ROW()-4)</f>
        <v/>
      </c>
      <c r="B1099" s="13">
        <f>IF(H1099="","",ROW()-4)</f>
        <v/>
      </c>
    </row>
    <row r="1100">
      <c r="A1100" s="13">
        <f>IF(H1100="","",ROW()-4)</f>
        <v/>
      </c>
      <c r="B1100" s="13">
        <f>IF(H1100="","",ROW()-4)</f>
        <v/>
      </c>
    </row>
    <row r="1101">
      <c r="A1101" s="13">
        <f>IF(H1101="","",ROW()-4)</f>
        <v/>
      </c>
      <c r="B1101" s="13">
        <f>IF(H1101="","",ROW()-4)</f>
        <v/>
      </c>
    </row>
    <row r="1102">
      <c r="A1102" s="13">
        <f>IF(H1102="","",ROW()-4)</f>
        <v/>
      </c>
      <c r="B1102" s="13">
        <f>IF(H1102="","",ROW()-4)</f>
        <v/>
      </c>
    </row>
    <row r="1103">
      <c r="A1103" s="13">
        <f>IF(H1103="","",ROW()-4)</f>
        <v/>
      </c>
      <c r="B1103" s="13">
        <f>IF(H1103="","",ROW()-4)</f>
        <v/>
      </c>
    </row>
    <row r="1104">
      <c r="A1104" s="13">
        <f>IF(H1104="","",ROW()-4)</f>
        <v/>
      </c>
      <c r="B1104" s="13">
        <f>IF(H1104="","",ROW()-4)</f>
        <v/>
      </c>
    </row>
    <row r="1105">
      <c r="A1105" s="13">
        <f>IF(H1105="","",ROW()-4)</f>
        <v/>
      </c>
      <c r="B1105" s="13">
        <f>IF(H1105="","",ROW()-4)</f>
        <v/>
      </c>
    </row>
    <row r="1106">
      <c r="A1106" s="13">
        <f>IF(H1106="","",ROW()-4)</f>
        <v/>
      </c>
      <c r="B1106" s="13">
        <f>IF(H1106="","",ROW()-4)</f>
        <v/>
      </c>
    </row>
    <row r="1107">
      <c r="A1107" s="13">
        <f>IF(H1107="","",ROW()-4)</f>
        <v/>
      </c>
      <c r="B1107" s="13">
        <f>IF(H1107="","",ROW()-4)</f>
        <v/>
      </c>
    </row>
    <row r="1108">
      <c r="A1108" s="13">
        <f>IF(H1108="","",ROW()-4)</f>
        <v/>
      </c>
      <c r="B1108" s="13">
        <f>IF(H1108="","",ROW()-4)</f>
        <v/>
      </c>
    </row>
    <row r="1109">
      <c r="A1109" s="13">
        <f>IF(H1109="","",ROW()-4)</f>
        <v/>
      </c>
      <c r="B1109" s="13">
        <f>IF(H1109="","",ROW()-4)</f>
        <v/>
      </c>
    </row>
    <row r="1110">
      <c r="A1110" s="13">
        <f>IF(H1110="","",ROW()-4)</f>
        <v/>
      </c>
      <c r="B1110" s="13">
        <f>IF(H1110="","",ROW()-4)</f>
        <v/>
      </c>
    </row>
    <row r="1111">
      <c r="A1111" s="13">
        <f>IF(H1111="","",ROW()-4)</f>
        <v/>
      </c>
      <c r="B1111" s="13">
        <f>IF(H1111="","",ROW()-4)</f>
        <v/>
      </c>
    </row>
    <row r="1112">
      <c r="A1112" s="13">
        <f>IF(H1112="","",ROW()-4)</f>
        <v/>
      </c>
      <c r="B1112" s="13">
        <f>IF(H1112="","",ROW()-4)</f>
        <v/>
      </c>
    </row>
    <row r="1113">
      <c r="A1113" s="13">
        <f>IF(H1113="","",ROW()-4)</f>
        <v/>
      </c>
      <c r="B1113" s="13">
        <f>IF(H1113="","",ROW()-4)</f>
        <v/>
      </c>
    </row>
    <row r="1114">
      <c r="A1114" s="13">
        <f>IF(H1114="","",ROW()-4)</f>
        <v/>
      </c>
      <c r="B1114" s="13">
        <f>IF(H1114="","",ROW()-4)</f>
        <v/>
      </c>
    </row>
    <row r="1115">
      <c r="A1115" s="13">
        <f>IF(H1115="","",ROW()-4)</f>
        <v/>
      </c>
      <c r="B1115" s="13">
        <f>IF(H1115="","",ROW()-4)</f>
        <v/>
      </c>
    </row>
    <row r="1116">
      <c r="A1116" s="13">
        <f>IF(H1116="","",ROW()-4)</f>
        <v/>
      </c>
      <c r="B1116" s="13">
        <f>IF(H1116="","",ROW()-4)</f>
        <v/>
      </c>
    </row>
    <row r="1117">
      <c r="A1117" s="13">
        <f>IF(H1117="","",ROW()-4)</f>
        <v/>
      </c>
      <c r="B1117" s="13">
        <f>IF(H1117="","",ROW()-4)</f>
        <v/>
      </c>
    </row>
    <row r="1118">
      <c r="A1118" s="13">
        <f>IF(H1118="","",ROW()-4)</f>
        <v/>
      </c>
      <c r="B1118" s="13">
        <f>IF(H1118="","",ROW()-4)</f>
        <v/>
      </c>
    </row>
    <row r="1119">
      <c r="A1119" s="13">
        <f>IF(H1119="","",ROW()-4)</f>
        <v/>
      </c>
      <c r="B1119" s="13">
        <f>IF(H1119="","",ROW()-4)</f>
        <v/>
      </c>
    </row>
    <row r="1120">
      <c r="A1120" s="13">
        <f>IF(H1120="","",ROW()-4)</f>
        <v/>
      </c>
      <c r="B1120" s="13">
        <f>IF(H1120="","",ROW()-4)</f>
        <v/>
      </c>
    </row>
    <row r="1121">
      <c r="A1121" s="13">
        <f>IF(H1121="","",ROW()-4)</f>
        <v/>
      </c>
      <c r="B1121" s="13">
        <f>IF(H1121="","",ROW()-4)</f>
        <v/>
      </c>
    </row>
    <row r="1122">
      <c r="A1122" s="13">
        <f>IF(H1122="","",ROW()-4)</f>
        <v/>
      </c>
      <c r="B1122" s="13">
        <f>IF(H1122="","",ROW()-4)</f>
        <v/>
      </c>
    </row>
    <row r="1123">
      <c r="A1123" s="13">
        <f>IF(H1123="","",ROW()-4)</f>
        <v/>
      </c>
      <c r="B1123" s="13">
        <f>IF(H1123="","",ROW()-4)</f>
        <v/>
      </c>
    </row>
    <row r="1124">
      <c r="A1124" s="13">
        <f>IF(H1124="","",ROW()-4)</f>
        <v/>
      </c>
      <c r="B1124" s="13">
        <f>IF(H1124="","",ROW()-4)</f>
        <v/>
      </c>
    </row>
    <row r="1125">
      <c r="A1125" s="13">
        <f>IF(H1125="","",ROW()-4)</f>
        <v/>
      </c>
      <c r="B1125" s="13">
        <f>IF(H1125="","",ROW()-4)</f>
        <v/>
      </c>
    </row>
    <row r="1126">
      <c r="A1126" s="13">
        <f>IF(H1126="","",ROW()-4)</f>
        <v/>
      </c>
      <c r="B1126" s="13">
        <f>IF(H1126="","",ROW()-4)</f>
        <v/>
      </c>
    </row>
    <row r="1127">
      <c r="A1127" s="13">
        <f>IF(H1127="","",ROW()-4)</f>
        <v/>
      </c>
      <c r="B1127" s="13">
        <f>IF(H1127="","",ROW()-4)</f>
        <v/>
      </c>
    </row>
    <row r="1128">
      <c r="A1128" s="13">
        <f>IF(H1128="","",ROW()-4)</f>
        <v/>
      </c>
      <c r="B1128" s="13">
        <f>IF(H1128="","",ROW()-4)</f>
        <v/>
      </c>
    </row>
    <row r="1129">
      <c r="A1129" s="13">
        <f>IF(H1129="","",ROW()-4)</f>
        <v/>
      </c>
      <c r="B1129" s="13">
        <f>IF(H1129="","",ROW()-4)</f>
        <v/>
      </c>
    </row>
    <row r="1130">
      <c r="A1130" s="13">
        <f>IF(H1130="","",ROW()-4)</f>
        <v/>
      </c>
      <c r="B1130" s="13">
        <f>IF(H1130="","",ROW()-4)</f>
        <v/>
      </c>
    </row>
    <row r="1131">
      <c r="A1131" s="13">
        <f>IF(H1131="","",ROW()-4)</f>
        <v/>
      </c>
      <c r="B1131" s="13">
        <f>IF(H1131="","",ROW()-4)</f>
        <v/>
      </c>
    </row>
    <row r="1132">
      <c r="A1132" s="13">
        <f>IF(H1132="","",ROW()-4)</f>
        <v/>
      </c>
      <c r="B1132" s="13">
        <f>IF(H1132="","",ROW()-4)</f>
        <v/>
      </c>
    </row>
    <row r="1133">
      <c r="A1133" s="13">
        <f>IF(H1133="","",ROW()-4)</f>
        <v/>
      </c>
      <c r="B1133" s="13">
        <f>IF(H1133="","",ROW()-4)</f>
        <v/>
      </c>
    </row>
    <row r="1134">
      <c r="A1134" s="13">
        <f>IF(H1134="","",ROW()-4)</f>
        <v/>
      </c>
      <c r="B1134" s="13">
        <f>IF(H1134="","",ROW()-4)</f>
        <v/>
      </c>
    </row>
    <row r="1135">
      <c r="A1135" s="13">
        <f>IF(H1135="","",ROW()-4)</f>
        <v/>
      </c>
      <c r="B1135" s="13">
        <f>IF(H1135="","",ROW()-4)</f>
        <v/>
      </c>
    </row>
    <row r="1136">
      <c r="A1136" s="13">
        <f>IF(H1136="","",ROW()-4)</f>
        <v/>
      </c>
      <c r="B1136" s="13">
        <f>IF(H1136="","",ROW()-4)</f>
        <v/>
      </c>
    </row>
    <row r="1137">
      <c r="A1137" s="13">
        <f>IF(H1137="","",ROW()-4)</f>
        <v/>
      </c>
      <c r="B1137" s="13">
        <f>IF(H1137="","",ROW()-4)</f>
        <v/>
      </c>
    </row>
    <row r="1138">
      <c r="A1138" s="13">
        <f>IF(H1138="","",ROW()-4)</f>
        <v/>
      </c>
      <c r="B1138" s="13">
        <f>IF(H1138="","",ROW()-4)</f>
        <v/>
      </c>
    </row>
    <row r="1139">
      <c r="A1139" s="13">
        <f>IF(H1139="","",ROW()-4)</f>
        <v/>
      </c>
      <c r="B1139" s="13">
        <f>IF(H1139="","",ROW()-4)</f>
        <v/>
      </c>
    </row>
    <row r="1140">
      <c r="A1140" s="13">
        <f>IF(H1140="","",ROW()-4)</f>
        <v/>
      </c>
      <c r="B1140" s="13">
        <f>IF(H1140="","",ROW()-4)</f>
        <v/>
      </c>
    </row>
    <row r="1141">
      <c r="A1141" s="13">
        <f>IF(H1141="","",ROW()-4)</f>
        <v/>
      </c>
      <c r="B1141" s="13">
        <f>IF(H1141="","",ROW()-4)</f>
        <v/>
      </c>
    </row>
    <row r="1142">
      <c r="A1142" s="13">
        <f>IF(H1142="","",ROW()-4)</f>
        <v/>
      </c>
      <c r="B1142" s="13">
        <f>IF(H1142="","",ROW()-4)</f>
        <v/>
      </c>
    </row>
    <row r="1143">
      <c r="A1143" s="13">
        <f>IF(H1143="","",ROW()-4)</f>
        <v/>
      </c>
      <c r="B1143" s="13">
        <f>IF(H1143="","",ROW()-4)</f>
        <v/>
      </c>
    </row>
    <row r="1144">
      <c r="A1144" s="13">
        <f>IF(H1144="","",ROW()-4)</f>
        <v/>
      </c>
      <c r="B1144" s="13">
        <f>IF(H1144="","",ROW()-4)</f>
        <v/>
      </c>
    </row>
    <row r="1145">
      <c r="A1145" s="13">
        <f>IF(H1145="","",ROW()-4)</f>
        <v/>
      </c>
      <c r="B1145" s="13">
        <f>IF(H1145="","",ROW()-4)</f>
        <v/>
      </c>
    </row>
    <row r="1146">
      <c r="A1146" s="13">
        <f>IF(H1146="","",ROW()-4)</f>
        <v/>
      </c>
      <c r="B1146" s="13">
        <f>IF(H1146="","",ROW()-4)</f>
        <v/>
      </c>
    </row>
    <row r="1147">
      <c r="A1147" s="13">
        <f>IF(H1147="","",ROW()-4)</f>
        <v/>
      </c>
      <c r="B1147" s="13">
        <f>IF(H1147="","",ROW()-4)</f>
        <v/>
      </c>
    </row>
    <row r="1148">
      <c r="A1148" s="13">
        <f>IF(H1148="","",ROW()-4)</f>
        <v/>
      </c>
      <c r="B1148" s="13">
        <f>IF(H1148="","",ROW()-4)</f>
        <v/>
      </c>
    </row>
    <row r="1149">
      <c r="A1149" s="13">
        <f>IF(H1149="","",ROW()-4)</f>
        <v/>
      </c>
      <c r="B1149" s="13">
        <f>IF(H1149="","",ROW()-4)</f>
        <v/>
      </c>
    </row>
    <row r="1150">
      <c r="A1150" s="13">
        <f>IF(H1150="","",ROW()-4)</f>
        <v/>
      </c>
      <c r="B1150" s="13">
        <f>IF(H1150="","",ROW()-4)</f>
        <v/>
      </c>
    </row>
    <row r="1151">
      <c r="A1151" s="13">
        <f>IF(H1151="","",ROW()-4)</f>
        <v/>
      </c>
      <c r="B1151" s="13">
        <f>IF(H1151="","",ROW()-4)</f>
        <v/>
      </c>
    </row>
    <row r="1152">
      <c r="A1152" s="13">
        <f>IF(H1152="","",ROW()-4)</f>
        <v/>
      </c>
      <c r="B1152" s="13">
        <f>IF(H1152="","",ROW()-4)</f>
        <v/>
      </c>
    </row>
    <row r="1153">
      <c r="A1153" s="13">
        <f>IF(H1153="","",ROW()-4)</f>
        <v/>
      </c>
      <c r="B1153" s="13">
        <f>IF(H1153="","",ROW()-4)</f>
        <v/>
      </c>
    </row>
    <row r="1154">
      <c r="A1154" s="13">
        <f>IF(H1154="","",ROW()-4)</f>
        <v/>
      </c>
      <c r="B1154" s="13">
        <f>IF(H1154="","",ROW()-4)</f>
        <v/>
      </c>
    </row>
    <row r="1155">
      <c r="A1155" s="13">
        <f>IF(H1155="","",ROW()-4)</f>
        <v/>
      </c>
      <c r="B1155" s="13">
        <f>IF(H1155="","",ROW()-4)</f>
        <v/>
      </c>
    </row>
    <row r="1156">
      <c r="A1156" s="13">
        <f>IF(H1156="","",ROW()-4)</f>
        <v/>
      </c>
      <c r="B1156" s="13">
        <f>IF(H1156="","",ROW()-4)</f>
        <v/>
      </c>
    </row>
    <row r="1157">
      <c r="A1157" s="13">
        <f>IF(H1157="","",ROW()-4)</f>
        <v/>
      </c>
      <c r="B1157" s="13">
        <f>IF(H1157="","",ROW()-4)</f>
        <v/>
      </c>
    </row>
    <row r="1158">
      <c r="A1158" s="13">
        <f>IF(H1158="","",ROW()-4)</f>
        <v/>
      </c>
      <c r="B1158" s="13">
        <f>IF(H1158="","",ROW()-4)</f>
        <v/>
      </c>
    </row>
    <row r="1159">
      <c r="A1159" s="13">
        <f>IF(H1159="","",ROW()-4)</f>
        <v/>
      </c>
      <c r="B1159" s="13">
        <f>IF(H1159="","",ROW()-4)</f>
        <v/>
      </c>
    </row>
    <row r="1160">
      <c r="A1160" s="13">
        <f>IF(H1160="","",ROW()-4)</f>
        <v/>
      </c>
      <c r="B1160" s="13">
        <f>IF(H1160="","",ROW()-4)</f>
        <v/>
      </c>
    </row>
    <row r="1161">
      <c r="A1161" s="13">
        <f>IF(H1161="","",ROW()-4)</f>
        <v/>
      </c>
      <c r="B1161" s="13">
        <f>IF(H1161="","",ROW()-4)</f>
        <v/>
      </c>
    </row>
    <row r="1162">
      <c r="A1162" s="13">
        <f>IF(H1162="","",ROW()-4)</f>
        <v/>
      </c>
      <c r="B1162" s="13">
        <f>IF(H1162="","",ROW()-4)</f>
        <v/>
      </c>
    </row>
    <row r="1163">
      <c r="A1163" s="13">
        <f>IF(H1163="","",ROW()-4)</f>
        <v/>
      </c>
      <c r="B1163" s="13">
        <f>IF(H1163="","",ROW()-4)</f>
        <v/>
      </c>
    </row>
    <row r="1164">
      <c r="A1164" s="13">
        <f>IF(H1164="","",ROW()-4)</f>
        <v/>
      </c>
      <c r="B1164" s="13">
        <f>IF(H1164="","",ROW()-4)</f>
        <v/>
      </c>
    </row>
    <row r="1165">
      <c r="A1165" s="13">
        <f>IF(H1165="","",ROW()-4)</f>
        <v/>
      </c>
      <c r="B1165" s="13">
        <f>IF(H1165="","",ROW()-4)</f>
        <v/>
      </c>
    </row>
    <row r="1166">
      <c r="A1166" s="13">
        <f>IF(H1166="","",ROW()-4)</f>
        <v/>
      </c>
      <c r="B1166" s="13">
        <f>IF(H1166="","",ROW()-4)</f>
        <v/>
      </c>
    </row>
    <row r="1167">
      <c r="A1167" s="13">
        <f>IF(H1167="","",ROW()-4)</f>
        <v/>
      </c>
      <c r="B1167" s="13">
        <f>IF(H1167="","",ROW()-4)</f>
        <v/>
      </c>
    </row>
    <row r="1168">
      <c r="A1168" s="13">
        <f>IF(H1168="","",ROW()-4)</f>
        <v/>
      </c>
      <c r="B1168" s="13">
        <f>IF(H1168="","",ROW()-4)</f>
        <v/>
      </c>
    </row>
    <row r="1169">
      <c r="A1169" s="13">
        <f>IF(H1169="","",ROW()-4)</f>
        <v/>
      </c>
      <c r="B1169" s="13">
        <f>IF(H1169="","",ROW()-4)</f>
        <v/>
      </c>
    </row>
    <row r="1170">
      <c r="A1170" s="13">
        <f>IF(H1170="","",ROW()-4)</f>
        <v/>
      </c>
      <c r="B1170" s="13">
        <f>IF(H1170="","",ROW()-4)</f>
        <v/>
      </c>
    </row>
    <row r="1171">
      <c r="A1171" s="13">
        <f>IF(H1171="","",ROW()-4)</f>
        <v/>
      </c>
      <c r="B1171" s="13">
        <f>IF(H1171="","",ROW()-4)</f>
        <v/>
      </c>
    </row>
    <row r="1172">
      <c r="A1172" s="13">
        <f>IF(H1172="","",ROW()-4)</f>
        <v/>
      </c>
      <c r="B1172" s="13">
        <f>IF(H1172="","",ROW()-4)</f>
        <v/>
      </c>
    </row>
    <row r="1173">
      <c r="A1173" s="13">
        <f>IF(H1173="","",ROW()-4)</f>
        <v/>
      </c>
      <c r="B1173" s="13">
        <f>IF(H1173="","",ROW()-4)</f>
        <v/>
      </c>
    </row>
    <row r="1174">
      <c r="A1174" s="13">
        <f>IF(H1174="","",ROW()-4)</f>
        <v/>
      </c>
      <c r="B1174" s="13">
        <f>IF(H1174="","",ROW()-4)</f>
        <v/>
      </c>
    </row>
    <row r="1175">
      <c r="A1175" s="13">
        <f>IF(H1175="","",ROW()-4)</f>
        <v/>
      </c>
      <c r="B1175" s="13">
        <f>IF(H1175="","",ROW()-4)</f>
        <v/>
      </c>
    </row>
    <row r="1176">
      <c r="A1176" s="13">
        <f>IF(H1176="","",ROW()-4)</f>
        <v/>
      </c>
      <c r="B1176" s="13">
        <f>IF(H1176="","",ROW()-4)</f>
        <v/>
      </c>
    </row>
    <row r="1177">
      <c r="A1177" s="13">
        <f>IF(H1177="","",ROW()-4)</f>
        <v/>
      </c>
      <c r="B1177" s="13">
        <f>IF(H1177="","",ROW()-4)</f>
        <v/>
      </c>
    </row>
    <row r="1178">
      <c r="A1178" s="13">
        <f>IF(H1178="","",ROW()-4)</f>
        <v/>
      </c>
      <c r="B1178" s="13">
        <f>IF(H1178="","",ROW()-4)</f>
        <v/>
      </c>
    </row>
    <row r="1179">
      <c r="A1179" s="13">
        <f>IF(H1179="","",ROW()-4)</f>
        <v/>
      </c>
      <c r="B1179" s="13">
        <f>IF(H1179="","",ROW()-4)</f>
        <v/>
      </c>
    </row>
    <row r="1180">
      <c r="A1180" s="13">
        <f>IF(H1180="","",ROW()-4)</f>
        <v/>
      </c>
      <c r="B1180" s="13">
        <f>IF(H1180="","",ROW()-4)</f>
        <v/>
      </c>
    </row>
    <row r="1181">
      <c r="A1181" s="13">
        <f>IF(H1181="","",ROW()-4)</f>
        <v/>
      </c>
      <c r="B1181" s="13">
        <f>IF(H1181="","",ROW()-4)</f>
        <v/>
      </c>
    </row>
    <row r="1182">
      <c r="A1182" s="13">
        <f>IF(H1182="","",ROW()-4)</f>
        <v/>
      </c>
      <c r="B1182" s="13">
        <f>IF(H1182="","",ROW()-4)</f>
        <v/>
      </c>
    </row>
    <row r="1183">
      <c r="A1183" s="13">
        <f>IF(H1183="","",ROW()-4)</f>
        <v/>
      </c>
      <c r="B1183" s="13">
        <f>IF(H1183="","",ROW()-4)</f>
        <v/>
      </c>
    </row>
    <row r="1184">
      <c r="A1184" s="13">
        <f>IF(H1184="","",ROW()-4)</f>
        <v/>
      </c>
      <c r="B1184" s="13">
        <f>IF(H1184="","",ROW()-4)</f>
        <v/>
      </c>
    </row>
    <row r="1185">
      <c r="A1185" s="13">
        <f>IF(H1185="","",ROW()-4)</f>
        <v/>
      </c>
      <c r="B1185" s="13">
        <f>IF(H1185="","",ROW()-4)</f>
        <v/>
      </c>
    </row>
    <row r="1186">
      <c r="A1186" s="13">
        <f>IF(H1186="","",ROW()-4)</f>
        <v/>
      </c>
      <c r="B1186" s="13">
        <f>IF(H1186="","",ROW()-4)</f>
        <v/>
      </c>
    </row>
    <row r="1187">
      <c r="A1187" s="13">
        <f>IF(H1187="","",ROW()-4)</f>
        <v/>
      </c>
      <c r="B1187" s="13">
        <f>IF(H1187="","",ROW()-4)</f>
        <v/>
      </c>
    </row>
    <row r="1188">
      <c r="A1188" s="13">
        <f>IF(H1188="","",ROW()-4)</f>
        <v/>
      </c>
      <c r="B1188" s="13">
        <f>IF(H1188="","",ROW()-4)</f>
        <v/>
      </c>
    </row>
    <row r="1189">
      <c r="A1189" s="13">
        <f>IF(H1189="","",ROW()-4)</f>
        <v/>
      </c>
      <c r="B1189" s="13">
        <f>IF(H1189="","",ROW()-4)</f>
        <v/>
      </c>
    </row>
    <row r="1190">
      <c r="A1190" s="13">
        <f>IF(H1190="","",ROW()-4)</f>
        <v/>
      </c>
      <c r="B1190" s="13">
        <f>IF(H1190="","",ROW()-4)</f>
        <v/>
      </c>
    </row>
    <row r="1191">
      <c r="A1191" s="13">
        <f>IF(H1191="","",ROW()-4)</f>
        <v/>
      </c>
      <c r="B1191" s="13">
        <f>IF(H1191="","",ROW()-4)</f>
        <v/>
      </c>
    </row>
    <row r="1192">
      <c r="A1192" s="13">
        <f>IF(H1192="","",ROW()-4)</f>
        <v/>
      </c>
      <c r="B1192" s="13">
        <f>IF(H1192="","",ROW()-4)</f>
        <v/>
      </c>
    </row>
    <row r="1193">
      <c r="A1193" s="13">
        <f>IF(H1193="","",ROW()-4)</f>
        <v/>
      </c>
      <c r="B1193" s="13">
        <f>IF(H1193="","",ROW()-4)</f>
        <v/>
      </c>
    </row>
    <row r="1194">
      <c r="A1194" s="13">
        <f>IF(H1194="","",ROW()-4)</f>
        <v/>
      </c>
      <c r="B1194" s="13">
        <f>IF(H1194="","",ROW()-4)</f>
        <v/>
      </c>
    </row>
    <row r="1195">
      <c r="A1195" s="13">
        <f>IF(H1195="","",ROW()-4)</f>
        <v/>
      </c>
      <c r="B1195" s="13">
        <f>IF(H1195="","",ROW()-4)</f>
        <v/>
      </c>
    </row>
    <row r="1196">
      <c r="A1196" s="13">
        <f>IF(H1196="","",ROW()-4)</f>
        <v/>
      </c>
      <c r="B1196" s="13">
        <f>IF(H1196="","",ROW()-4)</f>
        <v/>
      </c>
    </row>
    <row r="1197">
      <c r="A1197" s="13">
        <f>IF(H1197="","",ROW()-4)</f>
        <v/>
      </c>
      <c r="B1197" s="13">
        <f>IF(H1197="","",ROW()-4)</f>
        <v/>
      </c>
    </row>
    <row r="1198">
      <c r="A1198" s="13">
        <f>IF(H1198="","",ROW()-4)</f>
        <v/>
      </c>
      <c r="B1198" s="13">
        <f>IF(H1198="","",ROW()-4)</f>
        <v/>
      </c>
    </row>
    <row r="1199">
      <c r="A1199" s="13">
        <f>IF(H1199="","",ROW()-4)</f>
        <v/>
      </c>
      <c r="B1199" s="13">
        <f>IF(H1199="","",ROW()-4)</f>
        <v/>
      </c>
    </row>
    <row r="1200">
      <c r="A1200" s="13">
        <f>IF(H1200="","",ROW()-4)</f>
        <v/>
      </c>
      <c r="B1200" s="13">
        <f>IF(H1200="","",ROW()-4)</f>
        <v/>
      </c>
    </row>
    <row r="1201">
      <c r="A1201" s="13">
        <f>IF(H1201="","",ROW()-4)</f>
        <v/>
      </c>
      <c r="B1201" s="13">
        <f>IF(H1201="","",ROW()-4)</f>
        <v/>
      </c>
    </row>
    <row r="1202">
      <c r="A1202" s="13">
        <f>IF(H1202="","",ROW()-4)</f>
        <v/>
      </c>
      <c r="B1202" s="13">
        <f>IF(H1202="","",ROW()-4)</f>
        <v/>
      </c>
    </row>
    <row r="1203">
      <c r="A1203" s="13">
        <f>IF(H1203="","",ROW()-4)</f>
        <v/>
      </c>
      <c r="B1203" s="13">
        <f>IF(H1203="","",ROW()-4)</f>
        <v/>
      </c>
    </row>
    <row r="1204">
      <c r="A1204" s="13">
        <f>IF(H1204="","",ROW()-4)</f>
        <v/>
      </c>
      <c r="B1204" s="13">
        <f>IF(H1204="","",ROW()-4)</f>
        <v/>
      </c>
    </row>
    <row r="1205">
      <c r="A1205" s="13">
        <f>IF(H1205="","",ROW()-4)</f>
        <v/>
      </c>
      <c r="B1205" s="13">
        <f>IF(H1205="","",ROW()-4)</f>
        <v/>
      </c>
    </row>
    <row r="1206">
      <c r="A1206" s="13">
        <f>IF(H1206="","",ROW()-4)</f>
        <v/>
      </c>
      <c r="B1206" s="13">
        <f>IF(H1206="","",ROW()-4)</f>
        <v/>
      </c>
    </row>
    <row r="1207">
      <c r="A1207" s="13">
        <f>IF(H1207="","",ROW()-4)</f>
        <v/>
      </c>
      <c r="B1207" s="13">
        <f>IF(H1207="","",ROW()-4)</f>
        <v/>
      </c>
    </row>
    <row r="1208">
      <c r="A1208" s="13">
        <f>IF(H1208="","",ROW()-4)</f>
        <v/>
      </c>
      <c r="B1208" s="13">
        <f>IF(H1208="","",ROW()-4)</f>
        <v/>
      </c>
    </row>
    <row r="1209">
      <c r="A1209" s="13">
        <f>IF(H1209="","",ROW()-4)</f>
        <v/>
      </c>
      <c r="B1209" s="13">
        <f>IF(H1209="","",ROW()-4)</f>
        <v/>
      </c>
    </row>
    <row r="1210">
      <c r="A1210" s="13">
        <f>IF(H1210="","",ROW()-4)</f>
        <v/>
      </c>
      <c r="B1210" s="13">
        <f>IF(H1210="","",ROW()-4)</f>
        <v/>
      </c>
    </row>
    <row r="1211">
      <c r="A1211" s="13">
        <f>IF(H1211="","",ROW()-4)</f>
        <v/>
      </c>
      <c r="B1211" s="13">
        <f>IF(H1211="","",ROW()-4)</f>
        <v/>
      </c>
    </row>
    <row r="1212">
      <c r="A1212" s="13">
        <f>IF(H1212="","",ROW()-4)</f>
        <v/>
      </c>
      <c r="B1212" s="13">
        <f>IF(H1212="","",ROW()-4)</f>
        <v/>
      </c>
    </row>
    <row r="1213">
      <c r="A1213" s="13">
        <f>IF(H1213="","",ROW()-4)</f>
        <v/>
      </c>
      <c r="B1213" s="13">
        <f>IF(H1213="","",ROW()-4)</f>
        <v/>
      </c>
    </row>
    <row r="1214">
      <c r="A1214" s="13">
        <f>IF(H1214="","",ROW()-4)</f>
        <v/>
      </c>
      <c r="B1214" s="13">
        <f>IF(H1214="","",ROW()-4)</f>
        <v/>
      </c>
    </row>
    <row r="1215">
      <c r="A1215" s="13">
        <f>IF(H1215="","",ROW()-4)</f>
        <v/>
      </c>
      <c r="B1215" s="13">
        <f>IF(H1215="","",ROW()-4)</f>
        <v/>
      </c>
    </row>
    <row r="1216">
      <c r="A1216" s="13">
        <f>IF(H1216="","",ROW()-4)</f>
        <v/>
      </c>
      <c r="B1216" s="13">
        <f>IF(H1216="","",ROW()-4)</f>
        <v/>
      </c>
    </row>
    <row r="1217">
      <c r="A1217" s="13">
        <f>IF(H1217="","",ROW()-4)</f>
        <v/>
      </c>
      <c r="B1217" s="13">
        <f>IF(H1217="","",ROW()-4)</f>
        <v/>
      </c>
    </row>
    <row r="1218">
      <c r="A1218" s="13">
        <f>IF(H1218="","",ROW()-4)</f>
        <v/>
      </c>
      <c r="B1218" s="13">
        <f>IF(H1218="","",ROW()-4)</f>
        <v/>
      </c>
    </row>
    <row r="1219">
      <c r="A1219" s="13">
        <f>IF(H1219="","",ROW()-4)</f>
        <v/>
      </c>
      <c r="B1219" s="13">
        <f>IF(H1219="","",ROW()-4)</f>
        <v/>
      </c>
    </row>
    <row r="1220">
      <c r="A1220" s="13">
        <f>IF(H1220="","",ROW()-4)</f>
        <v/>
      </c>
      <c r="B1220" s="13">
        <f>IF(H1220="","",ROW()-4)</f>
        <v/>
      </c>
    </row>
    <row r="1221">
      <c r="A1221" s="13">
        <f>IF(H1221="","",ROW()-4)</f>
        <v/>
      </c>
      <c r="B1221" s="13">
        <f>IF(H1221="","",ROW()-4)</f>
        <v/>
      </c>
    </row>
    <row r="1222">
      <c r="A1222" s="13">
        <f>IF(H1222="","",ROW()-4)</f>
        <v/>
      </c>
      <c r="B1222" s="13">
        <f>IF(H1222="","",ROW()-4)</f>
        <v/>
      </c>
    </row>
    <row r="1223">
      <c r="A1223" s="13">
        <f>IF(H1223="","",ROW()-4)</f>
        <v/>
      </c>
      <c r="B1223" s="13">
        <f>IF(H1223="","",ROW()-4)</f>
        <v/>
      </c>
    </row>
    <row r="1224">
      <c r="A1224" s="13">
        <f>IF(H1224="","",ROW()-4)</f>
        <v/>
      </c>
      <c r="B1224" s="13">
        <f>IF(H1224="","",ROW()-4)</f>
        <v/>
      </c>
    </row>
    <row r="1225">
      <c r="A1225" s="13">
        <f>IF(H1225="","",ROW()-4)</f>
        <v/>
      </c>
      <c r="B1225" s="13">
        <f>IF(H1225="","",ROW()-4)</f>
        <v/>
      </c>
    </row>
    <row r="1226">
      <c r="A1226" s="13">
        <f>IF(H1226="","",ROW()-4)</f>
        <v/>
      </c>
      <c r="B1226" s="13">
        <f>IF(H1226="","",ROW()-4)</f>
        <v/>
      </c>
    </row>
    <row r="1227">
      <c r="A1227" s="13">
        <f>IF(H1227="","",ROW()-4)</f>
        <v/>
      </c>
      <c r="B1227" s="13">
        <f>IF(H1227="","",ROW()-4)</f>
        <v/>
      </c>
    </row>
    <row r="1228">
      <c r="A1228" s="13">
        <f>IF(H1228="","",ROW()-4)</f>
        <v/>
      </c>
      <c r="B1228" s="13">
        <f>IF(H1228="","",ROW()-4)</f>
        <v/>
      </c>
    </row>
    <row r="1229">
      <c r="A1229" s="13">
        <f>IF(H1229="","",ROW()-4)</f>
        <v/>
      </c>
      <c r="B1229" s="13">
        <f>IF(H1229="","",ROW()-4)</f>
        <v/>
      </c>
    </row>
    <row r="1230">
      <c r="A1230" s="13">
        <f>IF(H1230="","",ROW()-4)</f>
        <v/>
      </c>
      <c r="B1230" s="13">
        <f>IF(H1230="","",ROW()-4)</f>
        <v/>
      </c>
    </row>
    <row r="1231">
      <c r="A1231" s="13">
        <f>IF(H1231="","",ROW()-4)</f>
        <v/>
      </c>
      <c r="B1231" s="13">
        <f>IF(H1231="","",ROW()-4)</f>
        <v/>
      </c>
    </row>
    <row r="1232">
      <c r="A1232" s="13">
        <f>IF(H1232="","",ROW()-4)</f>
        <v/>
      </c>
      <c r="B1232" s="13">
        <f>IF(H1232="","",ROW()-4)</f>
        <v/>
      </c>
    </row>
    <row r="1233">
      <c r="A1233" s="13">
        <f>IF(H1233="","",ROW()-4)</f>
        <v/>
      </c>
      <c r="B1233" s="13">
        <f>IF(H1233="","",ROW()-4)</f>
        <v/>
      </c>
    </row>
    <row r="1234">
      <c r="A1234" s="13">
        <f>IF(H1234="","",ROW()-4)</f>
        <v/>
      </c>
      <c r="B1234" s="13">
        <f>IF(H1234="","",ROW()-4)</f>
        <v/>
      </c>
    </row>
    <row r="1235">
      <c r="A1235" s="13">
        <f>IF(H1235="","",ROW()-4)</f>
        <v/>
      </c>
      <c r="B1235" s="13">
        <f>IF(H1235="","",ROW()-4)</f>
        <v/>
      </c>
    </row>
    <row r="1236">
      <c r="A1236" s="13">
        <f>IF(H1236="","",ROW()-4)</f>
        <v/>
      </c>
      <c r="B1236" s="13">
        <f>IF(H1236="","",ROW()-4)</f>
        <v/>
      </c>
    </row>
    <row r="1237">
      <c r="A1237" s="13">
        <f>IF(H1237="","",ROW()-4)</f>
        <v/>
      </c>
      <c r="B1237" s="13">
        <f>IF(H1237="","",ROW()-4)</f>
        <v/>
      </c>
    </row>
    <row r="1238">
      <c r="A1238" s="13">
        <f>IF(H1238="","",ROW()-4)</f>
        <v/>
      </c>
      <c r="B1238" s="13">
        <f>IF(H1238="","",ROW()-4)</f>
        <v/>
      </c>
    </row>
    <row r="1239">
      <c r="A1239" s="13">
        <f>IF(H1239="","",ROW()-4)</f>
        <v/>
      </c>
      <c r="B1239" s="13">
        <f>IF(H1239="","",ROW()-4)</f>
        <v/>
      </c>
    </row>
    <row r="1240">
      <c r="A1240" s="13">
        <f>IF(H1240="","",ROW()-4)</f>
        <v/>
      </c>
      <c r="B1240" s="13">
        <f>IF(H1240="","",ROW()-4)</f>
        <v/>
      </c>
    </row>
    <row r="1241">
      <c r="A1241" s="13">
        <f>IF(H1241="","",ROW()-4)</f>
        <v/>
      </c>
      <c r="B1241" s="13">
        <f>IF(H1241="","",ROW()-4)</f>
        <v/>
      </c>
    </row>
    <row r="1242">
      <c r="A1242" s="13">
        <f>IF(H1242="","",ROW()-4)</f>
        <v/>
      </c>
      <c r="B1242" s="13">
        <f>IF(H1242="","",ROW()-4)</f>
        <v/>
      </c>
    </row>
    <row r="1243">
      <c r="A1243" s="13">
        <f>IF(H1243="","",ROW()-4)</f>
        <v/>
      </c>
      <c r="B1243" s="13">
        <f>IF(H1243="","",ROW()-4)</f>
        <v/>
      </c>
    </row>
    <row r="1244">
      <c r="A1244" s="13">
        <f>IF(H1244="","",ROW()-4)</f>
        <v/>
      </c>
      <c r="B1244" s="13">
        <f>IF(H1244="","",ROW()-4)</f>
        <v/>
      </c>
    </row>
    <row r="1245">
      <c r="A1245" s="13">
        <f>IF(H1245="","",ROW()-4)</f>
        <v/>
      </c>
      <c r="B1245" s="13">
        <f>IF(H1245="","",ROW()-4)</f>
        <v/>
      </c>
    </row>
    <row r="1246">
      <c r="A1246" s="13">
        <f>IF(H1246="","",ROW()-4)</f>
        <v/>
      </c>
      <c r="B1246" s="13">
        <f>IF(H1246="","",ROW()-4)</f>
        <v/>
      </c>
    </row>
    <row r="1247">
      <c r="A1247" s="13">
        <f>IF(H1247="","",ROW()-4)</f>
        <v/>
      </c>
      <c r="B1247" s="13">
        <f>IF(H1247="","",ROW()-4)</f>
        <v/>
      </c>
    </row>
    <row r="1248">
      <c r="A1248" s="13">
        <f>IF(H1248="","",ROW()-4)</f>
        <v/>
      </c>
      <c r="B1248" s="13">
        <f>IF(H1248="","",ROW()-4)</f>
        <v/>
      </c>
    </row>
    <row r="1249">
      <c r="A1249" s="13">
        <f>IF(H1249="","",ROW()-4)</f>
        <v/>
      </c>
      <c r="B1249" s="13">
        <f>IF(H1249="","",ROW()-4)</f>
        <v/>
      </c>
    </row>
    <row r="1250">
      <c r="A1250" s="13">
        <f>IF(H1250="","",ROW()-4)</f>
        <v/>
      </c>
      <c r="B1250" s="13">
        <f>IF(H1250="","",ROW()-4)</f>
        <v/>
      </c>
    </row>
    <row r="1251">
      <c r="A1251" s="13">
        <f>IF(H1251="","",ROW()-4)</f>
        <v/>
      </c>
      <c r="B1251" s="13">
        <f>IF(H1251="","",ROW()-4)</f>
        <v/>
      </c>
    </row>
    <row r="1252">
      <c r="A1252" s="13">
        <f>IF(H1252="","",ROW()-4)</f>
        <v/>
      </c>
      <c r="B1252" s="13">
        <f>IF(H1252="","",ROW()-4)</f>
        <v/>
      </c>
    </row>
    <row r="1253">
      <c r="A1253" s="13">
        <f>IF(H1253="","",ROW()-4)</f>
        <v/>
      </c>
      <c r="B1253" s="13">
        <f>IF(H1253="","",ROW()-4)</f>
        <v/>
      </c>
    </row>
    <row r="1254">
      <c r="A1254" s="13">
        <f>IF(H1254="","",ROW()-4)</f>
        <v/>
      </c>
      <c r="B1254" s="13">
        <f>IF(H1254="","",ROW()-4)</f>
        <v/>
      </c>
    </row>
    <row r="1255">
      <c r="A1255" s="13">
        <f>IF(H1255="","",ROW()-4)</f>
        <v/>
      </c>
      <c r="B1255" s="13">
        <f>IF(H1255="","",ROW()-4)</f>
        <v/>
      </c>
    </row>
    <row r="1256">
      <c r="A1256" s="13">
        <f>IF(H1256="","",ROW()-4)</f>
        <v/>
      </c>
      <c r="B1256" s="13">
        <f>IF(H1256="","",ROW()-4)</f>
        <v/>
      </c>
    </row>
    <row r="1257">
      <c r="A1257" s="13">
        <f>IF(H1257="","",ROW()-4)</f>
        <v/>
      </c>
      <c r="B1257" s="13">
        <f>IF(H1257="","",ROW()-4)</f>
        <v/>
      </c>
    </row>
    <row r="1258">
      <c r="A1258" s="13">
        <f>IF(H1258="","",ROW()-4)</f>
        <v/>
      </c>
      <c r="B1258" s="13">
        <f>IF(H1258="","",ROW()-4)</f>
        <v/>
      </c>
    </row>
    <row r="1259">
      <c r="A1259" s="13">
        <f>IF(H1259="","",ROW()-4)</f>
        <v/>
      </c>
      <c r="B1259" s="13">
        <f>IF(H1259="","",ROW()-4)</f>
        <v/>
      </c>
    </row>
    <row r="1260">
      <c r="A1260" s="13">
        <f>IF(H1260="","",ROW()-4)</f>
        <v/>
      </c>
      <c r="B1260" s="13">
        <f>IF(H1260="","",ROW()-4)</f>
        <v/>
      </c>
    </row>
    <row r="1261">
      <c r="A1261" s="13">
        <f>IF(H1261="","",ROW()-4)</f>
        <v/>
      </c>
      <c r="B1261" s="13">
        <f>IF(H1261="","",ROW()-4)</f>
        <v/>
      </c>
    </row>
    <row r="1262">
      <c r="A1262" s="13">
        <f>IF(H1262="","",ROW()-4)</f>
        <v/>
      </c>
      <c r="B1262" s="13">
        <f>IF(H1262="","",ROW()-4)</f>
        <v/>
      </c>
    </row>
    <row r="1263">
      <c r="A1263" s="13">
        <f>IF(H1263="","",ROW()-4)</f>
        <v/>
      </c>
      <c r="B1263" s="13">
        <f>IF(H1263="","",ROW()-4)</f>
        <v/>
      </c>
    </row>
    <row r="1264">
      <c r="A1264" s="13">
        <f>IF(H1264="","",ROW()-4)</f>
        <v/>
      </c>
      <c r="B1264" s="13">
        <f>IF(H1264="","",ROW()-4)</f>
        <v/>
      </c>
    </row>
    <row r="1265">
      <c r="A1265" s="13">
        <f>IF(H1265="","",ROW()-4)</f>
        <v/>
      </c>
      <c r="B1265" s="13">
        <f>IF(H1265="","",ROW()-4)</f>
        <v/>
      </c>
    </row>
    <row r="1266">
      <c r="A1266" s="13">
        <f>IF(H1266="","",ROW()-4)</f>
        <v/>
      </c>
      <c r="B1266" s="13">
        <f>IF(H1266="","",ROW()-4)</f>
        <v/>
      </c>
    </row>
    <row r="1267">
      <c r="A1267" s="13">
        <f>IF(H1267="","",ROW()-4)</f>
        <v/>
      </c>
      <c r="B1267" s="13">
        <f>IF(H1267="","",ROW()-4)</f>
        <v/>
      </c>
    </row>
    <row r="1268">
      <c r="A1268" s="13">
        <f>IF(H1268="","",ROW()-4)</f>
        <v/>
      </c>
      <c r="B1268" s="13">
        <f>IF(H1268="","",ROW()-4)</f>
        <v/>
      </c>
    </row>
    <row r="1269">
      <c r="A1269" s="13">
        <f>IF(H1269="","",ROW()-4)</f>
        <v/>
      </c>
      <c r="B1269" s="13">
        <f>IF(H1269="","",ROW()-4)</f>
        <v/>
      </c>
    </row>
    <row r="1270">
      <c r="A1270" s="13">
        <f>IF(H1270="","",ROW()-4)</f>
        <v/>
      </c>
      <c r="B1270" s="13">
        <f>IF(H1270="","",ROW()-4)</f>
        <v/>
      </c>
    </row>
    <row r="1271">
      <c r="A1271" s="13">
        <f>IF(H1271="","",ROW()-4)</f>
        <v/>
      </c>
      <c r="B1271" s="13">
        <f>IF(H1271="","",ROW()-4)</f>
        <v/>
      </c>
    </row>
    <row r="1272">
      <c r="A1272" s="13">
        <f>IF(H1272="","",ROW()-4)</f>
        <v/>
      </c>
      <c r="B1272" s="13">
        <f>IF(H1272="","",ROW()-4)</f>
        <v/>
      </c>
    </row>
    <row r="1273">
      <c r="A1273" s="13">
        <f>IF(H1273="","",ROW()-4)</f>
        <v/>
      </c>
      <c r="B1273" s="13">
        <f>IF(H1273="","",ROW()-4)</f>
        <v/>
      </c>
    </row>
    <row r="1274">
      <c r="A1274" s="13">
        <f>IF(H1274="","",ROW()-4)</f>
        <v/>
      </c>
      <c r="B1274" s="13">
        <f>IF(H1274="","",ROW()-4)</f>
        <v/>
      </c>
    </row>
    <row r="1275">
      <c r="A1275" s="13">
        <f>IF(H1275="","",ROW()-4)</f>
        <v/>
      </c>
      <c r="B1275" s="13">
        <f>IF(H1275="","",ROW()-4)</f>
        <v/>
      </c>
    </row>
    <row r="1276">
      <c r="A1276" s="13">
        <f>IF(H1276="","",ROW()-4)</f>
        <v/>
      </c>
      <c r="B1276" s="13">
        <f>IF(H1276="","",ROW()-4)</f>
        <v/>
      </c>
    </row>
    <row r="1277">
      <c r="A1277" s="13">
        <f>IF(H1277="","",ROW()-4)</f>
        <v/>
      </c>
      <c r="B1277" s="13">
        <f>IF(H1277="","",ROW()-4)</f>
        <v/>
      </c>
    </row>
    <row r="1278">
      <c r="A1278" s="13">
        <f>IF(H1278="","",ROW()-4)</f>
        <v/>
      </c>
      <c r="B1278" s="13">
        <f>IF(H1278="","",ROW()-4)</f>
        <v/>
      </c>
    </row>
    <row r="1279">
      <c r="A1279" s="13">
        <f>IF(H1279="","",ROW()-4)</f>
        <v/>
      </c>
      <c r="B1279" s="13">
        <f>IF(H1279="","",ROW()-4)</f>
        <v/>
      </c>
    </row>
    <row r="1280">
      <c r="A1280" s="13">
        <f>IF(H1280="","",ROW()-4)</f>
        <v/>
      </c>
      <c r="B1280" s="13">
        <f>IF(H1280="","",ROW()-4)</f>
        <v/>
      </c>
    </row>
    <row r="1281">
      <c r="A1281" s="13">
        <f>IF(H1281="","",ROW()-4)</f>
        <v/>
      </c>
      <c r="B1281" s="13">
        <f>IF(H1281="","",ROW()-4)</f>
        <v/>
      </c>
    </row>
    <row r="1282">
      <c r="A1282" s="13">
        <f>IF(H1282="","",ROW()-4)</f>
        <v/>
      </c>
      <c r="B1282" s="13">
        <f>IF(H1282="","",ROW()-4)</f>
        <v/>
      </c>
    </row>
    <row r="1283">
      <c r="A1283" s="13">
        <f>IF(H1283="","",ROW()-4)</f>
        <v/>
      </c>
      <c r="B1283" s="13">
        <f>IF(H1283="","",ROW()-4)</f>
        <v/>
      </c>
    </row>
    <row r="1284">
      <c r="A1284" s="13">
        <f>IF(H1284="","",ROW()-4)</f>
        <v/>
      </c>
      <c r="B1284" s="13">
        <f>IF(H1284="","",ROW()-4)</f>
        <v/>
      </c>
    </row>
    <row r="1285">
      <c r="A1285" s="13">
        <f>IF(H1285="","",ROW()-4)</f>
        <v/>
      </c>
      <c r="B1285" s="13">
        <f>IF(H1285="","",ROW()-4)</f>
        <v/>
      </c>
    </row>
    <row r="1286">
      <c r="A1286" s="13">
        <f>IF(H1286="","",ROW()-4)</f>
        <v/>
      </c>
      <c r="B1286" s="13">
        <f>IF(H1286="","",ROW()-4)</f>
        <v/>
      </c>
    </row>
    <row r="1287">
      <c r="A1287" s="13">
        <f>IF(H1287="","",ROW()-4)</f>
        <v/>
      </c>
      <c r="B1287" s="13">
        <f>IF(H1287="","",ROW()-4)</f>
        <v/>
      </c>
    </row>
    <row r="1288">
      <c r="A1288" s="13">
        <f>IF(H1288="","",ROW()-4)</f>
        <v/>
      </c>
      <c r="B1288" s="13">
        <f>IF(H1288="","",ROW()-4)</f>
        <v/>
      </c>
    </row>
    <row r="1289">
      <c r="A1289" s="13">
        <f>IF(H1289="","",ROW()-4)</f>
        <v/>
      </c>
      <c r="B1289" s="13">
        <f>IF(H1289="","",ROW()-4)</f>
        <v/>
      </c>
    </row>
    <row r="1290">
      <c r="A1290" s="13">
        <f>IF(H1290="","",ROW()-4)</f>
        <v/>
      </c>
      <c r="B1290" s="13">
        <f>IF(H1290="","",ROW()-4)</f>
        <v/>
      </c>
    </row>
    <row r="1291">
      <c r="A1291" s="13">
        <f>IF(H1291="","",ROW()-4)</f>
        <v/>
      </c>
      <c r="B1291" s="13">
        <f>IF(H1291="","",ROW()-4)</f>
        <v/>
      </c>
    </row>
    <row r="1292">
      <c r="A1292" s="13">
        <f>IF(H1292="","",ROW()-4)</f>
        <v/>
      </c>
      <c r="B1292" s="13">
        <f>IF(H1292="","",ROW()-4)</f>
        <v/>
      </c>
    </row>
    <row r="1293">
      <c r="A1293" s="13">
        <f>IF(H1293="","",ROW()-4)</f>
        <v/>
      </c>
      <c r="B1293" s="13">
        <f>IF(H1293="","",ROW()-4)</f>
        <v/>
      </c>
    </row>
    <row r="1294">
      <c r="A1294" s="13">
        <f>IF(H1294="","",ROW()-4)</f>
        <v/>
      </c>
      <c r="B1294" s="13">
        <f>IF(H1294="","",ROW()-4)</f>
        <v/>
      </c>
    </row>
    <row r="1295">
      <c r="A1295" s="13">
        <f>IF(H1295="","",ROW()-4)</f>
        <v/>
      </c>
      <c r="B1295" s="13">
        <f>IF(H1295="","",ROW()-4)</f>
        <v/>
      </c>
    </row>
    <row r="1296">
      <c r="A1296" s="13">
        <f>IF(H1296="","",ROW()-4)</f>
        <v/>
      </c>
      <c r="B1296" s="13">
        <f>IF(H1296="","",ROW()-4)</f>
        <v/>
      </c>
    </row>
    <row r="1297">
      <c r="A1297" s="13">
        <f>IF(H1297="","",ROW()-4)</f>
        <v/>
      </c>
      <c r="B1297" s="13">
        <f>IF(H1297="","",ROW()-4)</f>
        <v/>
      </c>
    </row>
    <row r="1298">
      <c r="A1298" s="13">
        <f>IF(H1298="","",ROW()-4)</f>
        <v/>
      </c>
      <c r="B1298" s="13">
        <f>IF(H1298="","",ROW()-4)</f>
        <v/>
      </c>
    </row>
    <row r="1299">
      <c r="A1299" s="13">
        <f>IF(H1299="","",ROW()-4)</f>
        <v/>
      </c>
      <c r="B1299" s="13">
        <f>IF(H1299="","",ROW()-4)</f>
        <v/>
      </c>
    </row>
    <row r="1300">
      <c r="A1300" s="13">
        <f>IF(H1300="","",ROW()-4)</f>
        <v/>
      </c>
      <c r="B1300" s="13">
        <f>IF(H1300="","",ROW()-4)</f>
        <v/>
      </c>
    </row>
    <row r="1301">
      <c r="A1301" s="13">
        <f>IF(H1301="","",ROW()-4)</f>
        <v/>
      </c>
      <c r="B1301" s="13">
        <f>IF(H1301="","",ROW()-4)</f>
        <v/>
      </c>
    </row>
    <row r="1302">
      <c r="A1302" s="13">
        <f>IF(H1302="","",ROW()-4)</f>
        <v/>
      </c>
      <c r="B1302" s="13">
        <f>IF(H1302="","",ROW()-4)</f>
        <v/>
      </c>
    </row>
    <row r="1303">
      <c r="A1303" s="13">
        <f>IF(H1303="","",ROW()-4)</f>
        <v/>
      </c>
      <c r="B1303" s="13">
        <f>IF(H1303="","",ROW()-4)</f>
        <v/>
      </c>
    </row>
    <row r="1304">
      <c r="A1304" s="13">
        <f>IF(H1304="","",ROW()-4)</f>
        <v/>
      </c>
      <c r="B1304" s="13">
        <f>IF(H1304="","",ROW()-4)</f>
        <v/>
      </c>
    </row>
    <row r="1305">
      <c r="A1305" s="13">
        <f>IF(H1305="","",ROW()-4)</f>
        <v/>
      </c>
      <c r="B1305" s="13">
        <f>IF(H1305="","",ROW()-4)</f>
        <v/>
      </c>
    </row>
    <row r="1306">
      <c r="A1306" s="13">
        <f>IF(H1306="","",ROW()-4)</f>
        <v/>
      </c>
      <c r="B1306" s="13">
        <f>IF(H1306="","",ROW()-4)</f>
        <v/>
      </c>
    </row>
    <row r="1307">
      <c r="A1307" s="13">
        <f>IF(H1307="","",ROW()-4)</f>
        <v/>
      </c>
      <c r="B1307" s="13">
        <f>IF(H1307="","",ROW()-4)</f>
        <v/>
      </c>
    </row>
    <row r="1308">
      <c r="A1308" s="13">
        <f>IF(H1308="","",ROW()-4)</f>
        <v/>
      </c>
      <c r="B1308" s="13">
        <f>IF(H1308="","",ROW()-4)</f>
        <v/>
      </c>
    </row>
    <row r="1309">
      <c r="A1309" s="13">
        <f>IF(H1309="","",ROW()-4)</f>
        <v/>
      </c>
      <c r="B1309" s="13">
        <f>IF(H1309="","",ROW()-4)</f>
        <v/>
      </c>
    </row>
    <row r="1310">
      <c r="A1310" s="13">
        <f>IF(H1310="","",ROW()-4)</f>
        <v/>
      </c>
      <c r="B1310" s="13">
        <f>IF(H1310="","",ROW()-4)</f>
        <v/>
      </c>
    </row>
    <row r="1311">
      <c r="A1311" s="13">
        <f>IF(H1311="","",ROW()-4)</f>
        <v/>
      </c>
      <c r="B1311" s="13">
        <f>IF(H1311="","",ROW()-4)</f>
        <v/>
      </c>
    </row>
    <row r="1312">
      <c r="A1312" s="13">
        <f>IF(H1312="","",ROW()-4)</f>
        <v/>
      </c>
      <c r="B1312" s="13">
        <f>IF(H1312="","",ROW()-4)</f>
        <v/>
      </c>
    </row>
    <row r="1313">
      <c r="A1313" s="13">
        <f>IF(H1313="","",ROW()-4)</f>
        <v/>
      </c>
      <c r="B1313" s="13">
        <f>IF(H1313="","",ROW()-4)</f>
        <v/>
      </c>
    </row>
    <row r="1314">
      <c r="A1314" s="13">
        <f>IF(H1314="","",ROW()-4)</f>
        <v/>
      </c>
      <c r="B1314" s="13">
        <f>IF(H1314="","",ROW()-4)</f>
        <v/>
      </c>
    </row>
    <row r="1315">
      <c r="A1315" s="13">
        <f>IF(H1315="","",ROW()-4)</f>
        <v/>
      </c>
      <c r="B1315" s="13">
        <f>IF(H1315="","",ROW()-4)</f>
        <v/>
      </c>
    </row>
    <row r="1316">
      <c r="A1316" s="13">
        <f>IF(H1316="","",ROW()-4)</f>
        <v/>
      </c>
      <c r="B1316" s="13">
        <f>IF(H1316="","",ROW()-4)</f>
        <v/>
      </c>
    </row>
    <row r="1317">
      <c r="A1317" s="13">
        <f>IF(H1317="","",ROW()-4)</f>
        <v/>
      </c>
      <c r="B1317" s="13">
        <f>IF(H1317="","",ROW()-4)</f>
        <v/>
      </c>
    </row>
    <row r="1318">
      <c r="A1318" s="13">
        <f>IF(H1318="","",ROW()-4)</f>
        <v/>
      </c>
      <c r="B1318" s="13">
        <f>IF(H1318="","",ROW()-4)</f>
        <v/>
      </c>
    </row>
    <row r="1319">
      <c r="A1319" s="13">
        <f>IF(H1319="","",ROW()-4)</f>
        <v/>
      </c>
      <c r="B1319" s="13">
        <f>IF(H1319="","",ROW()-4)</f>
        <v/>
      </c>
    </row>
    <row r="1320">
      <c r="A1320" s="13">
        <f>IF(H1320="","",ROW()-4)</f>
        <v/>
      </c>
      <c r="B1320" s="13">
        <f>IF(H1320="","",ROW()-4)</f>
        <v/>
      </c>
    </row>
    <row r="1321">
      <c r="A1321" s="13">
        <f>IF(H1321="","",ROW()-4)</f>
        <v/>
      </c>
      <c r="B1321" s="13">
        <f>IF(H1321="","",ROW()-4)</f>
        <v/>
      </c>
    </row>
    <row r="1322">
      <c r="A1322" s="13">
        <f>IF(H1322="","",ROW()-4)</f>
        <v/>
      </c>
      <c r="B1322" s="13">
        <f>IF(H1322="","",ROW()-4)</f>
        <v/>
      </c>
    </row>
    <row r="1323">
      <c r="A1323" s="13">
        <f>IF(H1323="","",ROW()-4)</f>
        <v/>
      </c>
      <c r="B1323" s="13">
        <f>IF(H1323="","",ROW()-4)</f>
        <v/>
      </c>
    </row>
    <row r="1324">
      <c r="A1324" s="13">
        <f>IF(H1324="","",ROW()-4)</f>
        <v/>
      </c>
      <c r="B1324" s="13">
        <f>IF(H1324="","",ROW()-4)</f>
        <v/>
      </c>
    </row>
    <row r="1325">
      <c r="A1325" s="13">
        <f>IF(H1325="","",ROW()-4)</f>
        <v/>
      </c>
      <c r="B1325" s="13">
        <f>IF(H1325="","",ROW()-4)</f>
        <v/>
      </c>
    </row>
    <row r="1326">
      <c r="A1326" s="13">
        <f>IF(H1326="","",ROW()-4)</f>
        <v/>
      </c>
      <c r="B1326" s="13">
        <f>IF(H1326="","",ROW()-4)</f>
        <v/>
      </c>
    </row>
    <row r="1327">
      <c r="A1327" s="13">
        <f>IF(H1327="","",ROW()-4)</f>
        <v/>
      </c>
      <c r="B1327" s="13">
        <f>IF(H1327="","",ROW()-4)</f>
        <v/>
      </c>
    </row>
    <row r="1328">
      <c r="A1328" s="13">
        <f>IF(H1328="","",ROW()-4)</f>
        <v/>
      </c>
      <c r="B1328" s="13">
        <f>IF(H1328="","",ROW()-4)</f>
        <v/>
      </c>
    </row>
    <row r="1329">
      <c r="A1329" s="13">
        <f>IF(H1329="","",ROW()-4)</f>
        <v/>
      </c>
      <c r="B1329" s="13">
        <f>IF(H1329="","",ROW()-4)</f>
        <v/>
      </c>
    </row>
    <row r="1330">
      <c r="A1330" s="13">
        <f>IF(H1330="","",ROW()-4)</f>
        <v/>
      </c>
      <c r="B1330" s="13">
        <f>IF(H1330="","",ROW()-4)</f>
        <v/>
      </c>
    </row>
    <row r="1331">
      <c r="A1331" s="13">
        <f>IF(H1331="","",ROW()-4)</f>
        <v/>
      </c>
      <c r="B1331" s="13">
        <f>IF(H1331="","",ROW()-4)</f>
        <v/>
      </c>
    </row>
    <row r="1332">
      <c r="A1332" s="13">
        <f>IF(H1332="","",ROW()-4)</f>
        <v/>
      </c>
      <c r="B1332" s="13">
        <f>IF(H1332="","",ROW()-4)</f>
        <v/>
      </c>
    </row>
    <row r="1333">
      <c r="A1333" s="13">
        <f>IF(H1333="","",ROW()-4)</f>
        <v/>
      </c>
      <c r="B1333" s="13">
        <f>IF(H1333="","",ROW()-4)</f>
        <v/>
      </c>
    </row>
    <row r="1334">
      <c r="A1334" s="13">
        <f>IF(H1334="","",ROW()-4)</f>
        <v/>
      </c>
      <c r="B1334" s="13">
        <f>IF(H1334="","",ROW()-4)</f>
        <v/>
      </c>
    </row>
    <row r="1335">
      <c r="A1335" s="13">
        <f>IF(H1335="","",ROW()-4)</f>
        <v/>
      </c>
      <c r="B1335" s="13">
        <f>IF(H1335="","",ROW()-4)</f>
        <v/>
      </c>
    </row>
    <row r="1336">
      <c r="A1336" s="13">
        <f>IF(H1336="","",ROW()-4)</f>
        <v/>
      </c>
      <c r="B1336" s="13">
        <f>IF(H1336="","",ROW()-4)</f>
        <v/>
      </c>
    </row>
    <row r="1337">
      <c r="A1337" s="13">
        <f>IF(H1337="","",ROW()-4)</f>
        <v/>
      </c>
      <c r="B1337" s="13">
        <f>IF(H1337="","",ROW()-4)</f>
        <v/>
      </c>
    </row>
    <row r="1338">
      <c r="A1338" s="13">
        <f>IF(H1338="","",ROW()-4)</f>
        <v/>
      </c>
      <c r="B1338" s="13">
        <f>IF(H1338="","",ROW()-4)</f>
        <v/>
      </c>
    </row>
    <row r="1339">
      <c r="A1339" s="13">
        <f>IF(H1339="","",ROW()-4)</f>
        <v/>
      </c>
      <c r="B1339" s="13">
        <f>IF(H1339="","",ROW()-4)</f>
        <v/>
      </c>
    </row>
    <row r="1340">
      <c r="A1340" s="13">
        <f>IF(H1340="","",ROW()-4)</f>
        <v/>
      </c>
      <c r="B1340" s="13">
        <f>IF(H1340="","",ROW()-4)</f>
        <v/>
      </c>
    </row>
    <row r="1341">
      <c r="A1341" s="13">
        <f>IF(H1341="","",ROW()-4)</f>
        <v/>
      </c>
      <c r="B1341" s="13">
        <f>IF(H1341="","",ROW()-4)</f>
        <v/>
      </c>
    </row>
    <row r="1342">
      <c r="A1342" s="13">
        <f>IF(H1342="","",ROW()-4)</f>
        <v/>
      </c>
      <c r="B1342" s="13">
        <f>IF(H1342="","",ROW()-4)</f>
        <v/>
      </c>
    </row>
    <row r="1343">
      <c r="A1343" s="13">
        <f>IF(H1343="","",ROW()-4)</f>
        <v/>
      </c>
      <c r="B1343" s="13">
        <f>IF(H1343="","",ROW()-4)</f>
        <v/>
      </c>
    </row>
    <row r="1344">
      <c r="A1344" s="13">
        <f>IF(H1344="","",ROW()-4)</f>
        <v/>
      </c>
      <c r="B1344" s="13">
        <f>IF(H1344="","",ROW()-4)</f>
        <v/>
      </c>
    </row>
    <row r="1345">
      <c r="A1345" s="13">
        <f>IF(H1345="","",ROW()-4)</f>
        <v/>
      </c>
      <c r="B1345" s="13">
        <f>IF(H1345="","",ROW()-4)</f>
        <v/>
      </c>
    </row>
    <row r="1346">
      <c r="A1346" s="13">
        <f>IF(H1346="","",ROW()-4)</f>
        <v/>
      </c>
      <c r="B1346" s="13">
        <f>IF(H1346="","",ROW()-4)</f>
        <v/>
      </c>
    </row>
    <row r="1347">
      <c r="A1347" s="13">
        <f>IF(H1347="","",ROW()-4)</f>
        <v/>
      </c>
      <c r="B1347" s="13">
        <f>IF(H1347="","",ROW()-4)</f>
        <v/>
      </c>
    </row>
    <row r="1348">
      <c r="A1348" s="13">
        <f>IF(H1348="","",ROW()-4)</f>
        <v/>
      </c>
      <c r="B1348" s="13">
        <f>IF(H1348="","",ROW()-4)</f>
        <v/>
      </c>
    </row>
    <row r="1349">
      <c r="A1349" s="13">
        <f>IF(H1349="","",ROW()-4)</f>
        <v/>
      </c>
      <c r="B1349" s="13">
        <f>IF(H1349="","",ROW()-4)</f>
        <v/>
      </c>
    </row>
    <row r="1350">
      <c r="A1350" s="13">
        <f>IF(H1350="","",ROW()-4)</f>
        <v/>
      </c>
      <c r="B1350" s="13">
        <f>IF(H1350="","",ROW()-4)</f>
        <v/>
      </c>
    </row>
    <row r="1351">
      <c r="A1351" s="13">
        <f>IF(H1351="","",ROW()-4)</f>
        <v/>
      </c>
      <c r="B1351" s="13">
        <f>IF(H1351="","",ROW()-4)</f>
        <v/>
      </c>
    </row>
    <row r="1352">
      <c r="A1352" s="13">
        <f>IF(H1352="","",ROW()-4)</f>
        <v/>
      </c>
      <c r="B1352" s="13">
        <f>IF(H1352="","",ROW()-4)</f>
        <v/>
      </c>
    </row>
    <row r="1353">
      <c r="A1353" s="13">
        <f>IF(H1353="","",ROW()-4)</f>
        <v/>
      </c>
      <c r="B1353" s="13">
        <f>IF(H1353="","",ROW()-4)</f>
        <v/>
      </c>
    </row>
    <row r="1354">
      <c r="A1354" s="13">
        <f>IF(H1354="","",ROW()-4)</f>
        <v/>
      </c>
      <c r="B1354" s="13">
        <f>IF(H1354="","",ROW()-4)</f>
        <v/>
      </c>
    </row>
    <row r="1355">
      <c r="A1355" s="13">
        <f>IF(H1355="","",ROW()-4)</f>
        <v/>
      </c>
      <c r="B1355" s="13">
        <f>IF(H1355="","",ROW()-4)</f>
        <v/>
      </c>
    </row>
    <row r="1356">
      <c r="A1356" s="13">
        <f>IF(H1356="","",ROW()-4)</f>
        <v/>
      </c>
      <c r="B1356" s="13">
        <f>IF(H1356="","",ROW()-4)</f>
        <v/>
      </c>
    </row>
    <row r="1357">
      <c r="A1357" s="13">
        <f>IF(H1357="","",ROW()-4)</f>
        <v/>
      </c>
      <c r="B1357" s="13">
        <f>IF(H1357="","",ROW()-4)</f>
        <v/>
      </c>
    </row>
    <row r="1358">
      <c r="A1358" s="13">
        <f>IF(H1358="","",ROW()-4)</f>
        <v/>
      </c>
      <c r="B1358" s="13">
        <f>IF(H1358="","",ROW()-4)</f>
        <v/>
      </c>
    </row>
    <row r="1359">
      <c r="A1359" s="13">
        <f>IF(H1359="","",ROW()-4)</f>
        <v/>
      </c>
      <c r="B1359" s="13">
        <f>IF(H1359="","",ROW()-4)</f>
        <v/>
      </c>
    </row>
    <row r="1360">
      <c r="A1360" s="13">
        <f>IF(H1360="","",ROW()-4)</f>
        <v/>
      </c>
      <c r="B1360" s="13">
        <f>IF(H1360="","",ROW()-4)</f>
        <v/>
      </c>
    </row>
    <row r="1361">
      <c r="A1361" s="13">
        <f>IF(H1361="","",ROW()-4)</f>
        <v/>
      </c>
      <c r="B1361" s="13">
        <f>IF(H1361="","",ROW()-4)</f>
        <v/>
      </c>
    </row>
    <row r="1362">
      <c r="A1362" s="13">
        <f>IF(H1362="","",ROW()-4)</f>
        <v/>
      </c>
      <c r="B1362" s="13">
        <f>IF(H1362="","",ROW()-4)</f>
        <v/>
      </c>
    </row>
    <row r="1363">
      <c r="A1363" s="13">
        <f>IF(H1363="","",ROW()-4)</f>
        <v/>
      </c>
      <c r="B1363" s="13">
        <f>IF(H1363="","",ROW()-4)</f>
        <v/>
      </c>
    </row>
    <row r="1364">
      <c r="A1364" s="13">
        <f>IF(H1364="","",ROW()-4)</f>
        <v/>
      </c>
      <c r="B1364" s="13">
        <f>IF(H1364="","",ROW()-4)</f>
        <v/>
      </c>
    </row>
    <row r="1365">
      <c r="A1365" s="13">
        <f>IF(H1365="","",ROW()-4)</f>
        <v/>
      </c>
      <c r="B1365" s="13">
        <f>IF(H1365="","",ROW()-4)</f>
        <v/>
      </c>
    </row>
    <row r="1366">
      <c r="A1366" s="13">
        <f>IF(H1366="","",ROW()-4)</f>
        <v/>
      </c>
      <c r="B1366" s="13">
        <f>IF(H1366="","",ROW()-4)</f>
        <v/>
      </c>
    </row>
    <row r="1367">
      <c r="A1367" s="13">
        <f>IF(H1367="","",ROW()-4)</f>
        <v/>
      </c>
      <c r="B1367" s="13">
        <f>IF(H1367="","",ROW()-4)</f>
        <v/>
      </c>
    </row>
    <row r="1368">
      <c r="A1368" s="13">
        <f>IF(H1368="","",ROW()-4)</f>
        <v/>
      </c>
      <c r="B1368" s="13">
        <f>IF(H1368="","",ROW()-4)</f>
        <v/>
      </c>
    </row>
    <row r="1369">
      <c r="A1369" s="13">
        <f>IF(H1369="","",ROW()-4)</f>
        <v/>
      </c>
      <c r="B1369" s="13">
        <f>IF(H1369="","",ROW()-4)</f>
        <v/>
      </c>
    </row>
    <row r="1370">
      <c r="A1370" s="13">
        <f>IF(H1370="","",ROW()-4)</f>
        <v/>
      </c>
      <c r="B1370" s="13">
        <f>IF(H1370="","",ROW()-4)</f>
        <v/>
      </c>
    </row>
    <row r="1371">
      <c r="A1371" s="13">
        <f>IF(H1371="","",ROW()-4)</f>
        <v/>
      </c>
      <c r="B1371" s="13">
        <f>IF(H1371="","",ROW()-4)</f>
        <v/>
      </c>
    </row>
    <row r="1372">
      <c r="A1372" s="13">
        <f>IF(H1372="","",ROW()-4)</f>
        <v/>
      </c>
      <c r="B1372" s="13">
        <f>IF(H1372="","",ROW()-4)</f>
        <v/>
      </c>
    </row>
    <row r="1373">
      <c r="A1373" s="13">
        <f>IF(H1373="","",ROW()-4)</f>
        <v/>
      </c>
      <c r="B1373" s="13">
        <f>IF(H1373="","",ROW()-4)</f>
        <v/>
      </c>
    </row>
    <row r="1374">
      <c r="A1374" s="13">
        <f>IF(H1374="","",ROW()-4)</f>
        <v/>
      </c>
      <c r="B1374" s="13">
        <f>IF(H1374="","",ROW()-4)</f>
        <v/>
      </c>
    </row>
    <row r="1375">
      <c r="A1375" s="13">
        <f>IF(H1375="","",ROW()-4)</f>
        <v/>
      </c>
      <c r="B1375" s="13">
        <f>IF(H1375="","",ROW()-4)</f>
        <v/>
      </c>
    </row>
    <row r="1376">
      <c r="A1376" s="13">
        <f>IF(H1376="","",ROW()-4)</f>
        <v/>
      </c>
      <c r="B1376" s="13">
        <f>IF(H1376="","",ROW()-4)</f>
        <v/>
      </c>
    </row>
    <row r="1377">
      <c r="A1377" s="13">
        <f>IF(H1377="","",ROW()-4)</f>
        <v/>
      </c>
      <c r="B1377" s="13">
        <f>IF(H1377="","",ROW()-4)</f>
        <v/>
      </c>
    </row>
    <row r="1378">
      <c r="A1378" s="13">
        <f>IF(H1378="","",ROW()-4)</f>
        <v/>
      </c>
      <c r="B1378" s="13">
        <f>IF(H1378="","",ROW()-4)</f>
        <v/>
      </c>
    </row>
    <row r="1379">
      <c r="A1379" s="13">
        <f>IF(H1379="","",ROW()-4)</f>
        <v/>
      </c>
      <c r="B1379" s="13">
        <f>IF(H1379="","",ROW()-4)</f>
        <v/>
      </c>
    </row>
    <row r="1380">
      <c r="A1380" s="13">
        <f>IF(H1380="","",ROW()-4)</f>
        <v/>
      </c>
      <c r="B1380" s="13">
        <f>IF(H1380="","",ROW()-4)</f>
        <v/>
      </c>
    </row>
    <row r="1381">
      <c r="A1381" s="13">
        <f>IF(H1381="","",ROW()-4)</f>
        <v/>
      </c>
      <c r="B1381" s="13">
        <f>IF(H1381="","",ROW()-4)</f>
        <v/>
      </c>
    </row>
    <row r="1382">
      <c r="A1382" s="13">
        <f>IF(H1382="","",ROW()-4)</f>
        <v/>
      </c>
      <c r="B1382" s="13">
        <f>IF(H1382="","",ROW()-4)</f>
        <v/>
      </c>
    </row>
    <row r="1383">
      <c r="A1383" s="13">
        <f>IF(H1383="","",ROW()-4)</f>
        <v/>
      </c>
      <c r="B1383" s="13">
        <f>IF(H1383="","",ROW()-4)</f>
        <v/>
      </c>
    </row>
    <row r="1384">
      <c r="A1384" s="13">
        <f>IF(H1384="","",ROW()-4)</f>
        <v/>
      </c>
      <c r="B1384" s="13">
        <f>IF(H1384="","",ROW()-4)</f>
        <v/>
      </c>
    </row>
    <row r="1385">
      <c r="A1385" s="13">
        <f>IF(H1385="","",ROW()-4)</f>
        <v/>
      </c>
      <c r="B1385" s="13">
        <f>IF(H1385="","",ROW()-4)</f>
        <v/>
      </c>
    </row>
    <row r="1386">
      <c r="A1386" s="13">
        <f>IF(H1386="","",ROW()-4)</f>
        <v/>
      </c>
      <c r="B1386" s="13">
        <f>IF(H1386="","",ROW()-4)</f>
        <v/>
      </c>
    </row>
    <row r="1387">
      <c r="A1387" s="13">
        <f>IF(H1387="","",ROW()-4)</f>
        <v/>
      </c>
      <c r="B1387" s="13">
        <f>IF(H1387="","",ROW()-4)</f>
        <v/>
      </c>
    </row>
    <row r="1388">
      <c r="A1388" s="13">
        <f>IF(H1388="","",ROW()-4)</f>
        <v/>
      </c>
      <c r="B1388" s="13">
        <f>IF(H1388="","",ROW()-4)</f>
        <v/>
      </c>
    </row>
    <row r="1389">
      <c r="A1389" s="13">
        <f>IF(H1389="","",ROW()-4)</f>
        <v/>
      </c>
      <c r="B1389" s="13">
        <f>IF(H1389="","",ROW()-4)</f>
        <v/>
      </c>
    </row>
    <row r="1390">
      <c r="A1390" s="13">
        <f>IF(H1390="","",ROW()-4)</f>
        <v/>
      </c>
      <c r="B1390" s="13">
        <f>IF(H1390="","",ROW()-4)</f>
        <v/>
      </c>
    </row>
    <row r="1391">
      <c r="A1391" s="13">
        <f>IF(H1391="","",ROW()-4)</f>
        <v/>
      </c>
      <c r="B1391" s="13">
        <f>IF(H1391="","",ROW()-4)</f>
        <v/>
      </c>
    </row>
    <row r="1392">
      <c r="A1392" s="13">
        <f>IF(H1392="","",ROW()-4)</f>
        <v/>
      </c>
      <c r="B1392" s="13">
        <f>IF(H1392="","",ROW()-4)</f>
        <v/>
      </c>
    </row>
    <row r="1393">
      <c r="A1393" s="13">
        <f>IF(H1393="","",ROW()-4)</f>
        <v/>
      </c>
      <c r="B1393" s="13">
        <f>IF(H1393="","",ROW()-4)</f>
        <v/>
      </c>
    </row>
    <row r="1394">
      <c r="A1394" s="13">
        <f>IF(H1394="","",ROW()-4)</f>
        <v/>
      </c>
      <c r="B1394" s="13">
        <f>IF(H1394="","",ROW()-4)</f>
        <v/>
      </c>
    </row>
    <row r="1395">
      <c r="A1395" s="13">
        <f>IF(H1395="","",ROW()-4)</f>
        <v/>
      </c>
      <c r="B1395" s="13">
        <f>IF(H1395="","",ROW()-4)</f>
        <v/>
      </c>
    </row>
    <row r="1396">
      <c r="A1396" s="13">
        <f>IF(H1396="","",ROW()-4)</f>
        <v/>
      </c>
      <c r="B1396" s="13">
        <f>IF(H1396="","",ROW()-4)</f>
        <v/>
      </c>
    </row>
    <row r="1397">
      <c r="A1397" s="13">
        <f>IF(H1397="","",ROW()-4)</f>
        <v/>
      </c>
      <c r="B1397" s="13">
        <f>IF(H1397="","",ROW()-4)</f>
        <v/>
      </c>
    </row>
    <row r="1398">
      <c r="A1398" s="13">
        <f>IF(H1398="","",ROW()-4)</f>
        <v/>
      </c>
      <c r="B1398" s="13">
        <f>IF(H1398="","",ROW()-4)</f>
        <v/>
      </c>
    </row>
    <row r="1399">
      <c r="A1399" s="13">
        <f>IF(H1399="","",ROW()-4)</f>
        <v/>
      </c>
      <c r="B1399" s="13">
        <f>IF(H1399="","",ROW()-4)</f>
        <v/>
      </c>
    </row>
    <row r="1400">
      <c r="A1400" s="13">
        <f>IF(H1400="","",ROW()-4)</f>
        <v/>
      </c>
      <c r="B1400" s="13">
        <f>IF(H1400="","",ROW()-4)</f>
        <v/>
      </c>
    </row>
    <row r="1401">
      <c r="A1401" s="13">
        <f>IF(H1401="","",ROW()-4)</f>
        <v/>
      </c>
      <c r="B1401" s="13">
        <f>IF(H1401="","",ROW()-4)</f>
        <v/>
      </c>
    </row>
    <row r="1402">
      <c r="A1402" s="13">
        <f>IF(H1402="","",ROW()-4)</f>
        <v/>
      </c>
      <c r="B1402" s="13">
        <f>IF(H1402="","",ROW()-4)</f>
        <v/>
      </c>
    </row>
    <row r="1403">
      <c r="A1403" s="13">
        <f>IF(H1403="","",ROW()-4)</f>
        <v/>
      </c>
      <c r="B1403" s="13">
        <f>IF(H1403="","",ROW()-4)</f>
        <v/>
      </c>
    </row>
    <row r="1404">
      <c r="A1404" s="13">
        <f>IF(H1404="","",ROW()-4)</f>
        <v/>
      </c>
      <c r="B1404" s="13">
        <f>IF(H1404="","",ROW()-4)</f>
        <v/>
      </c>
    </row>
    <row r="1405">
      <c r="A1405" s="13">
        <f>IF(H1405="","",ROW()-4)</f>
        <v/>
      </c>
      <c r="B1405" s="13">
        <f>IF(H1405="","",ROW()-4)</f>
        <v/>
      </c>
    </row>
    <row r="1406">
      <c r="A1406" s="13">
        <f>IF(H1406="","",ROW()-4)</f>
        <v/>
      </c>
      <c r="B1406" s="13">
        <f>IF(H1406="","",ROW()-4)</f>
        <v/>
      </c>
    </row>
    <row r="1407">
      <c r="A1407" s="13">
        <f>IF(H1407="","",ROW()-4)</f>
        <v/>
      </c>
      <c r="B1407" s="13">
        <f>IF(H1407="","",ROW()-4)</f>
        <v/>
      </c>
    </row>
    <row r="1408">
      <c r="A1408" s="13">
        <f>IF(H1408="","",ROW()-4)</f>
        <v/>
      </c>
      <c r="B1408" s="13">
        <f>IF(H1408="","",ROW()-4)</f>
        <v/>
      </c>
    </row>
    <row r="1409">
      <c r="A1409" s="13">
        <f>IF(H1409="","",ROW()-4)</f>
        <v/>
      </c>
      <c r="B1409" s="13">
        <f>IF(H1409="","",ROW()-4)</f>
        <v/>
      </c>
    </row>
    <row r="1410">
      <c r="A1410" s="13">
        <f>IF(H1410="","",ROW()-4)</f>
        <v/>
      </c>
      <c r="B1410" s="13">
        <f>IF(H1410="","",ROW()-4)</f>
        <v/>
      </c>
    </row>
    <row r="1411">
      <c r="A1411" s="13">
        <f>IF(H1411="","",ROW()-4)</f>
        <v/>
      </c>
      <c r="B1411" s="13">
        <f>IF(H1411="","",ROW()-4)</f>
        <v/>
      </c>
    </row>
    <row r="1412">
      <c r="A1412" s="13">
        <f>IF(H1412="","",ROW()-4)</f>
        <v/>
      </c>
      <c r="B1412" s="13">
        <f>IF(H1412="","",ROW()-4)</f>
        <v/>
      </c>
    </row>
    <row r="1413">
      <c r="A1413" s="13">
        <f>IF(H1413="","",ROW()-4)</f>
        <v/>
      </c>
      <c r="B1413" s="13">
        <f>IF(H1413="","",ROW()-4)</f>
        <v/>
      </c>
    </row>
    <row r="1414">
      <c r="A1414" s="13">
        <f>IF(H1414="","",ROW()-4)</f>
        <v/>
      </c>
      <c r="B1414" s="13">
        <f>IF(H1414="","",ROW()-4)</f>
        <v/>
      </c>
    </row>
    <row r="1415">
      <c r="A1415" s="13">
        <f>IF(H1415="","",ROW()-4)</f>
        <v/>
      </c>
      <c r="B1415" s="13">
        <f>IF(H1415="","",ROW()-4)</f>
        <v/>
      </c>
    </row>
    <row r="1416">
      <c r="A1416" s="13">
        <f>IF(H1416="","",ROW()-4)</f>
        <v/>
      </c>
      <c r="B1416" s="13">
        <f>IF(H1416="","",ROW()-4)</f>
        <v/>
      </c>
    </row>
    <row r="1417">
      <c r="A1417" s="13">
        <f>IF(H1417="","",ROW()-4)</f>
        <v/>
      </c>
      <c r="B1417" s="13">
        <f>IF(H1417="","",ROW()-4)</f>
        <v/>
      </c>
    </row>
    <row r="1418">
      <c r="A1418" s="13">
        <f>IF(H1418="","",ROW()-4)</f>
        <v/>
      </c>
      <c r="B1418" s="13">
        <f>IF(H1418="","",ROW()-4)</f>
        <v/>
      </c>
    </row>
    <row r="1419">
      <c r="A1419" s="13">
        <f>IF(H1419="","",ROW()-4)</f>
        <v/>
      </c>
      <c r="B1419" s="13">
        <f>IF(H1419="","",ROW()-4)</f>
        <v/>
      </c>
    </row>
    <row r="1420">
      <c r="A1420" s="13">
        <f>IF(H1420="","",ROW()-4)</f>
        <v/>
      </c>
      <c r="B1420" s="13">
        <f>IF(H1420="","",ROW()-4)</f>
        <v/>
      </c>
    </row>
    <row r="1421">
      <c r="A1421" s="13">
        <f>IF(H1421="","",ROW()-4)</f>
        <v/>
      </c>
      <c r="B1421" s="13">
        <f>IF(H1421="","",ROW()-4)</f>
        <v/>
      </c>
    </row>
    <row r="1422">
      <c r="A1422" s="13">
        <f>IF(H1422="","",ROW()-4)</f>
        <v/>
      </c>
      <c r="B1422" s="13">
        <f>IF(H1422="","",ROW()-4)</f>
        <v/>
      </c>
    </row>
    <row r="1423">
      <c r="A1423" s="13">
        <f>IF(H1423="","",ROW()-4)</f>
        <v/>
      </c>
      <c r="B1423" s="13">
        <f>IF(H1423="","",ROW()-4)</f>
        <v/>
      </c>
    </row>
    <row r="1424">
      <c r="A1424" s="13">
        <f>IF(H1424="","",ROW()-4)</f>
        <v/>
      </c>
      <c r="B1424" s="13">
        <f>IF(H1424="","",ROW()-4)</f>
        <v/>
      </c>
    </row>
    <row r="1425">
      <c r="A1425" s="13">
        <f>IF(H1425="","",ROW()-4)</f>
        <v/>
      </c>
      <c r="B1425" s="13">
        <f>IF(H1425="","",ROW()-4)</f>
        <v/>
      </c>
    </row>
    <row r="1426">
      <c r="A1426" s="13">
        <f>IF(H1426="","",ROW()-4)</f>
        <v/>
      </c>
      <c r="B1426" s="13">
        <f>IF(H1426="","",ROW()-4)</f>
        <v/>
      </c>
    </row>
    <row r="1427">
      <c r="A1427" s="13">
        <f>IF(H1427="","",ROW()-4)</f>
        <v/>
      </c>
      <c r="B1427" s="13">
        <f>IF(H1427="","",ROW()-4)</f>
        <v/>
      </c>
    </row>
    <row r="1428">
      <c r="A1428" s="13">
        <f>IF(H1428="","",ROW()-4)</f>
        <v/>
      </c>
      <c r="B1428" s="13">
        <f>IF(H1428="","",ROW()-4)</f>
        <v/>
      </c>
    </row>
    <row r="1429">
      <c r="A1429" s="13">
        <f>IF(H1429="","",ROW()-4)</f>
        <v/>
      </c>
      <c r="B1429" s="13">
        <f>IF(H1429="","",ROW()-4)</f>
        <v/>
      </c>
    </row>
    <row r="1430">
      <c r="A1430" s="13">
        <f>IF(H1430="","",ROW()-4)</f>
        <v/>
      </c>
      <c r="B1430" s="13">
        <f>IF(H1430="","",ROW()-4)</f>
        <v/>
      </c>
    </row>
    <row r="1431">
      <c r="A1431" s="13">
        <f>IF(H1431="","",ROW()-4)</f>
        <v/>
      </c>
      <c r="B1431" s="13">
        <f>IF(H1431="","",ROW()-4)</f>
        <v/>
      </c>
    </row>
    <row r="1432">
      <c r="A1432" s="13">
        <f>IF(H1432="","",ROW()-4)</f>
        <v/>
      </c>
      <c r="B1432" s="13">
        <f>IF(H1432="","",ROW()-4)</f>
        <v/>
      </c>
    </row>
    <row r="1433">
      <c r="A1433" s="13">
        <f>IF(H1433="","",ROW()-4)</f>
        <v/>
      </c>
      <c r="B1433" s="13">
        <f>IF(H1433="","",ROW()-4)</f>
        <v/>
      </c>
    </row>
    <row r="1434">
      <c r="A1434" s="13">
        <f>IF(H1434="","",ROW()-4)</f>
        <v/>
      </c>
      <c r="B1434" s="13">
        <f>IF(H1434="","",ROW()-4)</f>
        <v/>
      </c>
    </row>
    <row r="1435">
      <c r="A1435" s="13">
        <f>IF(H1435="","",ROW()-4)</f>
        <v/>
      </c>
      <c r="B1435" s="13">
        <f>IF(H1435="","",ROW()-4)</f>
        <v/>
      </c>
    </row>
    <row r="1436">
      <c r="A1436" s="13">
        <f>IF(H1436="","",ROW()-4)</f>
        <v/>
      </c>
      <c r="B1436" s="13">
        <f>IF(H1436="","",ROW()-4)</f>
        <v/>
      </c>
    </row>
    <row r="1437">
      <c r="A1437" s="13">
        <f>IF(H1437="","",ROW()-4)</f>
        <v/>
      </c>
      <c r="B1437" s="13">
        <f>IF(H1437="","",ROW()-4)</f>
        <v/>
      </c>
    </row>
    <row r="1438">
      <c r="A1438" s="13">
        <f>IF(H1438="","",ROW()-4)</f>
        <v/>
      </c>
      <c r="B1438" s="13">
        <f>IF(H1438="","",ROW()-4)</f>
        <v/>
      </c>
    </row>
    <row r="1439">
      <c r="A1439" s="13">
        <f>IF(H1439="","",ROW()-4)</f>
        <v/>
      </c>
      <c r="B1439" s="13">
        <f>IF(H1439="","",ROW()-4)</f>
        <v/>
      </c>
    </row>
    <row r="1440">
      <c r="A1440" s="13">
        <f>IF(H1440="","",ROW()-4)</f>
        <v/>
      </c>
      <c r="B1440" s="13">
        <f>IF(H1440="","",ROW()-4)</f>
        <v/>
      </c>
    </row>
    <row r="1441">
      <c r="A1441" s="13">
        <f>IF(H1441="","",ROW()-4)</f>
        <v/>
      </c>
      <c r="B1441" s="13">
        <f>IF(H1441="","",ROW()-4)</f>
        <v/>
      </c>
    </row>
    <row r="1442">
      <c r="A1442" s="13">
        <f>IF(H1442="","",ROW()-4)</f>
        <v/>
      </c>
      <c r="B1442" s="13">
        <f>IF(H1442="","",ROW()-4)</f>
        <v/>
      </c>
    </row>
    <row r="1443">
      <c r="A1443" s="13">
        <f>IF(H1443="","",ROW()-4)</f>
        <v/>
      </c>
      <c r="B1443" s="13">
        <f>IF(H1443="","",ROW()-4)</f>
        <v/>
      </c>
    </row>
    <row r="1444">
      <c r="A1444" s="13">
        <f>IF(H1444="","",ROW()-4)</f>
        <v/>
      </c>
      <c r="B1444" s="13">
        <f>IF(H1444="","",ROW()-4)</f>
        <v/>
      </c>
    </row>
    <row r="1445">
      <c r="A1445" s="13">
        <f>IF(H1445="","",ROW()-4)</f>
        <v/>
      </c>
      <c r="B1445" s="13">
        <f>IF(H1445="","",ROW()-4)</f>
        <v/>
      </c>
    </row>
    <row r="1446">
      <c r="A1446" s="13">
        <f>IF(H1446="","",ROW()-4)</f>
        <v/>
      </c>
      <c r="B1446" s="13">
        <f>IF(H1446="","",ROW()-4)</f>
        <v/>
      </c>
    </row>
    <row r="1447">
      <c r="A1447" s="13">
        <f>IF(H1447="","",ROW()-4)</f>
        <v/>
      </c>
      <c r="B1447" s="13">
        <f>IF(H1447="","",ROW()-4)</f>
        <v/>
      </c>
    </row>
    <row r="1448">
      <c r="A1448" s="13">
        <f>IF(H1448="","",ROW()-4)</f>
        <v/>
      </c>
      <c r="B1448" s="13">
        <f>IF(H1448="","",ROW()-4)</f>
        <v/>
      </c>
    </row>
    <row r="1449">
      <c r="A1449" s="13">
        <f>IF(H1449="","",ROW()-4)</f>
        <v/>
      </c>
      <c r="B1449" s="13">
        <f>IF(H1449="","",ROW()-4)</f>
        <v/>
      </c>
    </row>
    <row r="1450">
      <c r="A1450" s="13">
        <f>IF(H1450="","",ROW()-4)</f>
        <v/>
      </c>
      <c r="B1450" s="13">
        <f>IF(H1450="","",ROW()-4)</f>
        <v/>
      </c>
    </row>
    <row r="1451">
      <c r="A1451" s="13">
        <f>IF(H1451="","",ROW()-4)</f>
        <v/>
      </c>
      <c r="B1451" s="13">
        <f>IF(H1451="","",ROW()-4)</f>
        <v/>
      </c>
    </row>
    <row r="1452">
      <c r="A1452" s="13">
        <f>IF(H1452="","",ROW()-4)</f>
        <v/>
      </c>
      <c r="B1452" s="13">
        <f>IF(H1452="","",ROW()-4)</f>
        <v/>
      </c>
    </row>
    <row r="1453">
      <c r="A1453" s="13">
        <f>IF(H1453="","",ROW()-4)</f>
        <v/>
      </c>
      <c r="B1453" s="13">
        <f>IF(H1453="","",ROW()-4)</f>
        <v/>
      </c>
    </row>
    <row r="1454">
      <c r="A1454" s="13">
        <f>IF(H1454="","",ROW()-4)</f>
        <v/>
      </c>
      <c r="B1454" s="13">
        <f>IF(H1454="","",ROW()-4)</f>
        <v/>
      </c>
    </row>
    <row r="1455">
      <c r="A1455" s="13">
        <f>IF(H1455="","",ROW()-4)</f>
        <v/>
      </c>
      <c r="B1455" s="13">
        <f>IF(H1455="","",ROW()-4)</f>
        <v/>
      </c>
    </row>
    <row r="1456">
      <c r="A1456" s="13">
        <f>IF(H1456="","",ROW()-4)</f>
        <v/>
      </c>
      <c r="B1456" s="13">
        <f>IF(H1456="","",ROW()-4)</f>
        <v/>
      </c>
    </row>
    <row r="1457">
      <c r="A1457" s="13">
        <f>IF(H1457="","",ROW()-4)</f>
        <v/>
      </c>
      <c r="B1457" s="13">
        <f>IF(H1457="","",ROW()-4)</f>
        <v/>
      </c>
    </row>
    <row r="1458">
      <c r="A1458" s="13">
        <f>IF(H1458="","",ROW()-4)</f>
        <v/>
      </c>
      <c r="B1458" s="13">
        <f>IF(H1458="","",ROW()-4)</f>
        <v/>
      </c>
    </row>
    <row r="1459">
      <c r="A1459" s="13">
        <f>IF(H1459="","",ROW()-4)</f>
        <v/>
      </c>
      <c r="B1459" s="13">
        <f>IF(H1459="","",ROW()-4)</f>
        <v/>
      </c>
    </row>
    <row r="1460">
      <c r="A1460" s="13">
        <f>IF(H1460="","",ROW()-4)</f>
        <v/>
      </c>
      <c r="B1460" s="13">
        <f>IF(H1460="","",ROW()-4)</f>
        <v/>
      </c>
    </row>
    <row r="1461">
      <c r="A1461" s="13">
        <f>IF(H1461="","",ROW()-4)</f>
        <v/>
      </c>
      <c r="B1461" s="13">
        <f>IF(H1461="","",ROW()-4)</f>
        <v/>
      </c>
    </row>
    <row r="1462">
      <c r="A1462" s="13">
        <f>IF(H1462="","",ROW()-4)</f>
        <v/>
      </c>
      <c r="B1462" s="13">
        <f>IF(H1462="","",ROW()-4)</f>
        <v/>
      </c>
    </row>
    <row r="1463">
      <c r="A1463" s="13">
        <f>IF(H1463="","",ROW()-4)</f>
        <v/>
      </c>
      <c r="B1463" s="13">
        <f>IF(H1463="","",ROW()-4)</f>
        <v/>
      </c>
    </row>
    <row r="1464">
      <c r="A1464" s="13">
        <f>IF(H1464="","",ROW()-4)</f>
        <v/>
      </c>
      <c r="B1464" s="13">
        <f>IF(H1464="","",ROW()-4)</f>
        <v/>
      </c>
    </row>
    <row r="1465">
      <c r="A1465" s="13">
        <f>IF(H1465="","",ROW()-4)</f>
        <v/>
      </c>
      <c r="B1465" s="13">
        <f>IF(H1465="","",ROW()-4)</f>
        <v/>
      </c>
    </row>
    <row r="1466">
      <c r="A1466" s="13">
        <f>IF(H1466="","",ROW()-4)</f>
        <v/>
      </c>
      <c r="B1466" s="13">
        <f>IF(H1466="","",ROW()-4)</f>
        <v/>
      </c>
    </row>
    <row r="1467">
      <c r="A1467" s="13">
        <f>IF(H1467="","",ROW()-4)</f>
        <v/>
      </c>
      <c r="B1467" s="13">
        <f>IF(H1467="","",ROW()-4)</f>
        <v/>
      </c>
    </row>
    <row r="1468">
      <c r="A1468" s="13">
        <f>IF(H1468="","",ROW()-4)</f>
        <v/>
      </c>
      <c r="B1468" s="13">
        <f>IF(H1468="","",ROW()-4)</f>
        <v/>
      </c>
    </row>
    <row r="1469">
      <c r="A1469" s="13">
        <f>IF(H1469="","",ROW()-4)</f>
        <v/>
      </c>
      <c r="B1469" s="13">
        <f>IF(H1469="","",ROW()-4)</f>
        <v/>
      </c>
    </row>
    <row r="1470">
      <c r="A1470" s="13">
        <f>IF(H1470="","",ROW()-4)</f>
        <v/>
      </c>
      <c r="B1470" s="13">
        <f>IF(H1470="","",ROW()-4)</f>
        <v/>
      </c>
    </row>
    <row r="1471">
      <c r="A1471" s="13">
        <f>IF(H1471="","",ROW()-4)</f>
        <v/>
      </c>
      <c r="B1471" s="13">
        <f>IF(H1471="","",ROW()-4)</f>
        <v/>
      </c>
    </row>
    <row r="1472">
      <c r="A1472" s="13">
        <f>IF(H1472="","",ROW()-4)</f>
        <v/>
      </c>
      <c r="B1472" s="13">
        <f>IF(H1472="","",ROW()-4)</f>
        <v/>
      </c>
    </row>
    <row r="1473">
      <c r="A1473" s="13">
        <f>IF(H1473="","",ROW()-4)</f>
        <v/>
      </c>
      <c r="B1473" s="13">
        <f>IF(H1473="","",ROW()-4)</f>
        <v/>
      </c>
    </row>
    <row r="1474">
      <c r="A1474" s="13">
        <f>IF(H1474="","",ROW()-4)</f>
        <v/>
      </c>
      <c r="B1474" s="13">
        <f>IF(H1474="","",ROW()-4)</f>
        <v/>
      </c>
    </row>
    <row r="1475">
      <c r="A1475" s="13">
        <f>IF(H1475="","",ROW()-4)</f>
        <v/>
      </c>
      <c r="B1475" s="13">
        <f>IF(H1475="","",ROW()-4)</f>
        <v/>
      </c>
    </row>
    <row r="1476">
      <c r="A1476" s="13">
        <f>IF(H1476="","",ROW()-4)</f>
        <v/>
      </c>
      <c r="B1476" s="13">
        <f>IF(H1476="","",ROW()-4)</f>
        <v/>
      </c>
    </row>
    <row r="1477">
      <c r="A1477" s="13">
        <f>IF(H1477="","",ROW()-4)</f>
        <v/>
      </c>
      <c r="B1477" s="13">
        <f>IF(H1477="","",ROW()-4)</f>
        <v/>
      </c>
    </row>
    <row r="1478">
      <c r="A1478" s="13">
        <f>IF(H1478="","",ROW()-4)</f>
        <v/>
      </c>
      <c r="B1478" s="13">
        <f>IF(H1478="","",ROW()-4)</f>
        <v/>
      </c>
    </row>
    <row r="1479">
      <c r="A1479" s="13">
        <f>IF(H1479="","",ROW()-4)</f>
        <v/>
      </c>
      <c r="B1479" s="13">
        <f>IF(H1479="","",ROW()-4)</f>
        <v/>
      </c>
    </row>
    <row r="1480">
      <c r="A1480" s="13">
        <f>IF(H1480="","",ROW()-4)</f>
        <v/>
      </c>
      <c r="B1480" s="13">
        <f>IF(H1480="","",ROW()-4)</f>
        <v/>
      </c>
    </row>
    <row r="1481">
      <c r="A1481" s="13">
        <f>IF(H1481="","",ROW()-4)</f>
        <v/>
      </c>
      <c r="B1481" s="13">
        <f>IF(H1481="","",ROW()-4)</f>
        <v/>
      </c>
    </row>
    <row r="1482">
      <c r="A1482" s="13">
        <f>IF(H1482="","",ROW()-4)</f>
        <v/>
      </c>
      <c r="B1482" s="13">
        <f>IF(H1482="","",ROW()-4)</f>
        <v/>
      </c>
    </row>
    <row r="1483">
      <c r="A1483" s="13">
        <f>IF(H1483="","",ROW()-4)</f>
        <v/>
      </c>
      <c r="B1483" s="13">
        <f>IF(H1483="","",ROW()-4)</f>
        <v/>
      </c>
    </row>
    <row r="1484">
      <c r="A1484" s="13">
        <f>IF(H1484="","",ROW()-4)</f>
        <v/>
      </c>
      <c r="B1484" s="13">
        <f>IF(H1484="","",ROW()-4)</f>
        <v/>
      </c>
    </row>
    <row r="1485">
      <c r="A1485" s="13">
        <f>IF(H1485="","",ROW()-4)</f>
        <v/>
      </c>
      <c r="B1485" s="13">
        <f>IF(H1485="","",ROW()-4)</f>
        <v/>
      </c>
    </row>
    <row r="1486">
      <c r="A1486" s="13">
        <f>IF(H1486="","",ROW()-4)</f>
        <v/>
      </c>
      <c r="B1486" s="13">
        <f>IF(H1486="","",ROW()-4)</f>
        <v/>
      </c>
    </row>
    <row r="1487">
      <c r="A1487" s="13">
        <f>IF(H1487="","",ROW()-4)</f>
        <v/>
      </c>
      <c r="B1487" s="13">
        <f>IF(H1487="","",ROW()-4)</f>
        <v/>
      </c>
    </row>
    <row r="1488">
      <c r="A1488" s="13">
        <f>IF(H1488="","",ROW()-4)</f>
        <v/>
      </c>
      <c r="B1488" s="13">
        <f>IF(H1488="","",ROW()-4)</f>
        <v/>
      </c>
    </row>
    <row r="1489">
      <c r="A1489" s="13">
        <f>IF(H1489="","",ROW()-4)</f>
        <v/>
      </c>
      <c r="B1489" s="13">
        <f>IF(H1489="","",ROW()-4)</f>
        <v/>
      </c>
    </row>
    <row r="1490">
      <c r="A1490" s="13">
        <f>IF(H1490="","",ROW()-4)</f>
        <v/>
      </c>
      <c r="B1490" s="13">
        <f>IF(H1490="","",ROW()-4)</f>
        <v/>
      </c>
    </row>
    <row r="1491">
      <c r="A1491" s="13">
        <f>IF(H1491="","",ROW()-4)</f>
        <v/>
      </c>
      <c r="B1491" s="13">
        <f>IF(H1491="","",ROW()-4)</f>
        <v/>
      </c>
    </row>
    <row r="1492">
      <c r="A1492" s="13">
        <f>IF(H1492="","",ROW()-4)</f>
        <v/>
      </c>
      <c r="B1492" s="13">
        <f>IF(H1492="","",ROW()-4)</f>
        <v/>
      </c>
    </row>
    <row r="1493">
      <c r="A1493" s="13">
        <f>IF(H1493="","",ROW()-4)</f>
        <v/>
      </c>
      <c r="B1493" s="13">
        <f>IF(H1493="","",ROW()-4)</f>
        <v/>
      </c>
    </row>
    <row r="1494">
      <c r="A1494" s="13">
        <f>IF(H1494="","",ROW()-4)</f>
        <v/>
      </c>
      <c r="B1494" s="13">
        <f>IF(H1494="","",ROW()-4)</f>
        <v/>
      </c>
    </row>
    <row r="1495">
      <c r="A1495" s="13">
        <f>IF(H1495="","",ROW()-4)</f>
        <v/>
      </c>
      <c r="B1495" s="13">
        <f>IF(H1495="","",ROW()-4)</f>
        <v/>
      </c>
    </row>
    <row r="1496">
      <c r="A1496" s="13">
        <f>IF(H1496="","",ROW()-4)</f>
        <v/>
      </c>
      <c r="B1496" s="13">
        <f>IF(H1496="","",ROW()-4)</f>
        <v/>
      </c>
    </row>
    <row r="1497">
      <c r="A1497" s="13">
        <f>IF(H1497="","",ROW()-4)</f>
        <v/>
      </c>
      <c r="B1497" s="13">
        <f>IF(H1497="","",ROW()-4)</f>
        <v/>
      </c>
    </row>
    <row r="1498">
      <c r="A1498" s="13">
        <f>IF(H1498="","",ROW()-4)</f>
        <v/>
      </c>
      <c r="B1498" s="13">
        <f>IF(H1498="","",ROW()-4)</f>
        <v/>
      </c>
    </row>
    <row r="1499">
      <c r="A1499" s="13">
        <f>IF(H1499="","",ROW()-4)</f>
        <v/>
      </c>
      <c r="B1499" s="13">
        <f>IF(H1499="","",ROW()-4)</f>
        <v/>
      </c>
    </row>
    <row r="1500">
      <c r="A1500" s="13">
        <f>IF(H1500="","",ROW()-4)</f>
        <v/>
      </c>
      <c r="B1500" s="13">
        <f>IF(H1500="","",ROW()-4)</f>
        <v/>
      </c>
    </row>
    <row r="1501">
      <c r="A1501" s="13">
        <f>IF(H1501="","",ROW()-4)</f>
        <v/>
      </c>
      <c r="B1501" s="13">
        <f>IF(H1501="","",ROW()-4)</f>
        <v/>
      </c>
    </row>
    <row r="1502">
      <c r="A1502" s="13">
        <f>IF(H1502="","",ROW()-4)</f>
        <v/>
      </c>
      <c r="B1502" s="13">
        <f>IF(H1502="","",ROW()-4)</f>
        <v/>
      </c>
    </row>
    <row r="1503">
      <c r="A1503" s="13">
        <f>IF(H1503="","",ROW()-4)</f>
        <v/>
      </c>
      <c r="B1503" s="13">
        <f>IF(H1503="","",ROW()-4)</f>
        <v/>
      </c>
    </row>
    <row r="1504">
      <c r="A1504" s="13">
        <f>IF(H1504="","",ROW()-4)</f>
        <v/>
      </c>
      <c r="B1504" s="13">
        <f>IF(H1504="","",ROW()-4)</f>
        <v/>
      </c>
    </row>
    <row r="1505">
      <c r="A1505" s="13">
        <f>IF(H1505="","",ROW()-4)</f>
        <v/>
      </c>
      <c r="B1505" s="13">
        <f>IF(H1505="","",ROW()-4)</f>
        <v/>
      </c>
    </row>
    <row r="1506">
      <c r="A1506" s="13">
        <f>IF(H1506="","",ROW()-4)</f>
        <v/>
      </c>
      <c r="B1506" s="13">
        <f>IF(H1506="","",ROW()-4)</f>
        <v/>
      </c>
    </row>
    <row r="1507">
      <c r="A1507" s="13">
        <f>IF(H1507="","",ROW()-4)</f>
        <v/>
      </c>
      <c r="B1507" s="13">
        <f>IF(H1507="","",ROW()-4)</f>
        <v/>
      </c>
    </row>
    <row r="1508">
      <c r="A1508" s="13">
        <f>IF(H1508="","",ROW()-4)</f>
        <v/>
      </c>
      <c r="B1508" s="13">
        <f>IF(H1508="","",ROW()-4)</f>
        <v/>
      </c>
    </row>
    <row r="1509">
      <c r="A1509" s="13">
        <f>IF(H1509="","",ROW()-4)</f>
        <v/>
      </c>
      <c r="B1509" s="13">
        <f>IF(H1509="","",ROW()-4)</f>
        <v/>
      </c>
    </row>
    <row r="1510">
      <c r="A1510" s="13">
        <f>IF(H1510="","",ROW()-4)</f>
        <v/>
      </c>
      <c r="B1510" s="13">
        <f>IF(H1510="","",ROW()-4)</f>
        <v/>
      </c>
    </row>
    <row r="1511">
      <c r="A1511" s="13">
        <f>IF(H1511="","",ROW()-4)</f>
        <v/>
      </c>
      <c r="B1511" s="13">
        <f>IF(H1511="","",ROW()-4)</f>
        <v/>
      </c>
    </row>
    <row r="1512">
      <c r="A1512" s="13">
        <f>IF(H1512="","",ROW()-4)</f>
        <v/>
      </c>
      <c r="B1512" s="13">
        <f>IF(H1512="","",ROW()-4)</f>
        <v/>
      </c>
    </row>
    <row r="1513">
      <c r="A1513" s="13">
        <f>IF(H1513="","",ROW()-4)</f>
        <v/>
      </c>
      <c r="B1513" s="13">
        <f>IF(H1513="","",ROW()-4)</f>
        <v/>
      </c>
    </row>
    <row r="1514">
      <c r="A1514" s="13">
        <f>IF(H1514="","",ROW()-4)</f>
        <v/>
      </c>
      <c r="B1514" s="13">
        <f>IF(H1514="","",ROW()-4)</f>
        <v/>
      </c>
    </row>
    <row r="1515">
      <c r="A1515" s="13">
        <f>IF(H1515="","",ROW()-4)</f>
        <v/>
      </c>
      <c r="B1515" s="13">
        <f>IF(H1515="","",ROW()-4)</f>
        <v/>
      </c>
    </row>
    <row r="1516">
      <c r="A1516" s="13">
        <f>IF(H1516="","",ROW()-4)</f>
        <v/>
      </c>
      <c r="B1516" s="13">
        <f>IF(H1516="","",ROW()-4)</f>
        <v/>
      </c>
    </row>
    <row r="1517">
      <c r="A1517" s="13">
        <f>IF(H1517="","",ROW()-4)</f>
        <v/>
      </c>
      <c r="B1517" s="13">
        <f>IF(H1517="","",ROW()-4)</f>
        <v/>
      </c>
    </row>
    <row r="1518">
      <c r="A1518" s="13">
        <f>IF(H1518="","",ROW()-4)</f>
        <v/>
      </c>
      <c r="B1518" s="13">
        <f>IF(H1518="","",ROW()-4)</f>
        <v/>
      </c>
    </row>
    <row r="1519">
      <c r="A1519" s="13">
        <f>IF(H1519="","",ROW()-4)</f>
        <v/>
      </c>
      <c r="B1519" s="13">
        <f>IF(H1519="","",ROW()-4)</f>
        <v/>
      </c>
    </row>
    <row r="1520">
      <c r="A1520" s="13">
        <f>IF(H1520="","",ROW()-4)</f>
        <v/>
      </c>
      <c r="B1520" s="13">
        <f>IF(H1520="","",ROW()-4)</f>
        <v/>
      </c>
    </row>
    <row r="1521">
      <c r="A1521" s="13">
        <f>IF(H1521="","",ROW()-4)</f>
        <v/>
      </c>
      <c r="B1521" s="13">
        <f>IF(H1521="","",ROW()-4)</f>
        <v/>
      </c>
    </row>
    <row r="1522">
      <c r="A1522" s="13">
        <f>IF(H1522="","",ROW()-4)</f>
        <v/>
      </c>
      <c r="B1522" s="13">
        <f>IF(H1522="","",ROW()-4)</f>
        <v/>
      </c>
    </row>
    <row r="1523">
      <c r="A1523" s="13">
        <f>IF(H1523="","",ROW()-4)</f>
        <v/>
      </c>
      <c r="B1523" s="13">
        <f>IF(H1523="","",ROW()-4)</f>
        <v/>
      </c>
    </row>
    <row r="1524">
      <c r="A1524" s="13">
        <f>IF(H1524="","",ROW()-4)</f>
        <v/>
      </c>
      <c r="B1524" s="13">
        <f>IF(H1524="","",ROW()-4)</f>
        <v/>
      </c>
    </row>
    <row r="1525">
      <c r="A1525" s="13">
        <f>IF(H1525="","",ROW()-4)</f>
        <v/>
      </c>
      <c r="B1525" s="13">
        <f>IF(H1525="","",ROW()-4)</f>
        <v/>
      </c>
    </row>
    <row r="1526">
      <c r="A1526" s="13">
        <f>IF(H1526="","",ROW()-4)</f>
        <v/>
      </c>
      <c r="B1526" s="13">
        <f>IF(H1526="","",ROW()-4)</f>
        <v/>
      </c>
    </row>
    <row r="1527">
      <c r="A1527" s="13">
        <f>IF(H1527="","",ROW()-4)</f>
        <v/>
      </c>
      <c r="B1527" s="13">
        <f>IF(H1527="","",ROW()-4)</f>
        <v/>
      </c>
    </row>
    <row r="1528">
      <c r="A1528" s="13">
        <f>IF(H1528="","",ROW()-4)</f>
        <v/>
      </c>
      <c r="B1528" s="13">
        <f>IF(H1528="","",ROW()-4)</f>
        <v/>
      </c>
    </row>
    <row r="1529">
      <c r="A1529" s="13">
        <f>IF(H1529="","",ROW()-4)</f>
        <v/>
      </c>
      <c r="B1529" s="13">
        <f>IF(H1529="","",ROW()-4)</f>
        <v/>
      </c>
    </row>
    <row r="1530">
      <c r="A1530" s="13">
        <f>IF(H1530="","",ROW()-4)</f>
        <v/>
      </c>
      <c r="B1530" s="13">
        <f>IF(H1530="","",ROW()-4)</f>
        <v/>
      </c>
    </row>
    <row r="1531">
      <c r="A1531" s="13">
        <f>IF(H1531="","",ROW()-4)</f>
        <v/>
      </c>
      <c r="B1531" s="13">
        <f>IF(H1531="","",ROW()-4)</f>
        <v/>
      </c>
    </row>
    <row r="1532">
      <c r="A1532" s="13">
        <f>IF(H1532="","",ROW()-4)</f>
        <v/>
      </c>
      <c r="B1532" s="13">
        <f>IF(H1532="","",ROW()-4)</f>
        <v/>
      </c>
    </row>
    <row r="1533">
      <c r="A1533" s="13">
        <f>IF(H1533="","",ROW()-4)</f>
        <v/>
      </c>
      <c r="B1533" s="13">
        <f>IF(H1533="","",ROW()-4)</f>
        <v/>
      </c>
    </row>
    <row r="1534">
      <c r="A1534" s="13">
        <f>IF(H1534="","",ROW()-4)</f>
        <v/>
      </c>
      <c r="B1534" s="13">
        <f>IF(H1534="","",ROW()-4)</f>
        <v/>
      </c>
    </row>
    <row r="1535">
      <c r="A1535" s="13">
        <f>IF(H1535="","",ROW()-4)</f>
        <v/>
      </c>
      <c r="B1535" s="13">
        <f>IF(H1535="","",ROW()-4)</f>
        <v/>
      </c>
    </row>
    <row r="1536">
      <c r="A1536" s="13">
        <f>IF(H1536="","",ROW()-4)</f>
        <v/>
      </c>
      <c r="B1536" s="13">
        <f>IF(H1536="","",ROW()-4)</f>
        <v/>
      </c>
    </row>
    <row r="1537">
      <c r="A1537" s="13">
        <f>IF(H1537="","",ROW()-4)</f>
        <v/>
      </c>
      <c r="B1537" s="13">
        <f>IF(H1537="","",ROW()-4)</f>
        <v/>
      </c>
    </row>
    <row r="1538">
      <c r="A1538" s="13">
        <f>IF(H1538="","",ROW()-4)</f>
        <v/>
      </c>
      <c r="B1538" s="13">
        <f>IF(H1538="","",ROW()-4)</f>
        <v/>
      </c>
    </row>
    <row r="1539">
      <c r="A1539" s="13">
        <f>IF(H1539="","",ROW()-4)</f>
        <v/>
      </c>
      <c r="B1539" s="13">
        <f>IF(H1539="","",ROW()-4)</f>
        <v/>
      </c>
    </row>
    <row r="1540">
      <c r="A1540" s="13">
        <f>IF(H1540="","",ROW()-4)</f>
        <v/>
      </c>
      <c r="B1540" s="13">
        <f>IF(H1540="","",ROW()-4)</f>
        <v/>
      </c>
    </row>
    <row r="1541">
      <c r="A1541" s="13">
        <f>IF(H1541="","",ROW()-4)</f>
        <v/>
      </c>
      <c r="B1541" s="13">
        <f>IF(H1541="","",ROW()-4)</f>
        <v/>
      </c>
    </row>
    <row r="1542">
      <c r="A1542" s="13">
        <f>IF(H1542="","",ROW()-4)</f>
        <v/>
      </c>
      <c r="B1542" s="13">
        <f>IF(H1542="","",ROW()-4)</f>
        <v/>
      </c>
    </row>
    <row r="1543">
      <c r="A1543" s="13">
        <f>IF(H1543="","",ROW()-4)</f>
        <v/>
      </c>
      <c r="B1543" s="13">
        <f>IF(H1543="","",ROW()-4)</f>
        <v/>
      </c>
    </row>
    <row r="1544">
      <c r="A1544" s="13">
        <f>IF(H1544="","",ROW()-4)</f>
        <v/>
      </c>
      <c r="B1544" s="13">
        <f>IF(H1544="","",ROW()-4)</f>
        <v/>
      </c>
    </row>
    <row r="1545">
      <c r="A1545" s="13">
        <f>IF(H1545="","",ROW()-4)</f>
        <v/>
      </c>
      <c r="B1545" s="13">
        <f>IF(H1545="","",ROW()-4)</f>
        <v/>
      </c>
    </row>
    <row r="1546">
      <c r="A1546" s="13">
        <f>IF(H1546="","",ROW()-4)</f>
        <v/>
      </c>
      <c r="B1546" s="13">
        <f>IF(H1546="","",ROW()-4)</f>
        <v/>
      </c>
    </row>
    <row r="1547">
      <c r="A1547" s="13">
        <f>IF(H1547="","",ROW()-4)</f>
        <v/>
      </c>
      <c r="B1547" s="13">
        <f>IF(H1547="","",ROW()-4)</f>
        <v/>
      </c>
    </row>
    <row r="1548">
      <c r="A1548" s="13">
        <f>IF(H1548="","",ROW()-4)</f>
        <v/>
      </c>
      <c r="B1548" s="13">
        <f>IF(H1548="","",ROW()-4)</f>
        <v/>
      </c>
    </row>
    <row r="1549">
      <c r="A1549" s="13">
        <f>IF(H1549="","",ROW()-4)</f>
        <v/>
      </c>
      <c r="B1549" s="13">
        <f>IF(H1549="","",ROW()-4)</f>
        <v/>
      </c>
    </row>
    <row r="1550">
      <c r="A1550" s="13">
        <f>IF(H1550="","",ROW()-4)</f>
        <v/>
      </c>
      <c r="B1550" s="13">
        <f>IF(H1550="","",ROW()-4)</f>
        <v/>
      </c>
    </row>
    <row r="1551">
      <c r="A1551" s="13">
        <f>IF(H1551="","",ROW()-4)</f>
        <v/>
      </c>
      <c r="B1551" s="13">
        <f>IF(H1551="","",ROW()-4)</f>
        <v/>
      </c>
    </row>
    <row r="1552">
      <c r="A1552" s="13">
        <f>IF(H1552="","",ROW()-4)</f>
        <v/>
      </c>
      <c r="B1552" s="13">
        <f>IF(H1552="","",ROW()-4)</f>
        <v/>
      </c>
    </row>
    <row r="1553">
      <c r="A1553" s="13">
        <f>IF(H1553="","",ROW()-4)</f>
        <v/>
      </c>
      <c r="B1553" s="13">
        <f>IF(H1553="","",ROW()-4)</f>
        <v/>
      </c>
    </row>
    <row r="1554">
      <c r="A1554" s="13">
        <f>IF(H1554="","",ROW()-4)</f>
        <v/>
      </c>
      <c r="B1554" s="13">
        <f>IF(H1554="","",ROW()-4)</f>
        <v/>
      </c>
    </row>
    <row r="1555">
      <c r="A1555" s="13">
        <f>IF(H1555="","",ROW()-4)</f>
        <v/>
      </c>
      <c r="B1555" s="13">
        <f>IF(H1555="","",ROW()-4)</f>
        <v/>
      </c>
    </row>
    <row r="1556">
      <c r="A1556" s="13">
        <f>IF(H1556="","",ROW()-4)</f>
        <v/>
      </c>
      <c r="B1556" s="13">
        <f>IF(H1556="","",ROW()-4)</f>
        <v/>
      </c>
    </row>
    <row r="1557">
      <c r="A1557" s="13">
        <f>IF(H1557="","",ROW()-4)</f>
        <v/>
      </c>
      <c r="B1557" s="13">
        <f>IF(H1557="","",ROW()-4)</f>
        <v/>
      </c>
    </row>
    <row r="1558">
      <c r="A1558" s="13">
        <f>IF(H1558="","",ROW()-4)</f>
        <v/>
      </c>
      <c r="B1558" s="13">
        <f>IF(H1558="","",ROW()-4)</f>
        <v/>
      </c>
    </row>
    <row r="1559">
      <c r="A1559" s="13">
        <f>IF(H1559="","",ROW()-4)</f>
        <v/>
      </c>
      <c r="B1559" s="13">
        <f>IF(H1559="","",ROW()-4)</f>
        <v/>
      </c>
    </row>
    <row r="1560">
      <c r="A1560" s="13">
        <f>IF(H1560="","",ROW()-4)</f>
        <v/>
      </c>
      <c r="B1560" s="13">
        <f>IF(H1560="","",ROW()-4)</f>
        <v/>
      </c>
    </row>
    <row r="1561">
      <c r="A1561" s="13">
        <f>IF(H1561="","",ROW()-4)</f>
        <v/>
      </c>
      <c r="B1561" s="13">
        <f>IF(H1561="","",ROW()-4)</f>
        <v/>
      </c>
    </row>
    <row r="1562">
      <c r="A1562" s="13">
        <f>IF(H1562="","",ROW()-4)</f>
        <v/>
      </c>
      <c r="B1562" s="13">
        <f>IF(H1562="","",ROW()-4)</f>
        <v/>
      </c>
    </row>
    <row r="1563">
      <c r="A1563" s="13">
        <f>IF(H1563="","",ROW()-4)</f>
        <v/>
      </c>
      <c r="B1563" s="13">
        <f>IF(H1563="","",ROW()-4)</f>
        <v/>
      </c>
    </row>
    <row r="1564">
      <c r="A1564" s="13">
        <f>IF(H1564="","",ROW()-4)</f>
        <v/>
      </c>
      <c r="B1564" s="13">
        <f>IF(H1564="","",ROW()-4)</f>
        <v/>
      </c>
    </row>
    <row r="1565">
      <c r="A1565" s="13">
        <f>IF(H1565="","",ROW()-4)</f>
        <v/>
      </c>
      <c r="B1565" s="13">
        <f>IF(H1565="","",ROW()-4)</f>
        <v/>
      </c>
    </row>
    <row r="1566">
      <c r="A1566" s="13">
        <f>IF(H1566="","",ROW()-4)</f>
        <v/>
      </c>
      <c r="B1566" s="13">
        <f>IF(H1566="","",ROW()-4)</f>
        <v/>
      </c>
    </row>
    <row r="1567">
      <c r="A1567" s="13">
        <f>IF(H1567="","",ROW()-4)</f>
        <v/>
      </c>
      <c r="B1567" s="13">
        <f>IF(H1567="","",ROW()-4)</f>
        <v/>
      </c>
    </row>
    <row r="1568">
      <c r="A1568" s="13">
        <f>IF(H1568="","",ROW()-4)</f>
        <v/>
      </c>
      <c r="B1568" s="13">
        <f>IF(H1568="","",ROW()-4)</f>
        <v/>
      </c>
    </row>
    <row r="1569">
      <c r="A1569" s="13">
        <f>IF(H1569="","",ROW()-4)</f>
        <v/>
      </c>
      <c r="B1569" s="13">
        <f>IF(H1569="","",ROW()-4)</f>
        <v/>
      </c>
    </row>
    <row r="1570">
      <c r="A1570" s="13">
        <f>IF(H1570="","",ROW()-4)</f>
        <v/>
      </c>
      <c r="B1570" s="13">
        <f>IF(H1570="","",ROW()-4)</f>
        <v/>
      </c>
    </row>
    <row r="1571">
      <c r="A1571" s="13">
        <f>IF(H1571="","",ROW()-4)</f>
        <v/>
      </c>
      <c r="B1571" s="13">
        <f>IF(H1571="","",ROW()-4)</f>
        <v/>
      </c>
    </row>
    <row r="1572">
      <c r="A1572" s="13">
        <f>IF(H1572="","",ROW()-4)</f>
        <v/>
      </c>
      <c r="B1572" s="13">
        <f>IF(H1572="","",ROW()-4)</f>
        <v/>
      </c>
    </row>
    <row r="1573">
      <c r="A1573" s="13">
        <f>IF(H1573="","",ROW()-4)</f>
        <v/>
      </c>
      <c r="B1573" s="13">
        <f>IF(H1573="","",ROW()-4)</f>
        <v/>
      </c>
    </row>
    <row r="1574">
      <c r="A1574" s="13">
        <f>IF(H1574="","",ROW()-4)</f>
        <v/>
      </c>
      <c r="B1574" s="13">
        <f>IF(H1574="","",ROW()-4)</f>
        <v/>
      </c>
    </row>
    <row r="1575">
      <c r="A1575" s="13">
        <f>IF(H1575="","",ROW()-4)</f>
        <v/>
      </c>
      <c r="B1575" s="13">
        <f>IF(H1575="","",ROW()-4)</f>
        <v/>
      </c>
    </row>
    <row r="1576">
      <c r="A1576" s="13">
        <f>IF(H1576="","",ROW()-4)</f>
        <v/>
      </c>
      <c r="B1576" s="13">
        <f>IF(H1576="","",ROW()-4)</f>
        <v/>
      </c>
    </row>
    <row r="1577">
      <c r="A1577" s="13">
        <f>IF(H1577="","",ROW()-4)</f>
        <v/>
      </c>
      <c r="B1577" s="13">
        <f>IF(H1577="","",ROW()-4)</f>
        <v/>
      </c>
    </row>
    <row r="1578">
      <c r="A1578" s="13">
        <f>IF(H1578="","",ROW()-4)</f>
        <v/>
      </c>
      <c r="B1578" s="13">
        <f>IF(H1578="","",ROW()-4)</f>
        <v/>
      </c>
    </row>
    <row r="1579">
      <c r="A1579" s="13">
        <f>IF(H1579="","",ROW()-4)</f>
        <v/>
      </c>
      <c r="B1579" s="13">
        <f>IF(H1579="","",ROW()-4)</f>
        <v/>
      </c>
    </row>
    <row r="1580">
      <c r="A1580" s="13">
        <f>IF(H1580="","",ROW()-4)</f>
        <v/>
      </c>
      <c r="B1580" s="13">
        <f>IF(H1580="","",ROW()-4)</f>
        <v/>
      </c>
    </row>
    <row r="1581">
      <c r="A1581" s="13">
        <f>IF(H1581="","",ROW()-4)</f>
        <v/>
      </c>
      <c r="B1581" s="13">
        <f>IF(H1581="","",ROW()-4)</f>
        <v/>
      </c>
    </row>
    <row r="1582">
      <c r="A1582" s="13">
        <f>IF(H1582="","",ROW()-4)</f>
        <v/>
      </c>
      <c r="B1582" s="13">
        <f>IF(H1582="","",ROW()-4)</f>
        <v/>
      </c>
    </row>
    <row r="1583">
      <c r="A1583" s="13">
        <f>IF(H1583="","",ROW()-4)</f>
        <v/>
      </c>
      <c r="B1583" s="13">
        <f>IF(H1583="","",ROW()-4)</f>
        <v/>
      </c>
    </row>
    <row r="1584">
      <c r="A1584" s="13">
        <f>IF(H1584="","",ROW()-4)</f>
        <v/>
      </c>
      <c r="B1584" s="13">
        <f>IF(H1584="","",ROW()-4)</f>
        <v/>
      </c>
    </row>
    <row r="1585">
      <c r="A1585" s="13">
        <f>IF(H1585="","",ROW()-4)</f>
        <v/>
      </c>
      <c r="B1585" s="13">
        <f>IF(H1585="","",ROW()-4)</f>
        <v/>
      </c>
    </row>
    <row r="1586">
      <c r="A1586" s="13">
        <f>IF(H1586="","",ROW()-4)</f>
        <v/>
      </c>
      <c r="B1586" s="13">
        <f>IF(H1586="","",ROW()-4)</f>
        <v/>
      </c>
    </row>
    <row r="1587">
      <c r="A1587" s="13">
        <f>IF(H1587="","",ROW()-4)</f>
        <v/>
      </c>
      <c r="B1587" s="13">
        <f>IF(H1587="","",ROW()-4)</f>
        <v/>
      </c>
    </row>
    <row r="1588">
      <c r="A1588" s="13">
        <f>IF(H1588="","",ROW()-4)</f>
        <v/>
      </c>
      <c r="B1588" s="13">
        <f>IF(H1588="","",ROW()-4)</f>
        <v/>
      </c>
    </row>
    <row r="1589">
      <c r="A1589" s="13">
        <f>IF(H1589="","",ROW()-4)</f>
        <v/>
      </c>
      <c r="B1589" s="13">
        <f>IF(H1589="","",ROW()-4)</f>
        <v/>
      </c>
    </row>
    <row r="1590">
      <c r="A1590" s="13">
        <f>IF(H1590="","",ROW()-4)</f>
        <v/>
      </c>
      <c r="B1590" s="13">
        <f>IF(H1590="","",ROW()-4)</f>
        <v/>
      </c>
    </row>
    <row r="1591">
      <c r="A1591" s="13">
        <f>IF(H1591="","",ROW()-4)</f>
        <v/>
      </c>
      <c r="B1591" s="13">
        <f>IF(H1591="","",ROW()-4)</f>
        <v/>
      </c>
    </row>
    <row r="1592">
      <c r="A1592" s="13">
        <f>IF(H1592="","",ROW()-4)</f>
        <v/>
      </c>
      <c r="B1592" s="13">
        <f>IF(H1592="","",ROW()-4)</f>
        <v/>
      </c>
    </row>
    <row r="1593">
      <c r="A1593" s="13">
        <f>IF(H1593="","",ROW()-4)</f>
        <v/>
      </c>
      <c r="B1593" s="13">
        <f>IF(H1593="","",ROW()-4)</f>
        <v/>
      </c>
    </row>
    <row r="1594">
      <c r="A1594" s="13">
        <f>IF(H1594="","",ROW()-4)</f>
        <v/>
      </c>
      <c r="B1594" s="13">
        <f>IF(H1594="","",ROW()-4)</f>
        <v/>
      </c>
    </row>
    <row r="1595">
      <c r="A1595" s="13">
        <f>IF(H1595="","",ROW()-4)</f>
        <v/>
      </c>
      <c r="B1595" s="13">
        <f>IF(H1595="","",ROW()-4)</f>
        <v/>
      </c>
    </row>
    <row r="1596">
      <c r="A1596" s="13">
        <f>IF(H1596="","",ROW()-4)</f>
        <v/>
      </c>
      <c r="B1596" s="13">
        <f>IF(H1596="","",ROW()-4)</f>
        <v/>
      </c>
    </row>
    <row r="1597">
      <c r="A1597" s="13">
        <f>IF(H1597="","",ROW()-4)</f>
        <v/>
      </c>
      <c r="B1597" s="13">
        <f>IF(H1597="","",ROW()-4)</f>
        <v/>
      </c>
    </row>
    <row r="1598">
      <c r="A1598" s="13">
        <f>IF(H1598="","",ROW()-4)</f>
        <v/>
      </c>
      <c r="B1598" s="13">
        <f>IF(H1598="","",ROW()-4)</f>
        <v/>
      </c>
    </row>
    <row r="1599">
      <c r="A1599" s="13">
        <f>IF(H1599="","",ROW()-4)</f>
        <v/>
      </c>
      <c r="B1599" s="13">
        <f>IF(H1599="","",ROW()-4)</f>
        <v/>
      </c>
    </row>
    <row r="1600">
      <c r="A1600" s="13">
        <f>IF(H1600="","",ROW()-4)</f>
        <v/>
      </c>
      <c r="B1600" s="13">
        <f>IF(H1600="","",ROW()-4)</f>
        <v/>
      </c>
    </row>
    <row r="1601">
      <c r="A1601" s="13">
        <f>IF(H1601="","",ROW()-4)</f>
        <v/>
      </c>
      <c r="B1601" s="13">
        <f>IF(H1601="","",ROW()-4)</f>
        <v/>
      </c>
    </row>
    <row r="1602">
      <c r="A1602" s="13">
        <f>IF(H1602="","",ROW()-4)</f>
        <v/>
      </c>
      <c r="B1602" s="13">
        <f>IF(H1602="","",ROW()-4)</f>
        <v/>
      </c>
    </row>
    <row r="1603">
      <c r="A1603" s="13">
        <f>IF(H1603="","",ROW()-4)</f>
        <v/>
      </c>
      <c r="B1603" s="13">
        <f>IF(H1603="","",ROW()-4)</f>
        <v/>
      </c>
    </row>
    <row r="1604">
      <c r="A1604" s="13">
        <f>IF(H1604="","",ROW()-4)</f>
        <v/>
      </c>
      <c r="B1604" s="13">
        <f>IF(H1604="","",ROW()-4)</f>
        <v/>
      </c>
    </row>
    <row r="1605">
      <c r="A1605" s="13">
        <f>IF(H1605="","",ROW()-4)</f>
        <v/>
      </c>
      <c r="B1605" s="13">
        <f>IF(H1605="","",ROW()-4)</f>
        <v/>
      </c>
    </row>
    <row r="1606">
      <c r="A1606" s="13">
        <f>IF(H1606="","",ROW()-4)</f>
        <v/>
      </c>
      <c r="B1606" s="13">
        <f>IF(H1606="","",ROW()-4)</f>
        <v/>
      </c>
    </row>
    <row r="1607">
      <c r="A1607" s="13">
        <f>IF(H1607="","",ROW()-4)</f>
        <v/>
      </c>
      <c r="B1607" s="13">
        <f>IF(H1607="","",ROW()-4)</f>
        <v/>
      </c>
    </row>
    <row r="1608">
      <c r="A1608" s="13">
        <f>IF(H1608="","",ROW()-4)</f>
        <v/>
      </c>
      <c r="B1608" s="13">
        <f>IF(H1608="","",ROW()-4)</f>
        <v/>
      </c>
    </row>
    <row r="1609">
      <c r="A1609" s="13">
        <f>IF(H1609="","",ROW()-4)</f>
        <v/>
      </c>
      <c r="B1609" s="13">
        <f>IF(H1609="","",ROW()-4)</f>
        <v/>
      </c>
    </row>
    <row r="1610">
      <c r="A1610" s="13">
        <f>IF(H1610="","",ROW()-4)</f>
        <v/>
      </c>
      <c r="B1610" s="13">
        <f>IF(H1610="","",ROW()-4)</f>
        <v/>
      </c>
    </row>
    <row r="1611">
      <c r="A1611" s="13">
        <f>IF(H1611="","",ROW()-4)</f>
        <v/>
      </c>
      <c r="B1611" s="13">
        <f>IF(H1611="","",ROW()-4)</f>
        <v/>
      </c>
    </row>
    <row r="1612">
      <c r="A1612" s="13">
        <f>IF(H1612="","",ROW()-4)</f>
        <v/>
      </c>
      <c r="B1612" s="13">
        <f>IF(H1612="","",ROW()-4)</f>
        <v/>
      </c>
    </row>
    <row r="1613">
      <c r="A1613" s="13">
        <f>IF(H1613="","",ROW()-4)</f>
        <v/>
      </c>
      <c r="B1613" s="13">
        <f>IF(H1613="","",ROW()-4)</f>
        <v/>
      </c>
    </row>
    <row r="1614">
      <c r="A1614" s="13">
        <f>IF(H1614="","",ROW()-4)</f>
        <v/>
      </c>
      <c r="B1614" s="13">
        <f>IF(H1614="","",ROW()-4)</f>
        <v/>
      </c>
    </row>
    <row r="1615">
      <c r="A1615" s="13">
        <f>IF(H1615="","",ROW()-4)</f>
        <v/>
      </c>
      <c r="B1615" s="13">
        <f>IF(H1615="","",ROW()-4)</f>
        <v/>
      </c>
    </row>
    <row r="1616">
      <c r="A1616" s="13">
        <f>IF(H1616="","",ROW()-4)</f>
        <v/>
      </c>
      <c r="B1616" s="13">
        <f>IF(H1616="","",ROW()-4)</f>
        <v/>
      </c>
    </row>
    <row r="1617">
      <c r="A1617" s="13">
        <f>IF(H1617="","",ROW()-4)</f>
        <v/>
      </c>
      <c r="B1617" s="13">
        <f>IF(H1617="","",ROW()-4)</f>
        <v/>
      </c>
    </row>
    <row r="1618">
      <c r="A1618" s="13">
        <f>IF(H1618="","",ROW()-4)</f>
        <v/>
      </c>
      <c r="B1618" s="13">
        <f>IF(H1618="","",ROW()-4)</f>
        <v/>
      </c>
    </row>
    <row r="1619">
      <c r="A1619" s="13">
        <f>IF(H1619="","",ROW()-4)</f>
        <v/>
      </c>
      <c r="B1619" s="13">
        <f>IF(H1619="","",ROW()-4)</f>
        <v/>
      </c>
    </row>
    <row r="1620">
      <c r="A1620" s="13">
        <f>IF(H1620="","",ROW()-4)</f>
        <v/>
      </c>
      <c r="B1620" s="13">
        <f>IF(H1620="","",ROW()-4)</f>
        <v/>
      </c>
    </row>
    <row r="1621">
      <c r="A1621" s="13">
        <f>IF(H1621="","",ROW()-4)</f>
        <v/>
      </c>
      <c r="B1621" s="13">
        <f>IF(H1621="","",ROW()-4)</f>
        <v/>
      </c>
    </row>
    <row r="1622">
      <c r="A1622" s="13">
        <f>IF(H1622="","",ROW()-4)</f>
        <v/>
      </c>
      <c r="B1622" s="13">
        <f>IF(H1622="","",ROW()-4)</f>
        <v/>
      </c>
    </row>
    <row r="1623">
      <c r="A1623" s="13">
        <f>IF(H1623="","",ROW()-4)</f>
        <v/>
      </c>
      <c r="B1623" s="13">
        <f>IF(H1623="","",ROW()-4)</f>
        <v/>
      </c>
    </row>
    <row r="1624">
      <c r="A1624" s="13">
        <f>IF(H1624="","",ROW()-4)</f>
        <v/>
      </c>
      <c r="B1624" s="13">
        <f>IF(H1624="","",ROW()-4)</f>
        <v/>
      </c>
    </row>
    <row r="1625">
      <c r="A1625" s="13">
        <f>IF(H1625="","",ROW()-4)</f>
        <v/>
      </c>
      <c r="B1625" s="13">
        <f>IF(H1625="","",ROW()-4)</f>
        <v/>
      </c>
    </row>
    <row r="1626">
      <c r="A1626" s="13">
        <f>IF(H1626="","",ROW()-4)</f>
        <v/>
      </c>
      <c r="B1626" s="13">
        <f>IF(H1626="","",ROW()-4)</f>
        <v/>
      </c>
    </row>
    <row r="1627">
      <c r="A1627" s="13">
        <f>IF(H1627="","",ROW()-4)</f>
        <v/>
      </c>
      <c r="B1627" s="13">
        <f>IF(H1627="","",ROW()-4)</f>
        <v/>
      </c>
    </row>
    <row r="1628">
      <c r="A1628" s="13">
        <f>IF(H1628="","",ROW()-4)</f>
        <v/>
      </c>
      <c r="B1628" s="13">
        <f>IF(H1628="","",ROW()-4)</f>
        <v/>
      </c>
    </row>
    <row r="1629">
      <c r="A1629" s="13">
        <f>IF(H1629="","",ROW()-4)</f>
        <v/>
      </c>
      <c r="B1629" s="13">
        <f>IF(H1629="","",ROW()-4)</f>
        <v/>
      </c>
    </row>
    <row r="1630">
      <c r="A1630" s="13">
        <f>IF(H1630="","",ROW()-4)</f>
        <v/>
      </c>
      <c r="B1630" s="13">
        <f>IF(H1630="","",ROW()-4)</f>
        <v/>
      </c>
    </row>
    <row r="1631">
      <c r="A1631" s="13">
        <f>IF(H1631="","",ROW()-4)</f>
        <v/>
      </c>
      <c r="B1631" s="13">
        <f>IF(H1631="","",ROW()-4)</f>
        <v/>
      </c>
    </row>
    <row r="1632">
      <c r="A1632" s="13">
        <f>IF(H1632="","",ROW()-4)</f>
        <v/>
      </c>
      <c r="B1632" s="13">
        <f>IF(H1632="","",ROW()-4)</f>
        <v/>
      </c>
    </row>
    <row r="1633">
      <c r="A1633" s="13">
        <f>IF(H1633="","",ROW()-4)</f>
        <v/>
      </c>
      <c r="B1633" s="13">
        <f>IF(H1633="","",ROW()-4)</f>
        <v/>
      </c>
    </row>
    <row r="1634">
      <c r="A1634" s="13">
        <f>IF(H1634="","",ROW()-4)</f>
        <v/>
      </c>
      <c r="B1634" s="13">
        <f>IF(H1634="","",ROW()-4)</f>
        <v/>
      </c>
    </row>
    <row r="1635">
      <c r="A1635" s="13">
        <f>IF(H1635="","",ROW()-4)</f>
        <v/>
      </c>
      <c r="B1635" s="13">
        <f>IF(H1635="","",ROW()-4)</f>
        <v/>
      </c>
    </row>
    <row r="1636">
      <c r="A1636" s="13">
        <f>IF(H1636="","",ROW()-4)</f>
        <v/>
      </c>
      <c r="B1636" s="13">
        <f>IF(H1636="","",ROW()-4)</f>
        <v/>
      </c>
    </row>
    <row r="1637">
      <c r="A1637" s="13">
        <f>IF(H1637="","",ROW()-4)</f>
        <v/>
      </c>
      <c r="B1637" s="13">
        <f>IF(H1637="","",ROW()-4)</f>
        <v/>
      </c>
    </row>
    <row r="1638">
      <c r="A1638" s="13">
        <f>IF(H1638="","",ROW()-4)</f>
        <v/>
      </c>
      <c r="B1638" s="13">
        <f>IF(H1638="","",ROW()-4)</f>
        <v/>
      </c>
    </row>
    <row r="1639">
      <c r="A1639" s="13">
        <f>IF(H1639="","",ROW()-4)</f>
        <v/>
      </c>
      <c r="B1639" s="13">
        <f>IF(H1639="","",ROW()-4)</f>
        <v/>
      </c>
    </row>
    <row r="1640">
      <c r="A1640" s="13">
        <f>IF(H1640="","",ROW()-4)</f>
        <v/>
      </c>
      <c r="B1640" s="13">
        <f>IF(H1640="","",ROW()-4)</f>
        <v/>
      </c>
    </row>
    <row r="1641">
      <c r="A1641" s="13">
        <f>IF(H1641="","",ROW()-4)</f>
        <v/>
      </c>
      <c r="B1641" s="13">
        <f>IF(H1641="","",ROW()-4)</f>
        <v/>
      </c>
    </row>
    <row r="1642">
      <c r="A1642" s="13">
        <f>IF(H1642="","",ROW()-4)</f>
        <v/>
      </c>
      <c r="B1642" s="13">
        <f>IF(H1642="","",ROW()-4)</f>
        <v/>
      </c>
    </row>
    <row r="1643">
      <c r="A1643" s="13">
        <f>IF(H1643="","",ROW()-4)</f>
        <v/>
      </c>
      <c r="B1643" s="13">
        <f>IF(H1643="","",ROW()-4)</f>
        <v/>
      </c>
    </row>
    <row r="1644">
      <c r="A1644" s="13">
        <f>IF(H1644="","",ROW()-4)</f>
        <v/>
      </c>
      <c r="B1644" s="13">
        <f>IF(H1644="","",ROW()-4)</f>
        <v/>
      </c>
    </row>
    <row r="1645">
      <c r="A1645" s="13">
        <f>IF(H1645="","",ROW()-4)</f>
        <v/>
      </c>
      <c r="B1645" s="13">
        <f>IF(H1645="","",ROW()-4)</f>
        <v/>
      </c>
    </row>
    <row r="1646">
      <c r="A1646" s="13">
        <f>IF(H1646="","",ROW()-4)</f>
        <v/>
      </c>
      <c r="B1646" s="13">
        <f>IF(H1646="","",ROW()-4)</f>
        <v/>
      </c>
    </row>
    <row r="1647">
      <c r="A1647" s="13">
        <f>IF(H1647="","",ROW()-4)</f>
        <v/>
      </c>
      <c r="B1647" s="13">
        <f>IF(H1647="","",ROW()-4)</f>
        <v/>
      </c>
    </row>
    <row r="1648">
      <c r="A1648" s="13">
        <f>IF(H1648="","",ROW()-4)</f>
        <v/>
      </c>
      <c r="B1648" s="13">
        <f>IF(H1648="","",ROW()-4)</f>
        <v/>
      </c>
    </row>
    <row r="1649">
      <c r="A1649" s="13">
        <f>IF(H1649="","",ROW()-4)</f>
        <v/>
      </c>
      <c r="B1649" s="13">
        <f>IF(H1649="","",ROW()-4)</f>
        <v/>
      </c>
    </row>
    <row r="1650">
      <c r="A1650" s="13">
        <f>IF(H1650="","",ROW()-4)</f>
        <v/>
      </c>
      <c r="B1650" s="13">
        <f>IF(H1650="","",ROW()-4)</f>
        <v/>
      </c>
    </row>
    <row r="1651">
      <c r="A1651" s="13">
        <f>IF(H1651="","",ROW()-4)</f>
        <v/>
      </c>
      <c r="B1651" s="13">
        <f>IF(H1651="","",ROW()-4)</f>
        <v/>
      </c>
    </row>
    <row r="1652">
      <c r="A1652" s="13">
        <f>IF(H1652="","",ROW()-4)</f>
        <v/>
      </c>
      <c r="B1652" s="13">
        <f>IF(H1652="","",ROW()-4)</f>
        <v/>
      </c>
    </row>
    <row r="1653">
      <c r="A1653" s="13">
        <f>IF(H1653="","",ROW()-4)</f>
        <v/>
      </c>
      <c r="B1653" s="13">
        <f>IF(H1653="","",ROW()-4)</f>
        <v/>
      </c>
    </row>
    <row r="1654">
      <c r="A1654" s="13">
        <f>IF(H1654="","",ROW()-4)</f>
        <v/>
      </c>
      <c r="B1654" s="13">
        <f>IF(H1654="","",ROW()-4)</f>
        <v/>
      </c>
    </row>
    <row r="1655">
      <c r="A1655" s="13">
        <f>IF(H1655="","",ROW()-4)</f>
        <v/>
      </c>
      <c r="B1655" s="13">
        <f>IF(H1655="","",ROW()-4)</f>
        <v/>
      </c>
    </row>
    <row r="1656">
      <c r="A1656" s="13">
        <f>IF(H1656="","",ROW()-4)</f>
        <v/>
      </c>
      <c r="B1656" s="13">
        <f>IF(H1656="","",ROW()-4)</f>
        <v/>
      </c>
    </row>
    <row r="1657">
      <c r="A1657" s="13">
        <f>IF(H1657="","",ROW()-4)</f>
        <v/>
      </c>
      <c r="B1657" s="13">
        <f>IF(H1657="","",ROW()-4)</f>
        <v/>
      </c>
    </row>
    <row r="1658">
      <c r="A1658" s="13">
        <f>IF(H1658="","",ROW()-4)</f>
        <v/>
      </c>
      <c r="B1658" s="13">
        <f>IF(H1658="","",ROW()-4)</f>
        <v/>
      </c>
    </row>
    <row r="1659">
      <c r="A1659" s="13">
        <f>IF(H1659="","",ROW()-4)</f>
        <v/>
      </c>
      <c r="B1659" s="13">
        <f>IF(H1659="","",ROW()-4)</f>
        <v/>
      </c>
    </row>
    <row r="1660">
      <c r="A1660" s="13">
        <f>IF(H1660="","",ROW()-4)</f>
        <v/>
      </c>
      <c r="B1660" s="13">
        <f>IF(H1660="","",ROW()-4)</f>
        <v/>
      </c>
    </row>
    <row r="1661">
      <c r="A1661" s="13">
        <f>IF(H1661="","",ROW()-4)</f>
        <v/>
      </c>
      <c r="B1661" s="13">
        <f>IF(H1661="","",ROW()-4)</f>
        <v/>
      </c>
    </row>
    <row r="1662">
      <c r="A1662" s="13">
        <f>IF(H1662="","",ROW()-4)</f>
        <v/>
      </c>
      <c r="B1662" s="13">
        <f>IF(H1662="","",ROW()-4)</f>
        <v/>
      </c>
    </row>
    <row r="1663">
      <c r="A1663" s="13">
        <f>IF(H1663="","",ROW()-4)</f>
        <v/>
      </c>
      <c r="B1663" s="13">
        <f>IF(H1663="","",ROW()-4)</f>
        <v/>
      </c>
    </row>
    <row r="1664">
      <c r="A1664" s="13">
        <f>IF(H1664="","",ROW()-4)</f>
        <v/>
      </c>
      <c r="B1664" s="13">
        <f>IF(H1664="","",ROW()-4)</f>
        <v/>
      </c>
    </row>
    <row r="1665">
      <c r="A1665" s="13">
        <f>IF(H1665="","",ROW()-4)</f>
        <v/>
      </c>
      <c r="B1665" s="13">
        <f>IF(H1665="","",ROW()-4)</f>
        <v/>
      </c>
    </row>
    <row r="1666">
      <c r="A1666" s="13">
        <f>IF(H1666="","",ROW()-4)</f>
        <v/>
      </c>
      <c r="B1666" s="13">
        <f>IF(H1666="","",ROW()-4)</f>
        <v/>
      </c>
    </row>
    <row r="1667">
      <c r="A1667" s="13">
        <f>IF(H1667="","",ROW()-4)</f>
        <v/>
      </c>
      <c r="B1667" s="13">
        <f>IF(H1667="","",ROW()-4)</f>
        <v/>
      </c>
    </row>
    <row r="1668">
      <c r="A1668" s="13">
        <f>IF(H1668="","",ROW()-4)</f>
        <v/>
      </c>
      <c r="B1668" s="13">
        <f>IF(H1668="","",ROW()-4)</f>
        <v/>
      </c>
    </row>
    <row r="1669">
      <c r="A1669" s="13">
        <f>IF(H1669="","",ROW()-4)</f>
        <v/>
      </c>
      <c r="B1669" s="13">
        <f>IF(H1669="","",ROW()-4)</f>
        <v/>
      </c>
    </row>
    <row r="1670">
      <c r="A1670" s="13">
        <f>IF(H1670="","",ROW()-4)</f>
        <v/>
      </c>
      <c r="B1670" s="13">
        <f>IF(H1670="","",ROW()-4)</f>
        <v/>
      </c>
    </row>
    <row r="1671">
      <c r="A1671" s="13">
        <f>IF(H1671="","",ROW()-4)</f>
        <v/>
      </c>
      <c r="B1671" s="13">
        <f>IF(H1671="","",ROW()-4)</f>
        <v/>
      </c>
    </row>
    <row r="1672">
      <c r="A1672" s="13">
        <f>IF(H1672="","",ROW()-4)</f>
        <v/>
      </c>
      <c r="B1672" s="13">
        <f>IF(H1672="","",ROW()-4)</f>
        <v/>
      </c>
    </row>
    <row r="1673">
      <c r="A1673" s="13">
        <f>IF(H1673="","",ROW()-4)</f>
        <v/>
      </c>
      <c r="B1673" s="13">
        <f>IF(H1673="","",ROW()-4)</f>
        <v/>
      </c>
    </row>
    <row r="1674">
      <c r="A1674" s="13">
        <f>IF(H1674="","",ROW()-4)</f>
        <v/>
      </c>
      <c r="B1674" s="13">
        <f>IF(H1674="","",ROW()-4)</f>
        <v/>
      </c>
    </row>
    <row r="1675">
      <c r="A1675" s="13">
        <f>IF(H1675="","",ROW()-4)</f>
        <v/>
      </c>
      <c r="B1675" s="13">
        <f>IF(H1675="","",ROW()-4)</f>
        <v/>
      </c>
    </row>
    <row r="1676">
      <c r="A1676" s="13">
        <f>IF(H1676="","",ROW()-4)</f>
        <v/>
      </c>
      <c r="B1676" s="13">
        <f>IF(H1676="","",ROW()-4)</f>
        <v/>
      </c>
    </row>
    <row r="1677">
      <c r="A1677" s="13">
        <f>IF(H1677="","",ROW()-4)</f>
        <v/>
      </c>
      <c r="B1677" s="13">
        <f>IF(H1677="","",ROW()-4)</f>
        <v/>
      </c>
    </row>
    <row r="1678">
      <c r="A1678" s="13">
        <f>IF(H1678="","",ROW()-4)</f>
        <v/>
      </c>
      <c r="B1678" s="13">
        <f>IF(H1678="","",ROW()-4)</f>
        <v/>
      </c>
    </row>
    <row r="1679">
      <c r="A1679" s="13">
        <f>IF(H1679="","",ROW()-4)</f>
        <v/>
      </c>
      <c r="B1679" s="13">
        <f>IF(H1679="","",ROW()-4)</f>
        <v/>
      </c>
    </row>
    <row r="1680">
      <c r="A1680" s="13">
        <f>IF(H1680="","",ROW()-4)</f>
        <v/>
      </c>
      <c r="B1680" s="13">
        <f>IF(H1680="","",ROW()-4)</f>
        <v/>
      </c>
    </row>
    <row r="1681">
      <c r="A1681" s="13">
        <f>IF(H1681="","",ROW()-4)</f>
        <v/>
      </c>
      <c r="B1681" s="13">
        <f>IF(H1681="","",ROW()-4)</f>
        <v/>
      </c>
    </row>
    <row r="1682">
      <c r="A1682" s="13">
        <f>IF(H1682="","",ROW()-4)</f>
        <v/>
      </c>
      <c r="B1682" s="13">
        <f>IF(H1682="","",ROW()-4)</f>
        <v/>
      </c>
    </row>
    <row r="1683">
      <c r="A1683" s="13">
        <f>IF(H1683="","",ROW()-4)</f>
        <v/>
      </c>
      <c r="B1683" s="13">
        <f>IF(H1683="","",ROW()-4)</f>
        <v/>
      </c>
    </row>
    <row r="1684">
      <c r="A1684" s="13">
        <f>IF(H1684="","",ROW()-4)</f>
        <v/>
      </c>
      <c r="B1684" s="13">
        <f>IF(H1684="","",ROW()-4)</f>
        <v/>
      </c>
    </row>
    <row r="1685">
      <c r="A1685" s="13">
        <f>IF(H1685="","",ROW()-4)</f>
        <v/>
      </c>
      <c r="B1685" s="13">
        <f>IF(H1685="","",ROW()-4)</f>
        <v/>
      </c>
    </row>
    <row r="1686">
      <c r="A1686" s="13">
        <f>IF(H1686="","",ROW()-4)</f>
        <v/>
      </c>
      <c r="B1686" s="13">
        <f>IF(H1686="","",ROW()-4)</f>
        <v/>
      </c>
    </row>
    <row r="1687">
      <c r="A1687" s="13">
        <f>IF(H1687="","",ROW()-4)</f>
        <v/>
      </c>
      <c r="B1687" s="13">
        <f>IF(H1687="","",ROW()-4)</f>
        <v/>
      </c>
    </row>
    <row r="1688">
      <c r="A1688" s="13">
        <f>IF(H1688="","",ROW()-4)</f>
        <v/>
      </c>
      <c r="B1688" s="13">
        <f>IF(H1688="","",ROW()-4)</f>
        <v/>
      </c>
    </row>
    <row r="1689">
      <c r="A1689" s="13">
        <f>IF(H1689="","",ROW()-4)</f>
        <v/>
      </c>
      <c r="B1689" s="13">
        <f>IF(H1689="","",ROW()-4)</f>
        <v/>
      </c>
    </row>
    <row r="1690">
      <c r="A1690" s="13">
        <f>IF(H1690="","",ROW()-4)</f>
        <v/>
      </c>
      <c r="B1690" s="13">
        <f>IF(H1690="","",ROW()-4)</f>
        <v/>
      </c>
    </row>
    <row r="1691">
      <c r="A1691" s="13">
        <f>IF(H1691="","",ROW()-4)</f>
        <v/>
      </c>
      <c r="B1691" s="13">
        <f>IF(H1691="","",ROW()-4)</f>
        <v/>
      </c>
    </row>
    <row r="1692">
      <c r="A1692" s="13">
        <f>IF(H1692="","",ROW()-4)</f>
        <v/>
      </c>
      <c r="B1692" s="13">
        <f>IF(H1692="","",ROW()-4)</f>
        <v/>
      </c>
    </row>
    <row r="1693">
      <c r="A1693" s="13">
        <f>IF(H1693="","",ROW()-4)</f>
        <v/>
      </c>
      <c r="B1693" s="13">
        <f>IF(H1693="","",ROW()-4)</f>
        <v/>
      </c>
    </row>
    <row r="1694">
      <c r="A1694" s="13">
        <f>IF(H1694="","",ROW()-4)</f>
        <v/>
      </c>
      <c r="B1694" s="13">
        <f>IF(H1694="","",ROW()-4)</f>
        <v/>
      </c>
    </row>
    <row r="1695">
      <c r="A1695" s="13">
        <f>IF(H1695="","",ROW()-4)</f>
        <v/>
      </c>
      <c r="B1695" s="13">
        <f>IF(H1695="","",ROW()-4)</f>
        <v/>
      </c>
    </row>
    <row r="1696">
      <c r="A1696" s="13">
        <f>IF(H1696="","",ROW()-4)</f>
        <v/>
      </c>
      <c r="B1696" s="13">
        <f>IF(H1696="","",ROW()-4)</f>
        <v/>
      </c>
    </row>
    <row r="1697">
      <c r="A1697" s="13">
        <f>IF(H1697="","",ROW()-4)</f>
        <v/>
      </c>
      <c r="B1697" s="13">
        <f>IF(H1697="","",ROW()-4)</f>
        <v/>
      </c>
    </row>
    <row r="1698">
      <c r="A1698" s="13">
        <f>IF(H1698="","",ROW()-4)</f>
        <v/>
      </c>
      <c r="B1698" s="13">
        <f>IF(H1698="","",ROW()-4)</f>
        <v/>
      </c>
    </row>
    <row r="1699">
      <c r="A1699" s="13">
        <f>IF(H1699="","",ROW()-4)</f>
        <v/>
      </c>
      <c r="B1699" s="13">
        <f>IF(H1699="","",ROW()-4)</f>
        <v/>
      </c>
    </row>
    <row r="1700">
      <c r="A1700" s="13">
        <f>IF(H1700="","",ROW()-4)</f>
        <v/>
      </c>
      <c r="B1700" s="13">
        <f>IF(H1700="","",ROW()-4)</f>
        <v/>
      </c>
    </row>
    <row r="1701">
      <c r="A1701" s="13">
        <f>IF(H1701="","",ROW()-4)</f>
        <v/>
      </c>
      <c r="B1701" s="13">
        <f>IF(H1701="","",ROW()-4)</f>
        <v/>
      </c>
    </row>
    <row r="1702">
      <c r="A1702" s="13">
        <f>IF(H1702="","",ROW()-4)</f>
        <v/>
      </c>
      <c r="B1702" s="13">
        <f>IF(H1702="","",ROW()-4)</f>
        <v/>
      </c>
    </row>
    <row r="1703">
      <c r="A1703" s="13">
        <f>IF(H1703="","",ROW()-4)</f>
        <v/>
      </c>
      <c r="B1703" s="13">
        <f>IF(H1703="","",ROW()-4)</f>
        <v/>
      </c>
    </row>
    <row r="1704">
      <c r="A1704" s="13">
        <f>IF(H1704="","",ROW()-4)</f>
        <v/>
      </c>
      <c r="B1704" s="13">
        <f>IF(H1704="","",ROW()-4)</f>
        <v/>
      </c>
    </row>
    <row r="1705">
      <c r="A1705" s="13">
        <f>IF(H1705="","",ROW()-4)</f>
        <v/>
      </c>
      <c r="B1705" s="13">
        <f>IF(H1705="","",ROW()-4)</f>
        <v/>
      </c>
    </row>
    <row r="1706">
      <c r="A1706" s="13">
        <f>IF(H1706="","",ROW()-4)</f>
        <v/>
      </c>
      <c r="B1706" s="13">
        <f>IF(H1706="","",ROW()-4)</f>
        <v/>
      </c>
    </row>
    <row r="1707">
      <c r="A1707" s="13">
        <f>IF(H1707="","",ROW()-4)</f>
        <v/>
      </c>
      <c r="B1707" s="13">
        <f>IF(H1707="","",ROW()-4)</f>
        <v/>
      </c>
    </row>
    <row r="1708">
      <c r="A1708" s="13">
        <f>IF(H1708="","",ROW()-4)</f>
        <v/>
      </c>
      <c r="B1708" s="13">
        <f>IF(H1708="","",ROW()-4)</f>
        <v/>
      </c>
    </row>
    <row r="1709">
      <c r="A1709" s="13">
        <f>IF(H1709="","",ROW()-4)</f>
        <v/>
      </c>
      <c r="B1709" s="13">
        <f>IF(H1709="","",ROW()-4)</f>
        <v/>
      </c>
    </row>
    <row r="1710">
      <c r="A1710" s="13">
        <f>IF(H1710="","",ROW()-4)</f>
        <v/>
      </c>
      <c r="B1710" s="13">
        <f>IF(H1710="","",ROW()-4)</f>
        <v/>
      </c>
    </row>
    <row r="1711">
      <c r="A1711" s="13">
        <f>IF(H1711="","",ROW()-4)</f>
        <v/>
      </c>
      <c r="B1711" s="13">
        <f>IF(H1711="","",ROW()-4)</f>
        <v/>
      </c>
    </row>
    <row r="1712">
      <c r="A1712" s="13">
        <f>IF(H1712="","",ROW()-4)</f>
        <v/>
      </c>
      <c r="B1712" s="13">
        <f>IF(H1712="","",ROW()-4)</f>
        <v/>
      </c>
    </row>
    <row r="1713">
      <c r="A1713" s="13">
        <f>IF(H1713="","",ROW()-4)</f>
        <v/>
      </c>
      <c r="B1713" s="13">
        <f>IF(H1713="","",ROW()-4)</f>
        <v/>
      </c>
    </row>
    <row r="1714">
      <c r="A1714" s="13">
        <f>IF(H1714="","",ROW()-4)</f>
        <v/>
      </c>
      <c r="B1714" s="13">
        <f>IF(H1714="","",ROW()-4)</f>
        <v/>
      </c>
    </row>
    <row r="1715">
      <c r="A1715" s="13">
        <f>IF(H1715="","",ROW()-4)</f>
        <v/>
      </c>
      <c r="B1715" s="13">
        <f>IF(H1715="","",ROW()-4)</f>
        <v/>
      </c>
    </row>
    <row r="1716">
      <c r="A1716" s="13">
        <f>IF(H1716="","",ROW()-4)</f>
        <v/>
      </c>
      <c r="B1716" s="13">
        <f>IF(H1716="","",ROW()-4)</f>
        <v/>
      </c>
    </row>
    <row r="1717">
      <c r="A1717" s="13">
        <f>IF(H1717="","",ROW()-4)</f>
        <v/>
      </c>
      <c r="B1717" s="13">
        <f>IF(H1717="","",ROW()-4)</f>
        <v/>
      </c>
    </row>
    <row r="1718">
      <c r="A1718" s="13">
        <f>IF(H1718="","",ROW()-4)</f>
        <v/>
      </c>
      <c r="B1718" s="13">
        <f>IF(H1718="","",ROW()-4)</f>
        <v/>
      </c>
    </row>
    <row r="1719">
      <c r="A1719" s="13">
        <f>IF(H1719="","",ROW()-4)</f>
        <v/>
      </c>
      <c r="B1719" s="13">
        <f>IF(H1719="","",ROW()-4)</f>
        <v/>
      </c>
    </row>
    <row r="1720">
      <c r="A1720" s="13">
        <f>IF(H1720="","",ROW()-4)</f>
        <v/>
      </c>
      <c r="B1720" s="13">
        <f>IF(H1720="","",ROW()-4)</f>
        <v/>
      </c>
    </row>
    <row r="1721">
      <c r="A1721" s="13">
        <f>IF(H1721="","",ROW()-4)</f>
        <v/>
      </c>
      <c r="B1721" s="13">
        <f>IF(H1721="","",ROW()-4)</f>
        <v/>
      </c>
    </row>
    <row r="1722">
      <c r="A1722" s="13">
        <f>IF(H1722="","",ROW()-4)</f>
        <v/>
      </c>
      <c r="B1722" s="13">
        <f>IF(H1722="","",ROW()-4)</f>
        <v/>
      </c>
    </row>
    <row r="1723">
      <c r="A1723" s="13">
        <f>IF(H1723="","",ROW()-4)</f>
        <v/>
      </c>
      <c r="B1723" s="13">
        <f>IF(H1723="","",ROW()-4)</f>
        <v/>
      </c>
    </row>
    <row r="1724">
      <c r="A1724" s="13">
        <f>IF(H1724="","",ROW()-4)</f>
        <v/>
      </c>
      <c r="B1724" s="13">
        <f>IF(H1724="","",ROW()-4)</f>
        <v/>
      </c>
    </row>
    <row r="1725">
      <c r="A1725" s="13">
        <f>IF(H1725="","",ROW()-4)</f>
        <v/>
      </c>
      <c r="B1725" s="13">
        <f>IF(H1725="","",ROW()-4)</f>
        <v/>
      </c>
    </row>
    <row r="1726">
      <c r="A1726" s="13">
        <f>IF(H1726="","",ROW()-4)</f>
        <v/>
      </c>
      <c r="B1726" s="13">
        <f>IF(H1726="","",ROW()-4)</f>
        <v/>
      </c>
    </row>
    <row r="1727">
      <c r="A1727" s="13">
        <f>IF(H1727="","",ROW()-4)</f>
        <v/>
      </c>
      <c r="B1727" s="13">
        <f>IF(H1727="","",ROW()-4)</f>
        <v/>
      </c>
    </row>
    <row r="1728">
      <c r="A1728" s="13">
        <f>IF(H1728="","",ROW()-4)</f>
        <v/>
      </c>
      <c r="B1728" s="13">
        <f>IF(H1728="","",ROW()-4)</f>
        <v/>
      </c>
    </row>
    <row r="1729">
      <c r="A1729" s="13">
        <f>IF(H1729="","",ROW()-4)</f>
        <v/>
      </c>
      <c r="B1729" s="13">
        <f>IF(H1729="","",ROW()-4)</f>
        <v/>
      </c>
    </row>
    <row r="1730">
      <c r="A1730" s="13">
        <f>IF(H1730="","",ROW()-4)</f>
        <v/>
      </c>
      <c r="B1730" s="13">
        <f>IF(H1730="","",ROW()-4)</f>
        <v/>
      </c>
    </row>
    <row r="1731">
      <c r="A1731" s="13">
        <f>IF(H1731="","",ROW()-4)</f>
        <v/>
      </c>
      <c r="B1731" s="13">
        <f>IF(H1731="","",ROW()-4)</f>
        <v/>
      </c>
    </row>
    <row r="1732">
      <c r="A1732" s="13">
        <f>IF(H1732="","",ROW()-4)</f>
        <v/>
      </c>
      <c r="B1732" s="13">
        <f>IF(H1732="","",ROW()-4)</f>
        <v/>
      </c>
    </row>
    <row r="1733">
      <c r="A1733" s="13">
        <f>IF(H1733="","",ROW()-4)</f>
        <v/>
      </c>
      <c r="B1733" s="13">
        <f>IF(H1733="","",ROW()-4)</f>
        <v/>
      </c>
    </row>
    <row r="1734">
      <c r="A1734" s="13">
        <f>IF(H1734="","",ROW()-4)</f>
        <v/>
      </c>
      <c r="B1734" s="13">
        <f>IF(H1734="","",ROW()-4)</f>
        <v/>
      </c>
    </row>
    <row r="1735">
      <c r="A1735" s="13">
        <f>IF(H1735="","",ROW()-4)</f>
        <v/>
      </c>
      <c r="B1735" s="13">
        <f>IF(H1735="","",ROW()-4)</f>
        <v/>
      </c>
    </row>
    <row r="1736">
      <c r="A1736" s="13">
        <f>IF(H1736="","",ROW()-4)</f>
        <v/>
      </c>
      <c r="B1736" s="13">
        <f>IF(H1736="","",ROW()-4)</f>
        <v/>
      </c>
    </row>
    <row r="1737">
      <c r="A1737" s="13">
        <f>IF(H1737="","",ROW()-4)</f>
        <v/>
      </c>
      <c r="B1737" s="13">
        <f>IF(H1737="","",ROW()-4)</f>
        <v/>
      </c>
    </row>
    <row r="1738">
      <c r="A1738" s="13">
        <f>IF(H1738="","",ROW()-4)</f>
        <v/>
      </c>
      <c r="B1738" s="13">
        <f>IF(H1738="","",ROW()-4)</f>
        <v/>
      </c>
    </row>
    <row r="1739">
      <c r="A1739" s="13">
        <f>IF(H1739="","",ROW()-4)</f>
        <v/>
      </c>
      <c r="B1739" s="13">
        <f>IF(H1739="","",ROW()-4)</f>
        <v/>
      </c>
    </row>
    <row r="1740">
      <c r="A1740" s="13">
        <f>IF(H1740="","",ROW()-4)</f>
        <v/>
      </c>
      <c r="B1740" s="13">
        <f>IF(H1740="","",ROW()-4)</f>
        <v/>
      </c>
    </row>
    <row r="1741">
      <c r="A1741" s="13">
        <f>IF(H1741="","",ROW()-4)</f>
        <v/>
      </c>
      <c r="B1741" s="13">
        <f>IF(H1741="","",ROW()-4)</f>
        <v/>
      </c>
    </row>
    <row r="1742">
      <c r="A1742" s="13">
        <f>IF(H1742="","",ROW()-4)</f>
        <v/>
      </c>
      <c r="B1742" s="13">
        <f>IF(H1742="","",ROW()-4)</f>
        <v/>
      </c>
    </row>
    <row r="1743">
      <c r="A1743" s="13">
        <f>IF(H1743="","",ROW()-4)</f>
        <v/>
      </c>
      <c r="B1743" s="13">
        <f>IF(H1743="","",ROW()-4)</f>
        <v/>
      </c>
    </row>
    <row r="1744">
      <c r="A1744" s="13">
        <f>IF(H1744="","",ROW()-4)</f>
        <v/>
      </c>
      <c r="B1744" s="13">
        <f>IF(H1744="","",ROW()-4)</f>
        <v/>
      </c>
    </row>
    <row r="1745">
      <c r="A1745" s="13">
        <f>IF(H1745="","",ROW()-4)</f>
        <v/>
      </c>
      <c r="B1745" s="13">
        <f>IF(H1745="","",ROW()-4)</f>
        <v/>
      </c>
    </row>
    <row r="1746">
      <c r="A1746" s="13">
        <f>IF(H1746="","",ROW()-4)</f>
        <v/>
      </c>
      <c r="B1746" s="13">
        <f>IF(H1746="","",ROW()-4)</f>
        <v/>
      </c>
    </row>
    <row r="1747">
      <c r="A1747" s="13">
        <f>IF(H1747="","",ROW()-4)</f>
        <v/>
      </c>
      <c r="B1747" s="13">
        <f>IF(H1747="","",ROW()-4)</f>
        <v/>
      </c>
    </row>
    <row r="1748">
      <c r="A1748" s="13">
        <f>IF(H1748="","",ROW()-4)</f>
        <v/>
      </c>
      <c r="B1748" s="13">
        <f>IF(H1748="","",ROW()-4)</f>
        <v/>
      </c>
    </row>
    <row r="1749">
      <c r="A1749" s="13">
        <f>IF(H1749="","",ROW()-4)</f>
        <v/>
      </c>
      <c r="B1749" s="13">
        <f>IF(H1749="","",ROW()-4)</f>
        <v/>
      </c>
    </row>
    <row r="1750">
      <c r="A1750" s="13">
        <f>IF(H1750="","",ROW()-4)</f>
        <v/>
      </c>
      <c r="B1750" s="13">
        <f>IF(H1750="","",ROW()-4)</f>
        <v/>
      </c>
    </row>
    <row r="1751">
      <c r="A1751" s="13">
        <f>IF(H1751="","",ROW()-4)</f>
        <v/>
      </c>
      <c r="B1751" s="13">
        <f>IF(H1751="","",ROW()-4)</f>
        <v/>
      </c>
    </row>
    <row r="1752">
      <c r="A1752" s="13">
        <f>IF(H1752="","",ROW()-4)</f>
        <v/>
      </c>
      <c r="B1752" s="13">
        <f>IF(H1752="","",ROW()-4)</f>
        <v/>
      </c>
    </row>
    <row r="1753">
      <c r="A1753" s="13">
        <f>IF(H1753="","",ROW()-4)</f>
        <v/>
      </c>
      <c r="B1753" s="13">
        <f>IF(H1753="","",ROW()-4)</f>
        <v/>
      </c>
    </row>
    <row r="1754">
      <c r="A1754" s="13">
        <f>IF(H1754="","",ROW()-4)</f>
        <v/>
      </c>
      <c r="B1754" s="13">
        <f>IF(H1754="","",ROW()-4)</f>
        <v/>
      </c>
    </row>
    <row r="1755">
      <c r="A1755" s="13">
        <f>IF(H1755="","",ROW()-4)</f>
        <v/>
      </c>
      <c r="B1755" s="13">
        <f>IF(H1755="","",ROW()-4)</f>
        <v/>
      </c>
    </row>
    <row r="1756">
      <c r="A1756" s="13">
        <f>IF(H1756="","",ROW()-4)</f>
        <v/>
      </c>
      <c r="B1756" s="13">
        <f>IF(H1756="","",ROW()-4)</f>
        <v/>
      </c>
    </row>
    <row r="1757">
      <c r="A1757" s="13">
        <f>IF(H1757="","",ROW()-4)</f>
        <v/>
      </c>
      <c r="B1757" s="13">
        <f>IF(H1757="","",ROW()-4)</f>
        <v/>
      </c>
    </row>
    <row r="1758">
      <c r="A1758" s="13">
        <f>IF(H1758="","",ROW()-4)</f>
        <v/>
      </c>
      <c r="B1758" s="13">
        <f>IF(H1758="","",ROW()-4)</f>
        <v/>
      </c>
    </row>
    <row r="1759">
      <c r="A1759" s="13">
        <f>IF(H1759="","",ROW()-4)</f>
        <v/>
      </c>
      <c r="B1759" s="13">
        <f>IF(H1759="","",ROW()-4)</f>
        <v/>
      </c>
    </row>
    <row r="1760">
      <c r="A1760" s="13">
        <f>IF(H1760="","",ROW()-4)</f>
        <v/>
      </c>
      <c r="B1760" s="13">
        <f>IF(H1760="","",ROW()-4)</f>
        <v/>
      </c>
    </row>
    <row r="1761">
      <c r="A1761" s="13">
        <f>IF(H1761="","",ROW()-4)</f>
        <v/>
      </c>
      <c r="B1761" s="13">
        <f>IF(H1761="","",ROW()-4)</f>
        <v/>
      </c>
    </row>
    <row r="1762">
      <c r="A1762" s="13">
        <f>IF(H1762="","",ROW()-4)</f>
        <v/>
      </c>
      <c r="B1762" s="13">
        <f>IF(H1762="","",ROW()-4)</f>
        <v/>
      </c>
    </row>
    <row r="1763">
      <c r="A1763" s="13">
        <f>IF(H1763="","",ROW()-4)</f>
        <v/>
      </c>
      <c r="B1763" s="13">
        <f>IF(H1763="","",ROW()-4)</f>
        <v/>
      </c>
    </row>
    <row r="1764">
      <c r="A1764" s="13">
        <f>IF(H1764="","",ROW()-4)</f>
        <v/>
      </c>
      <c r="B1764" s="13">
        <f>IF(H1764="","",ROW()-4)</f>
        <v/>
      </c>
    </row>
    <row r="1765">
      <c r="A1765" s="13">
        <f>IF(H1765="","",ROW()-4)</f>
        <v/>
      </c>
      <c r="B1765" s="13">
        <f>IF(H1765="","",ROW()-4)</f>
        <v/>
      </c>
    </row>
    <row r="1766">
      <c r="A1766" s="13">
        <f>IF(H1766="","",ROW()-4)</f>
        <v/>
      </c>
      <c r="B1766" s="13">
        <f>IF(H1766="","",ROW()-4)</f>
        <v/>
      </c>
    </row>
    <row r="1767">
      <c r="A1767" s="13">
        <f>IF(H1767="","",ROW()-4)</f>
        <v/>
      </c>
      <c r="B1767" s="13">
        <f>IF(H1767="","",ROW()-4)</f>
        <v/>
      </c>
    </row>
    <row r="1768">
      <c r="A1768" s="13">
        <f>IF(H1768="","",ROW()-4)</f>
        <v/>
      </c>
      <c r="B1768" s="13">
        <f>IF(H1768="","",ROW()-4)</f>
        <v/>
      </c>
    </row>
    <row r="1769">
      <c r="A1769" s="13">
        <f>IF(H1769="","",ROW()-4)</f>
        <v/>
      </c>
      <c r="B1769" s="13">
        <f>IF(H1769="","",ROW()-4)</f>
        <v/>
      </c>
    </row>
    <row r="1770">
      <c r="A1770" s="13">
        <f>IF(H1770="","",ROW()-4)</f>
        <v/>
      </c>
      <c r="B1770" s="13">
        <f>IF(H1770="","",ROW()-4)</f>
        <v/>
      </c>
    </row>
    <row r="1771">
      <c r="A1771" s="13">
        <f>IF(H1771="","",ROW()-4)</f>
        <v/>
      </c>
      <c r="B1771" s="13">
        <f>IF(H1771="","",ROW()-4)</f>
        <v/>
      </c>
    </row>
    <row r="1772">
      <c r="A1772" s="13">
        <f>IF(H1772="","",ROW()-4)</f>
        <v/>
      </c>
      <c r="B1772" s="13">
        <f>IF(H1772="","",ROW()-4)</f>
        <v/>
      </c>
    </row>
    <row r="1773">
      <c r="A1773" s="13">
        <f>IF(H1773="","",ROW()-4)</f>
        <v/>
      </c>
      <c r="B1773" s="13">
        <f>IF(H1773="","",ROW()-4)</f>
        <v/>
      </c>
    </row>
    <row r="1774">
      <c r="A1774" s="13">
        <f>IF(H1774="","",ROW()-4)</f>
        <v/>
      </c>
      <c r="B1774" s="13">
        <f>IF(H1774="","",ROW()-4)</f>
        <v/>
      </c>
    </row>
    <row r="1775">
      <c r="A1775" s="13">
        <f>IF(H1775="","",ROW()-4)</f>
        <v/>
      </c>
      <c r="B1775" s="13">
        <f>IF(H1775="","",ROW()-4)</f>
        <v/>
      </c>
    </row>
    <row r="1776">
      <c r="A1776" s="13">
        <f>IF(H1776="","",ROW()-4)</f>
        <v/>
      </c>
      <c r="B1776" s="13">
        <f>IF(H1776="","",ROW()-4)</f>
        <v/>
      </c>
    </row>
    <row r="1777">
      <c r="A1777" s="13">
        <f>IF(H1777="","",ROW()-4)</f>
        <v/>
      </c>
      <c r="B1777" s="13">
        <f>IF(H1777="","",ROW()-4)</f>
        <v/>
      </c>
    </row>
    <row r="1778">
      <c r="A1778" s="13">
        <f>IF(H1778="","",ROW()-4)</f>
        <v/>
      </c>
      <c r="B1778" s="13">
        <f>IF(H1778="","",ROW()-4)</f>
        <v/>
      </c>
    </row>
    <row r="1779">
      <c r="A1779" s="13">
        <f>IF(H1779="","",ROW()-4)</f>
        <v/>
      </c>
      <c r="B1779" s="13">
        <f>IF(H1779="","",ROW()-4)</f>
        <v/>
      </c>
    </row>
    <row r="1780">
      <c r="A1780" s="13">
        <f>IF(H1780="","",ROW()-4)</f>
        <v/>
      </c>
      <c r="B1780" s="13">
        <f>IF(H1780="","",ROW()-4)</f>
        <v/>
      </c>
    </row>
    <row r="1781">
      <c r="A1781" s="13">
        <f>IF(H1781="","",ROW()-4)</f>
        <v/>
      </c>
      <c r="B1781" s="13">
        <f>IF(H1781="","",ROW()-4)</f>
        <v/>
      </c>
    </row>
    <row r="1782">
      <c r="A1782" s="13">
        <f>IF(H1782="","",ROW()-4)</f>
        <v/>
      </c>
      <c r="B1782" s="13">
        <f>IF(H1782="","",ROW()-4)</f>
        <v/>
      </c>
    </row>
    <row r="1783">
      <c r="A1783" s="13">
        <f>IF(H1783="","",ROW()-4)</f>
        <v/>
      </c>
      <c r="B1783" s="13">
        <f>IF(H1783="","",ROW()-4)</f>
        <v/>
      </c>
    </row>
    <row r="1784">
      <c r="A1784" s="13">
        <f>IF(H1784="","",ROW()-4)</f>
        <v/>
      </c>
      <c r="B1784" s="13">
        <f>IF(H1784="","",ROW()-4)</f>
        <v/>
      </c>
    </row>
    <row r="1785">
      <c r="A1785" s="13">
        <f>IF(H1785="","",ROW()-4)</f>
        <v/>
      </c>
      <c r="B1785" s="13">
        <f>IF(H1785="","",ROW()-4)</f>
        <v/>
      </c>
    </row>
    <row r="1786">
      <c r="A1786" s="13">
        <f>IF(H1786="","",ROW()-4)</f>
        <v/>
      </c>
      <c r="B1786" s="13">
        <f>IF(H1786="","",ROW()-4)</f>
        <v/>
      </c>
    </row>
    <row r="1787">
      <c r="A1787" s="13">
        <f>IF(H1787="","",ROW()-4)</f>
        <v/>
      </c>
      <c r="B1787" s="13">
        <f>IF(H1787="","",ROW()-4)</f>
        <v/>
      </c>
    </row>
    <row r="1788">
      <c r="A1788" s="13">
        <f>IF(H1788="","",ROW()-4)</f>
        <v/>
      </c>
      <c r="B1788" s="13">
        <f>IF(H1788="","",ROW()-4)</f>
        <v/>
      </c>
    </row>
    <row r="1789">
      <c r="A1789" s="13">
        <f>IF(H1789="","",ROW()-4)</f>
        <v/>
      </c>
      <c r="B1789" s="13">
        <f>IF(H1789="","",ROW()-4)</f>
        <v/>
      </c>
    </row>
    <row r="1790">
      <c r="A1790" s="13">
        <f>IF(H1790="","",ROW()-4)</f>
        <v/>
      </c>
      <c r="B1790" s="13">
        <f>IF(H1790="","",ROW()-4)</f>
        <v/>
      </c>
    </row>
    <row r="1791">
      <c r="A1791" s="13">
        <f>IF(H1791="","",ROW()-4)</f>
        <v/>
      </c>
      <c r="B1791" s="13">
        <f>IF(H1791="","",ROW()-4)</f>
        <v/>
      </c>
    </row>
    <row r="1792">
      <c r="A1792" s="13">
        <f>IF(H1792="","",ROW()-4)</f>
        <v/>
      </c>
      <c r="B1792" s="13">
        <f>IF(H1792="","",ROW()-4)</f>
        <v/>
      </c>
    </row>
    <row r="1793">
      <c r="A1793" s="13">
        <f>IF(H1793="","",ROW()-4)</f>
        <v/>
      </c>
      <c r="B1793" s="13">
        <f>IF(H1793="","",ROW()-4)</f>
        <v/>
      </c>
    </row>
    <row r="1794">
      <c r="A1794" s="13">
        <f>IF(H1794="","",ROW()-4)</f>
        <v/>
      </c>
      <c r="B1794" s="13">
        <f>IF(H1794="","",ROW()-4)</f>
        <v/>
      </c>
    </row>
    <row r="1795">
      <c r="A1795" s="13">
        <f>IF(H1795="","",ROW()-4)</f>
        <v/>
      </c>
      <c r="B1795" s="13">
        <f>IF(H1795="","",ROW()-4)</f>
        <v/>
      </c>
    </row>
    <row r="1796">
      <c r="A1796" s="13">
        <f>IF(H1796="","",ROW()-4)</f>
        <v/>
      </c>
      <c r="B1796" s="13">
        <f>IF(H1796="","",ROW()-4)</f>
        <v/>
      </c>
    </row>
    <row r="1797">
      <c r="A1797" s="13">
        <f>IF(H1797="","",ROW()-4)</f>
        <v/>
      </c>
      <c r="B1797" s="13">
        <f>IF(H1797="","",ROW()-4)</f>
        <v/>
      </c>
    </row>
    <row r="1798">
      <c r="A1798" s="13">
        <f>IF(H1798="","",ROW()-4)</f>
        <v/>
      </c>
      <c r="B1798" s="13">
        <f>IF(H1798="","",ROW()-4)</f>
        <v/>
      </c>
    </row>
    <row r="1799">
      <c r="A1799" s="13">
        <f>IF(H1799="","",ROW()-4)</f>
        <v/>
      </c>
      <c r="B1799" s="13">
        <f>IF(H1799="","",ROW()-4)</f>
        <v/>
      </c>
    </row>
    <row r="1800">
      <c r="A1800" s="13">
        <f>IF(H1800="","",ROW()-4)</f>
        <v/>
      </c>
      <c r="B1800" s="13">
        <f>IF(H1800="","",ROW()-4)</f>
        <v/>
      </c>
    </row>
    <row r="1801">
      <c r="A1801" s="13">
        <f>IF(H1801="","",ROW()-4)</f>
        <v/>
      </c>
      <c r="B1801" s="13">
        <f>IF(H1801="","",ROW()-4)</f>
        <v/>
      </c>
    </row>
    <row r="1802">
      <c r="A1802" s="13">
        <f>IF(H1802="","",ROW()-4)</f>
        <v/>
      </c>
      <c r="B1802" s="13">
        <f>IF(H1802="","",ROW()-4)</f>
        <v/>
      </c>
    </row>
    <row r="1803">
      <c r="A1803" s="13">
        <f>IF(H1803="","",ROW()-4)</f>
        <v/>
      </c>
      <c r="B1803" s="13">
        <f>IF(H1803="","",ROW()-4)</f>
        <v/>
      </c>
    </row>
    <row r="1804">
      <c r="A1804" s="13">
        <f>IF(H1804="","",ROW()-4)</f>
        <v/>
      </c>
      <c r="B1804" s="13">
        <f>IF(H1804="","",ROW()-4)</f>
        <v/>
      </c>
    </row>
    <row r="1805">
      <c r="A1805" s="13">
        <f>IF(H1805="","",ROW()-4)</f>
        <v/>
      </c>
      <c r="B1805" s="13">
        <f>IF(H1805="","",ROW()-4)</f>
        <v/>
      </c>
    </row>
    <row r="1806">
      <c r="A1806" s="13">
        <f>IF(H1806="","",ROW()-4)</f>
        <v/>
      </c>
      <c r="B1806" s="13">
        <f>IF(H1806="","",ROW()-4)</f>
        <v/>
      </c>
    </row>
    <row r="1807">
      <c r="A1807" s="13">
        <f>IF(H1807="","",ROW()-4)</f>
        <v/>
      </c>
      <c r="B1807" s="13">
        <f>IF(H1807="","",ROW()-4)</f>
        <v/>
      </c>
    </row>
    <row r="1808">
      <c r="A1808" s="13">
        <f>IF(H1808="","",ROW()-4)</f>
        <v/>
      </c>
      <c r="B1808" s="13">
        <f>IF(H1808="","",ROW()-4)</f>
        <v/>
      </c>
    </row>
    <row r="1809">
      <c r="A1809" s="13">
        <f>IF(H1809="","",ROW()-4)</f>
        <v/>
      </c>
      <c r="B1809" s="13">
        <f>IF(H1809="","",ROW()-4)</f>
        <v/>
      </c>
    </row>
    <row r="1810">
      <c r="A1810" s="13">
        <f>IF(H1810="","",ROW()-4)</f>
        <v/>
      </c>
      <c r="B1810" s="13">
        <f>IF(H1810="","",ROW()-4)</f>
        <v/>
      </c>
    </row>
    <row r="1811">
      <c r="A1811" s="13">
        <f>IF(H1811="","",ROW()-4)</f>
        <v/>
      </c>
      <c r="B1811" s="13">
        <f>IF(H1811="","",ROW()-4)</f>
        <v/>
      </c>
    </row>
    <row r="1812">
      <c r="A1812" s="13">
        <f>IF(H1812="","",ROW()-4)</f>
        <v/>
      </c>
      <c r="B1812" s="13">
        <f>IF(H1812="","",ROW()-4)</f>
        <v/>
      </c>
    </row>
    <row r="1813">
      <c r="A1813" s="13">
        <f>IF(H1813="","",ROW()-4)</f>
        <v/>
      </c>
      <c r="B1813" s="13">
        <f>IF(H1813="","",ROW()-4)</f>
        <v/>
      </c>
    </row>
    <row r="1814">
      <c r="A1814" s="13">
        <f>IF(H1814="","",ROW()-4)</f>
        <v/>
      </c>
      <c r="B1814" s="13">
        <f>IF(H1814="","",ROW()-4)</f>
        <v/>
      </c>
    </row>
    <row r="1815">
      <c r="A1815" s="13">
        <f>IF(H1815="","",ROW()-4)</f>
        <v/>
      </c>
      <c r="B1815" s="13">
        <f>IF(H1815="","",ROW()-4)</f>
        <v/>
      </c>
    </row>
    <row r="1816">
      <c r="A1816" s="13">
        <f>IF(H1816="","",ROW()-4)</f>
        <v/>
      </c>
      <c r="B1816" s="13">
        <f>IF(H1816="","",ROW()-4)</f>
        <v/>
      </c>
    </row>
    <row r="1817">
      <c r="A1817" s="13">
        <f>IF(H1817="","",ROW()-4)</f>
        <v/>
      </c>
      <c r="B1817" s="13">
        <f>IF(H1817="","",ROW()-4)</f>
        <v/>
      </c>
    </row>
    <row r="1818">
      <c r="A1818" s="13">
        <f>IF(H1818="","",ROW()-4)</f>
        <v/>
      </c>
      <c r="B1818" s="13">
        <f>IF(H1818="","",ROW()-4)</f>
        <v/>
      </c>
    </row>
    <row r="1819">
      <c r="A1819" s="13">
        <f>IF(H1819="","",ROW()-4)</f>
        <v/>
      </c>
      <c r="B1819" s="13">
        <f>IF(H1819="","",ROW()-4)</f>
        <v/>
      </c>
    </row>
    <row r="1820">
      <c r="A1820" s="13">
        <f>IF(H1820="","",ROW()-4)</f>
        <v/>
      </c>
      <c r="B1820" s="13">
        <f>IF(H1820="","",ROW()-4)</f>
        <v/>
      </c>
    </row>
    <row r="1821">
      <c r="A1821" s="13">
        <f>IF(H1821="","",ROW()-4)</f>
        <v/>
      </c>
      <c r="B1821" s="13">
        <f>IF(H1821="","",ROW()-4)</f>
        <v/>
      </c>
    </row>
    <row r="1822">
      <c r="A1822" s="13">
        <f>IF(H1822="","",ROW()-4)</f>
        <v/>
      </c>
      <c r="B1822" s="13">
        <f>IF(H1822="","",ROW()-4)</f>
        <v/>
      </c>
    </row>
    <row r="1823">
      <c r="A1823" s="13">
        <f>IF(H1823="","",ROW()-4)</f>
        <v/>
      </c>
      <c r="B1823" s="13">
        <f>IF(H1823="","",ROW()-4)</f>
        <v/>
      </c>
    </row>
    <row r="1824">
      <c r="A1824" s="13">
        <f>IF(H1824="","",ROW()-4)</f>
        <v/>
      </c>
      <c r="B1824" s="13">
        <f>IF(H1824="","",ROW()-4)</f>
        <v/>
      </c>
    </row>
    <row r="1825">
      <c r="A1825" s="13">
        <f>IF(H1825="","",ROW()-4)</f>
        <v/>
      </c>
      <c r="B1825" s="13">
        <f>IF(H1825="","",ROW()-4)</f>
        <v/>
      </c>
    </row>
    <row r="1826">
      <c r="A1826" s="13">
        <f>IF(H1826="","",ROW()-4)</f>
        <v/>
      </c>
      <c r="B1826" s="13">
        <f>IF(H1826="","",ROW()-4)</f>
        <v/>
      </c>
    </row>
    <row r="1827">
      <c r="A1827" s="13">
        <f>IF(H1827="","",ROW()-4)</f>
        <v/>
      </c>
      <c r="B1827" s="13">
        <f>IF(H1827="","",ROW()-4)</f>
        <v/>
      </c>
    </row>
    <row r="1828">
      <c r="A1828" s="13">
        <f>IF(H1828="","",ROW()-4)</f>
        <v/>
      </c>
      <c r="B1828" s="13">
        <f>IF(H1828="","",ROW()-4)</f>
        <v/>
      </c>
    </row>
    <row r="1829">
      <c r="A1829" s="13">
        <f>IF(H1829="","",ROW()-4)</f>
        <v/>
      </c>
      <c r="B1829" s="13">
        <f>IF(H1829="","",ROW()-4)</f>
        <v/>
      </c>
    </row>
    <row r="1830">
      <c r="A1830" s="13">
        <f>IF(H1830="","",ROW()-4)</f>
        <v/>
      </c>
      <c r="B1830" s="13">
        <f>IF(H1830="","",ROW()-4)</f>
        <v/>
      </c>
    </row>
    <row r="1831">
      <c r="A1831" s="13">
        <f>IF(H1831="","",ROW()-4)</f>
        <v/>
      </c>
      <c r="B1831" s="13">
        <f>IF(H1831="","",ROW()-4)</f>
        <v/>
      </c>
    </row>
    <row r="1832">
      <c r="A1832" s="13">
        <f>IF(H1832="","",ROW()-4)</f>
        <v/>
      </c>
      <c r="B1832" s="13">
        <f>IF(H1832="","",ROW()-4)</f>
        <v/>
      </c>
    </row>
    <row r="1833">
      <c r="A1833" s="13">
        <f>IF(H1833="","",ROW()-4)</f>
        <v/>
      </c>
      <c r="B1833" s="13">
        <f>IF(H1833="","",ROW()-4)</f>
        <v/>
      </c>
    </row>
    <row r="1834">
      <c r="A1834" s="13">
        <f>IF(H1834="","",ROW()-4)</f>
        <v/>
      </c>
      <c r="B1834" s="13">
        <f>IF(H1834="","",ROW()-4)</f>
        <v/>
      </c>
    </row>
    <row r="1835">
      <c r="A1835" s="13">
        <f>IF(H1835="","",ROW()-4)</f>
        <v/>
      </c>
      <c r="B1835" s="13">
        <f>IF(H1835="","",ROW()-4)</f>
        <v/>
      </c>
    </row>
    <row r="1836">
      <c r="A1836" s="13">
        <f>IF(H1836="","",ROW()-4)</f>
        <v/>
      </c>
      <c r="B1836" s="13">
        <f>IF(H1836="","",ROW()-4)</f>
        <v/>
      </c>
    </row>
    <row r="1837">
      <c r="A1837" s="13">
        <f>IF(H1837="","",ROW()-4)</f>
        <v/>
      </c>
      <c r="B1837" s="13">
        <f>IF(H1837="","",ROW()-4)</f>
        <v/>
      </c>
    </row>
    <row r="1838">
      <c r="A1838" s="13">
        <f>IF(H1838="","",ROW()-4)</f>
        <v/>
      </c>
      <c r="B1838" s="13">
        <f>IF(H1838="","",ROW()-4)</f>
        <v/>
      </c>
    </row>
    <row r="1839">
      <c r="A1839" s="13">
        <f>IF(H1839="","",ROW()-4)</f>
        <v/>
      </c>
      <c r="B1839" s="13">
        <f>IF(H1839="","",ROW()-4)</f>
        <v/>
      </c>
    </row>
    <row r="1840">
      <c r="A1840" s="13">
        <f>IF(H1840="","",ROW()-4)</f>
        <v/>
      </c>
      <c r="B1840" s="13">
        <f>IF(H1840="","",ROW()-4)</f>
        <v/>
      </c>
    </row>
    <row r="1841">
      <c r="A1841" s="13">
        <f>IF(H1841="","",ROW()-4)</f>
        <v/>
      </c>
      <c r="B1841" s="13">
        <f>IF(H1841="","",ROW()-4)</f>
        <v/>
      </c>
    </row>
    <row r="1842">
      <c r="A1842" s="13">
        <f>IF(H1842="","",ROW()-4)</f>
        <v/>
      </c>
      <c r="B1842" s="13">
        <f>IF(H1842="","",ROW()-4)</f>
        <v/>
      </c>
    </row>
    <row r="1843">
      <c r="A1843" s="13">
        <f>IF(H1843="","",ROW()-4)</f>
        <v/>
      </c>
      <c r="B1843" s="13">
        <f>IF(H1843="","",ROW()-4)</f>
        <v/>
      </c>
    </row>
    <row r="1844">
      <c r="A1844" s="13">
        <f>IF(H1844="","",ROW()-4)</f>
        <v/>
      </c>
      <c r="B1844" s="13">
        <f>IF(H1844="","",ROW()-4)</f>
        <v/>
      </c>
    </row>
    <row r="1845">
      <c r="A1845" s="13">
        <f>IF(H1845="","",ROW()-4)</f>
        <v/>
      </c>
      <c r="B1845" s="13">
        <f>IF(H1845="","",ROW()-4)</f>
        <v/>
      </c>
    </row>
    <row r="1846">
      <c r="A1846" s="13">
        <f>IF(H1846="","",ROW()-4)</f>
        <v/>
      </c>
      <c r="B1846" s="13">
        <f>IF(H1846="","",ROW()-4)</f>
        <v/>
      </c>
    </row>
    <row r="1847">
      <c r="A1847" s="13">
        <f>IF(H1847="","",ROW()-4)</f>
        <v/>
      </c>
      <c r="B1847" s="13">
        <f>IF(H1847="","",ROW()-4)</f>
        <v/>
      </c>
    </row>
    <row r="1848">
      <c r="A1848" s="13">
        <f>IF(H1848="","",ROW()-4)</f>
        <v/>
      </c>
      <c r="B1848" s="13">
        <f>IF(H1848="","",ROW()-4)</f>
        <v/>
      </c>
    </row>
    <row r="1849">
      <c r="A1849" s="13">
        <f>IF(H1849="","",ROW()-4)</f>
        <v/>
      </c>
      <c r="B1849" s="13">
        <f>IF(H1849="","",ROW()-4)</f>
        <v/>
      </c>
    </row>
    <row r="1850">
      <c r="A1850" s="13">
        <f>IF(H1850="","",ROW()-4)</f>
        <v/>
      </c>
      <c r="B1850" s="13">
        <f>IF(H1850="","",ROW()-4)</f>
        <v/>
      </c>
    </row>
    <row r="1851">
      <c r="A1851" s="13">
        <f>IF(H1851="","",ROW()-4)</f>
        <v/>
      </c>
      <c r="B1851" s="13">
        <f>IF(H1851="","",ROW()-4)</f>
        <v/>
      </c>
    </row>
    <row r="1852">
      <c r="A1852" s="13">
        <f>IF(H1852="","",ROW()-4)</f>
        <v/>
      </c>
      <c r="B1852" s="13">
        <f>IF(H1852="","",ROW()-4)</f>
        <v/>
      </c>
    </row>
    <row r="1853">
      <c r="A1853" s="13">
        <f>IF(H1853="","",ROW()-4)</f>
        <v/>
      </c>
      <c r="B1853" s="13">
        <f>IF(H1853="","",ROW()-4)</f>
        <v/>
      </c>
    </row>
    <row r="1854">
      <c r="A1854" s="13">
        <f>IF(H1854="","",ROW()-4)</f>
        <v/>
      </c>
      <c r="B1854" s="13">
        <f>IF(H1854="","",ROW()-4)</f>
        <v/>
      </c>
    </row>
    <row r="1855">
      <c r="A1855" s="13">
        <f>IF(H1855="","",ROW()-4)</f>
        <v/>
      </c>
      <c r="B1855" s="13">
        <f>IF(H1855="","",ROW()-4)</f>
        <v/>
      </c>
    </row>
    <row r="1856">
      <c r="A1856" s="13">
        <f>IF(H1856="","",ROW()-4)</f>
        <v/>
      </c>
      <c r="B1856" s="13">
        <f>IF(H1856="","",ROW()-4)</f>
        <v/>
      </c>
    </row>
    <row r="1857">
      <c r="A1857" s="13">
        <f>IF(H1857="","",ROW()-4)</f>
        <v/>
      </c>
      <c r="B1857" s="13">
        <f>IF(H1857="","",ROW()-4)</f>
        <v/>
      </c>
    </row>
    <row r="1858">
      <c r="A1858" s="13">
        <f>IF(H1858="","",ROW()-4)</f>
        <v/>
      </c>
      <c r="B1858" s="13">
        <f>IF(H1858="","",ROW()-4)</f>
        <v/>
      </c>
    </row>
    <row r="1859">
      <c r="A1859" s="13">
        <f>IF(H1859="","",ROW()-4)</f>
        <v/>
      </c>
      <c r="B1859" s="13">
        <f>IF(H1859="","",ROW()-4)</f>
        <v/>
      </c>
    </row>
    <row r="1860">
      <c r="A1860" s="13">
        <f>IF(H1860="","",ROW()-4)</f>
        <v/>
      </c>
      <c r="B1860" s="13">
        <f>IF(H1860="","",ROW()-4)</f>
        <v/>
      </c>
    </row>
    <row r="1861">
      <c r="A1861" s="13">
        <f>IF(H1861="","",ROW()-4)</f>
        <v/>
      </c>
      <c r="B1861" s="13">
        <f>IF(H1861="","",ROW()-4)</f>
        <v/>
      </c>
    </row>
    <row r="1862">
      <c r="A1862" s="13">
        <f>IF(H1862="","",ROW()-4)</f>
        <v/>
      </c>
      <c r="B1862" s="13">
        <f>IF(H1862="","",ROW()-4)</f>
        <v/>
      </c>
    </row>
    <row r="1863">
      <c r="A1863" s="13">
        <f>IF(H1863="","",ROW()-4)</f>
        <v/>
      </c>
      <c r="B1863" s="13">
        <f>IF(H1863="","",ROW()-4)</f>
        <v/>
      </c>
    </row>
    <row r="1864">
      <c r="A1864" s="13">
        <f>IF(H1864="","",ROW()-4)</f>
        <v/>
      </c>
      <c r="B1864" s="13">
        <f>IF(H1864="","",ROW()-4)</f>
        <v/>
      </c>
    </row>
    <row r="1865">
      <c r="A1865" s="13">
        <f>IF(H1865="","",ROW()-4)</f>
        <v/>
      </c>
      <c r="B1865" s="13">
        <f>IF(H1865="","",ROW()-4)</f>
        <v/>
      </c>
    </row>
    <row r="1866">
      <c r="A1866" s="13">
        <f>IF(H1866="","",ROW()-4)</f>
        <v/>
      </c>
      <c r="B1866" s="13">
        <f>IF(H1866="","",ROW()-4)</f>
        <v/>
      </c>
    </row>
    <row r="1867">
      <c r="A1867" s="13">
        <f>IF(H1867="","",ROW()-4)</f>
        <v/>
      </c>
      <c r="B1867" s="13">
        <f>IF(H1867="","",ROW()-4)</f>
        <v/>
      </c>
    </row>
    <row r="1868">
      <c r="A1868" s="13">
        <f>IF(H1868="","",ROW()-4)</f>
        <v/>
      </c>
      <c r="B1868" s="13">
        <f>IF(H1868="","",ROW()-4)</f>
        <v/>
      </c>
    </row>
    <row r="1869">
      <c r="A1869" s="13">
        <f>IF(H1869="","",ROW()-4)</f>
        <v/>
      </c>
      <c r="B1869" s="13">
        <f>IF(H1869="","",ROW()-4)</f>
        <v/>
      </c>
    </row>
    <row r="1870">
      <c r="A1870" s="13">
        <f>IF(H1870="","",ROW()-4)</f>
        <v/>
      </c>
      <c r="B1870" s="13">
        <f>IF(H1870="","",ROW()-4)</f>
        <v/>
      </c>
    </row>
    <row r="1871">
      <c r="A1871" s="13">
        <f>IF(H1871="","",ROW()-4)</f>
        <v/>
      </c>
      <c r="B1871" s="13">
        <f>IF(H1871="","",ROW()-4)</f>
        <v/>
      </c>
    </row>
    <row r="1872">
      <c r="A1872" s="13">
        <f>IF(H1872="","",ROW()-4)</f>
        <v/>
      </c>
      <c r="B1872" s="13">
        <f>IF(H1872="","",ROW()-4)</f>
        <v/>
      </c>
    </row>
    <row r="1873">
      <c r="A1873" s="13">
        <f>IF(H1873="","",ROW()-4)</f>
        <v/>
      </c>
      <c r="B1873" s="13">
        <f>IF(H1873="","",ROW()-4)</f>
        <v/>
      </c>
    </row>
    <row r="1874">
      <c r="A1874" s="13">
        <f>IF(H1874="","",ROW()-4)</f>
        <v/>
      </c>
      <c r="B1874" s="13">
        <f>IF(H1874="","",ROW()-4)</f>
        <v/>
      </c>
    </row>
    <row r="1875">
      <c r="A1875" s="13">
        <f>IF(H1875="","",ROW()-4)</f>
        <v/>
      </c>
      <c r="B1875" s="13">
        <f>IF(H1875="","",ROW()-4)</f>
        <v/>
      </c>
    </row>
    <row r="1876">
      <c r="A1876" s="13">
        <f>IF(H1876="","",ROW()-4)</f>
        <v/>
      </c>
      <c r="B1876" s="13">
        <f>IF(H1876="","",ROW()-4)</f>
        <v/>
      </c>
    </row>
    <row r="1877">
      <c r="A1877" s="13">
        <f>IF(H1877="","",ROW()-4)</f>
        <v/>
      </c>
      <c r="B1877" s="13">
        <f>IF(H1877="","",ROW()-4)</f>
        <v/>
      </c>
    </row>
    <row r="1878">
      <c r="A1878" s="13">
        <f>IF(H1878="","",ROW()-4)</f>
        <v/>
      </c>
      <c r="B1878" s="13">
        <f>IF(H1878="","",ROW()-4)</f>
        <v/>
      </c>
    </row>
    <row r="1879">
      <c r="A1879" s="13">
        <f>IF(H1879="","",ROW()-4)</f>
        <v/>
      </c>
      <c r="B1879" s="13">
        <f>IF(H1879="","",ROW()-4)</f>
        <v/>
      </c>
    </row>
    <row r="1880">
      <c r="A1880" s="13">
        <f>IF(H1880="","",ROW()-4)</f>
        <v/>
      </c>
      <c r="B1880" s="13">
        <f>IF(H1880="","",ROW()-4)</f>
        <v/>
      </c>
    </row>
    <row r="1881">
      <c r="A1881" s="13">
        <f>IF(H1881="","",ROW()-4)</f>
        <v/>
      </c>
      <c r="B1881" s="13">
        <f>IF(H1881="","",ROW()-4)</f>
        <v/>
      </c>
    </row>
    <row r="1882">
      <c r="A1882" s="13">
        <f>IF(H1882="","",ROW()-4)</f>
        <v/>
      </c>
      <c r="B1882" s="13">
        <f>IF(H1882="","",ROW()-4)</f>
        <v/>
      </c>
    </row>
    <row r="1883">
      <c r="A1883" s="13">
        <f>IF(H1883="","",ROW()-4)</f>
        <v/>
      </c>
      <c r="B1883" s="13">
        <f>IF(H1883="","",ROW()-4)</f>
        <v/>
      </c>
    </row>
    <row r="1884">
      <c r="A1884" s="13">
        <f>IF(H1884="","",ROW()-4)</f>
        <v/>
      </c>
      <c r="B1884" s="13">
        <f>IF(H1884="","",ROW()-4)</f>
        <v/>
      </c>
    </row>
    <row r="1885">
      <c r="A1885" s="13">
        <f>IF(H1885="","",ROW()-4)</f>
        <v/>
      </c>
      <c r="B1885" s="13">
        <f>IF(H1885="","",ROW()-4)</f>
        <v/>
      </c>
    </row>
    <row r="1886">
      <c r="A1886" s="13">
        <f>IF(H1886="","",ROW()-4)</f>
        <v/>
      </c>
      <c r="B1886" s="13">
        <f>IF(H1886="","",ROW()-4)</f>
        <v/>
      </c>
    </row>
    <row r="1887">
      <c r="A1887" s="13">
        <f>IF(H1887="","",ROW()-4)</f>
        <v/>
      </c>
      <c r="B1887" s="13">
        <f>IF(H1887="","",ROW()-4)</f>
        <v/>
      </c>
    </row>
    <row r="1888">
      <c r="A1888" s="13">
        <f>IF(H1888="","",ROW()-4)</f>
        <v/>
      </c>
      <c r="B1888" s="13">
        <f>IF(H1888="","",ROW()-4)</f>
        <v/>
      </c>
    </row>
    <row r="1889">
      <c r="A1889" s="13">
        <f>IF(H1889="","",ROW()-4)</f>
        <v/>
      </c>
      <c r="B1889" s="13">
        <f>IF(H1889="","",ROW()-4)</f>
        <v/>
      </c>
    </row>
    <row r="1890">
      <c r="A1890" s="13">
        <f>IF(H1890="","",ROW()-4)</f>
        <v/>
      </c>
      <c r="B1890" s="13">
        <f>IF(H1890="","",ROW()-4)</f>
        <v/>
      </c>
    </row>
    <row r="1891">
      <c r="A1891" s="13">
        <f>IF(H1891="","",ROW()-4)</f>
        <v/>
      </c>
      <c r="B1891" s="13">
        <f>IF(H1891="","",ROW()-4)</f>
        <v/>
      </c>
    </row>
    <row r="1892">
      <c r="A1892" s="13">
        <f>IF(H1892="","",ROW()-4)</f>
        <v/>
      </c>
      <c r="B1892" s="13">
        <f>IF(H1892="","",ROW()-4)</f>
        <v/>
      </c>
    </row>
    <row r="1893">
      <c r="A1893" s="13">
        <f>IF(H1893="","",ROW()-4)</f>
        <v/>
      </c>
      <c r="B1893" s="13">
        <f>IF(H1893="","",ROW()-4)</f>
        <v/>
      </c>
    </row>
    <row r="1894">
      <c r="A1894" s="13">
        <f>IF(H1894="","",ROW()-4)</f>
        <v/>
      </c>
      <c r="B1894" s="13">
        <f>IF(H1894="","",ROW()-4)</f>
        <v/>
      </c>
    </row>
    <row r="1895">
      <c r="A1895" s="13">
        <f>IF(H1895="","",ROW()-4)</f>
        <v/>
      </c>
      <c r="B1895" s="13">
        <f>IF(H1895="","",ROW()-4)</f>
        <v/>
      </c>
    </row>
    <row r="1896">
      <c r="A1896" s="13">
        <f>IF(H1896="","",ROW()-4)</f>
        <v/>
      </c>
      <c r="B1896" s="13">
        <f>IF(H1896="","",ROW()-4)</f>
        <v/>
      </c>
    </row>
    <row r="1897">
      <c r="A1897" s="13">
        <f>IF(H1897="","",ROW()-4)</f>
        <v/>
      </c>
      <c r="B1897" s="13">
        <f>IF(H1897="","",ROW()-4)</f>
        <v/>
      </c>
    </row>
    <row r="1898">
      <c r="A1898" s="13">
        <f>IF(H1898="","",ROW()-4)</f>
        <v/>
      </c>
      <c r="B1898" s="13">
        <f>IF(H1898="","",ROW()-4)</f>
        <v/>
      </c>
    </row>
    <row r="1899">
      <c r="A1899" s="13">
        <f>IF(H1899="","",ROW()-4)</f>
        <v/>
      </c>
      <c r="B1899" s="13">
        <f>IF(H1899="","",ROW()-4)</f>
        <v/>
      </c>
    </row>
    <row r="1900">
      <c r="A1900" s="13">
        <f>IF(H1900="","",ROW()-4)</f>
        <v/>
      </c>
      <c r="B1900" s="13">
        <f>IF(H1900="","",ROW()-4)</f>
        <v/>
      </c>
    </row>
    <row r="1901">
      <c r="A1901" s="13">
        <f>IF(H1901="","",ROW()-4)</f>
        <v/>
      </c>
      <c r="B1901" s="13">
        <f>IF(H1901="","",ROW()-4)</f>
        <v/>
      </c>
    </row>
    <row r="1902">
      <c r="A1902" s="13">
        <f>IF(H1902="","",ROW()-4)</f>
        <v/>
      </c>
      <c r="B1902" s="13">
        <f>IF(H1902="","",ROW()-4)</f>
        <v/>
      </c>
    </row>
    <row r="1903">
      <c r="A1903" s="13">
        <f>IF(H1903="","",ROW()-4)</f>
        <v/>
      </c>
      <c r="B1903" s="13">
        <f>IF(H1903="","",ROW()-4)</f>
        <v/>
      </c>
    </row>
    <row r="1904">
      <c r="A1904" s="13">
        <f>IF(H1904="","",ROW()-4)</f>
        <v/>
      </c>
      <c r="B1904" s="13">
        <f>IF(H1904="","",ROW()-4)</f>
        <v/>
      </c>
    </row>
    <row r="1905">
      <c r="A1905" s="13">
        <f>IF(H1905="","",ROW()-4)</f>
        <v/>
      </c>
      <c r="B1905" s="13">
        <f>IF(H1905="","",ROW()-4)</f>
        <v/>
      </c>
    </row>
    <row r="1906">
      <c r="A1906" s="13">
        <f>IF(H1906="","",ROW()-4)</f>
        <v/>
      </c>
      <c r="B1906" s="13">
        <f>IF(H1906="","",ROW()-4)</f>
        <v/>
      </c>
    </row>
    <row r="1907">
      <c r="A1907" s="13">
        <f>IF(H1907="","",ROW()-4)</f>
        <v/>
      </c>
      <c r="B1907" s="13">
        <f>IF(H1907="","",ROW()-4)</f>
        <v/>
      </c>
    </row>
    <row r="1908">
      <c r="A1908" s="13">
        <f>IF(H1908="","",ROW()-4)</f>
        <v/>
      </c>
      <c r="B1908" s="13">
        <f>IF(H1908="","",ROW()-4)</f>
        <v/>
      </c>
    </row>
    <row r="1909">
      <c r="A1909" s="13">
        <f>IF(H1909="","",ROW()-4)</f>
        <v/>
      </c>
      <c r="B1909" s="13">
        <f>IF(H1909="","",ROW()-4)</f>
        <v/>
      </c>
    </row>
    <row r="1910">
      <c r="A1910" s="13">
        <f>IF(H1910="","",ROW()-4)</f>
        <v/>
      </c>
      <c r="B1910" s="13">
        <f>IF(H1910="","",ROW()-4)</f>
        <v/>
      </c>
    </row>
    <row r="1911">
      <c r="A1911" s="13">
        <f>IF(H1911="","",ROW()-4)</f>
        <v/>
      </c>
      <c r="B1911" s="13">
        <f>IF(H1911="","",ROW()-4)</f>
        <v/>
      </c>
    </row>
    <row r="1912">
      <c r="A1912" s="13">
        <f>IF(H1912="","",ROW()-4)</f>
        <v/>
      </c>
      <c r="B1912" s="13">
        <f>IF(H1912="","",ROW()-4)</f>
        <v/>
      </c>
    </row>
    <row r="1913">
      <c r="A1913" s="13">
        <f>IF(H1913="","",ROW()-4)</f>
        <v/>
      </c>
      <c r="B1913" s="13">
        <f>IF(H1913="","",ROW()-4)</f>
        <v/>
      </c>
    </row>
    <row r="1914">
      <c r="A1914" s="13">
        <f>IF(H1914="","",ROW()-4)</f>
        <v/>
      </c>
      <c r="B1914" s="13">
        <f>IF(H1914="","",ROW()-4)</f>
        <v/>
      </c>
    </row>
    <row r="1915">
      <c r="A1915" s="13">
        <f>IF(H1915="","",ROW()-4)</f>
        <v/>
      </c>
      <c r="B1915" s="13">
        <f>IF(H1915="","",ROW()-4)</f>
        <v/>
      </c>
    </row>
    <row r="1916">
      <c r="A1916" s="13">
        <f>IF(H1916="","",ROW()-4)</f>
        <v/>
      </c>
      <c r="B1916" s="13">
        <f>IF(H1916="","",ROW()-4)</f>
        <v/>
      </c>
    </row>
    <row r="1917">
      <c r="A1917" s="13">
        <f>IF(H1917="","",ROW()-4)</f>
        <v/>
      </c>
      <c r="B1917" s="13">
        <f>IF(H1917="","",ROW()-4)</f>
        <v/>
      </c>
    </row>
    <row r="1918">
      <c r="A1918" s="13">
        <f>IF(H1918="","",ROW()-4)</f>
        <v/>
      </c>
      <c r="B1918" s="13">
        <f>IF(H1918="","",ROW()-4)</f>
        <v/>
      </c>
    </row>
    <row r="1919">
      <c r="A1919" s="13">
        <f>IF(H1919="","",ROW()-4)</f>
        <v/>
      </c>
      <c r="B1919" s="13">
        <f>IF(H1919="","",ROW()-4)</f>
        <v/>
      </c>
    </row>
    <row r="1920">
      <c r="A1920" s="13">
        <f>IF(H1920="","",ROW()-4)</f>
        <v/>
      </c>
      <c r="B1920" s="13">
        <f>IF(H1920="","",ROW()-4)</f>
        <v/>
      </c>
    </row>
    <row r="1921">
      <c r="A1921" s="13">
        <f>IF(H1921="","",ROW()-4)</f>
        <v/>
      </c>
      <c r="B1921" s="13">
        <f>IF(H1921="","",ROW()-4)</f>
        <v/>
      </c>
    </row>
    <row r="1922">
      <c r="A1922" s="13">
        <f>IF(H1922="","",ROW()-4)</f>
        <v/>
      </c>
      <c r="B1922" s="13">
        <f>IF(H1922="","",ROW()-4)</f>
        <v/>
      </c>
    </row>
    <row r="1923">
      <c r="A1923" s="13">
        <f>IF(H1923="","",ROW()-4)</f>
        <v/>
      </c>
      <c r="B1923" s="13">
        <f>IF(H1923="","",ROW()-4)</f>
        <v/>
      </c>
    </row>
    <row r="1924">
      <c r="A1924" s="13">
        <f>IF(H1924="","",ROW()-4)</f>
        <v/>
      </c>
      <c r="B1924" s="13">
        <f>IF(H1924="","",ROW()-4)</f>
        <v/>
      </c>
    </row>
    <row r="1925">
      <c r="A1925" s="13">
        <f>IF(H1925="","",ROW()-4)</f>
        <v/>
      </c>
      <c r="B1925" s="13">
        <f>IF(H1925="","",ROW()-4)</f>
        <v/>
      </c>
    </row>
    <row r="1926">
      <c r="A1926" s="13">
        <f>IF(H1926="","",ROW()-4)</f>
        <v/>
      </c>
      <c r="B1926" s="13">
        <f>IF(H1926="","",ROW()-4)</f>
        <v/>
      </c>
    </row>
    <row r="1927">
      <c r="A1927" s="13">
        <f>IF(H1927="","",ROW()-4)</f>
        <v/>
      </c>
      <c r="B1927" s="13">
        <f>IF(H1927="","",ROW()-4)</f>
        <v/>
      </c>
    </row>
    <row r="1928">
      <c r="A1928" s="13">
        <f>IF(H1928="","",ROW()-4)</f>
        <v/>
      </c>
      <c r="B1928" s="13">
        <f>IF(H1928="","",ROW()-4)</f>
        <v/>
      </c>
    </row>
    <row r="1929">
      <c r="A1929" s="13">
        <f>IF(H1929="","",ROW()-4)</f>
        <v/>
      </c>
      <c r="B1929" s="13">
        <f>IF(H1929="","",ROW()-4)</f>
        <v/>
      </c>
    </row>
    <row r="1930">
      <c r="A1930" s="13">
        <f>IF(H1930="","",ROW()-4)</f>
        <v/>
      </c>
      <c r="B1930" s="13">
        <f>IF(H1930="","",ROW()-4)</f>
        <v/>
      </c>
    </row>
    <row r="1931">
      <c r="A1931" s="13">
        <f>IF(H1931="","",ROW()-4)</f>
        <v/>
      </c>
      <c r="B1931" s="13">
        <f>IF(H1931="","",ROW()-4)</f>
        <v/>
      </c>
    </row>
    <row r="1932">
      <c r="A1932" s="13">
        <f>IF(H1932="","",ROW()-4)</f>
        <v/>
      </c>
      <c r="B1932" s="13">
        <f>IF(H1932="","",ROW()-4)</f>
        <v/>
      </c>
    </row>
    <row r="1933">
      <c r="A1933" s="13">
        <f>IF(H1933="","",ROW()-4)</f>
        <v/>
      </c>
      <c r="B1933" s="13">
        <f>IF(H1933="","",ROW()-4)</f>
        <v/>
      </c>
    </row>
    <row r="1934">
      <c r="A1934" s="13">
        <f>IF(H1934="","",ROW()-4)</f>
        <v/>
      </c>
      <c r="B1934" s="13">
        <f>IF(H1934="","",ROW()-4)</f>
        <v/>
      </c>
    </row>
    <row r="1935">
      <c r="A1935" s="13">
        <f>IF(H1935="","",ROW()-4)</f>
        <v/>
      </c>
      <c r="B1935" s="13">
        <f>IF(H1935="","",ROW()-4)</f>
        <v/>
      </c>
    </row>
    <row r="1936">
      <c r="A1936" s="13">
        <f>IF(H1936="","",ROW()-4)</f>
        <v/>
      </c>
      <c r="B1936" s="13">
        <f>IF(H1936="","",ROW()-4)</f>
        <v/>
      </c>
    </row>
    <row r="1937">
      <c r="A1937" s="13">
        <f>IF(H1937="","",ROW()-4)</f>
        <v/>
      </c>
      <c r="B1937" s="13">
        <f>IF(H1937="","",ROW()-4)</f>
        <v/>
      </c>
    </row>
    <row r="1938">
      <c r="A1938" s="13">
        <f>IF(H1938="","",ROW()-4)</f>
        <v/>
      </c>
      <c r="B1938" s="13">
        <f>IF(H1938="","",ROW()-4)</f>
        <v/>
      </c>
    </row>
    <row r="1939">
      <c r="A1939" s="13">
        <f>IF(H1939="","",ROW()-4)</f>
        <v/>
      </c>
      <c r="B1939" s="13">
        <f>IF(H1939="","",ROW()-4)</f>
        <v/>
      </c>
    </row>
    <row r="1940">
      <c r="A1940" s="13">
        <f>IF(H1940="","",ROW()-4)</f>
        <v/>
      </c>
      <c r="B1940" s="13">
        <f>IF(H1940="","",ROW()-4)</f>
        <v/>
      </c>
    </row>
    <row r="1941">
      <c r="A1941" s="13">
        <f>IF(H1941="","",ROW()-4)</f>
        <v/>
      </c>
      <c r="B1941" s="13">
        <f>IF(H1941="","",ROW()-4)</f>
        <v/>
      </c>
    </row>
    <row r="1942">
      <c r="A1942" s="13">
        <f>IF(H1942="","",ROW()-4)</f>
        <v/>
      </c>
      <c r="B1942" s="13">
        <f>IF(H1942="","",ROW()-4)</f>
        <v/>
      </c>
    </row>
    <row r="1943">
      <c r="A1943" s="13">
        <f>IF(H1943="","",ROW()-4)</f>
        <v/>
      </c>
      <c r="B1943" s="13">
        <f>IF(H1943="","",ROW()-4)</f>
        <v/>
      </c>
    </row>
    <row r="1944">
      <c r="A1944" s="13">
        <f>IF(H1944="","",ROW()-4)</f>
        <v/>
      </c>
      <c r="B1944" s="13">
        <f>IF(H1944="","",ROW()-4)</f>
        <v/>
      </c>
    </row>
    <row r="1945">
      <c r="A1945" s="13">
        <f>IF(H1945="","",ROW()-4)</f>
        <v/>
      </c>
      <c r="B1945" s="13">
        <f>IF(H1945="","",ROW()-4)</f>
        <v/>
      </c>
    </row>
    <row r="1946">
      <c r="A1946" s="13">
        <f>IF(H1946="","",ROW()-4)</f>
        <v/>
      </c>
      <c r="B1946" s="13">
        <f>IF(H1946="","",ROW()-4)</f>
        <v/>
      </c>
    </row>
    <row r="1947">
      <c r="A1947" s="13">
        <f>IF(H1947="","",ROW()-4)</f>
        <v/>
      </c>
      <c r="B1947" s="13">
        <f>IF(H1947="","",ROW()-4)</f>
        <v/>
      </c>
    </row>
    <row r="1948">
      <c r="A1948" s="13">
        <f>IF(H1948="","",ROW()-4)</f>
        <v/>
      </c>
      <c r="B1948" s="13">
        <f>IF(H1948="","",ROW()-4)</f>
        <v/>
      </c>
    </row>
    <row r="1949">
      <c r="A1949" s="13">
        <f>IF(H1949="","",ROW()-4)</f>
        <v/>
      </c>
      <c r="B1949" s="13">
        <f>IF(H1949="","",ROW()-4)</f>
        <v/>
      </c>
    </row>
    <row r="1950">
      <c r="A1950" s="13">
        <f>IF(H1950="","",ROW()-4)</f>
        <v/>
      </c>
      <c r="B1950" s="13">
        <f>IF(H1950="","",ROW()-4)</f>
        <v/>
      </c>
    </row>
    <row r="1951">
      <c r="A1951" s="13">
        <f>IF(H1951="","",ROW()-4)</f>
        <v/>
      </c>
      <c r="B1951" s="13">
        <f>IF(H1951="","",ROW()-4)</f>
        <v/>
      </c>
    </row>
    <row r="1952">
      <c r="A1952" s="13">
        <f>IF(H1952="","",ROW()-4)</f>
        <v/>
      </c>
      <c r="B1952" s="13">
        <f>IF(H1952="","",ROW()-4)</f>
        <v/>
      </c>
    </row>
    <row r="1953">
      <c r="A1953" s="13">
        <f>IF(H1953="","",ROW()-4)</f>
        <v/>
      </c>
      <c r="B1953" s="13">
        <f>IF(H1953="","",ROW()-4)</f>
        <v/>
      </c>
    </row>
    <row r="1954">
      <c r="A1954" s="13">
        <f>IF(H1954="","",ROW()-4)</f>
        <v/>
      </c>
      <c r="B1954" s="13">
        <f>IF(H1954="","",ROW()-4)</f>
        <v/>
      </c>
    </row>
    <row r="1955">
      <c r="A1955" s="13">
        <f>IF(H1955="","",ROW()-4)</f>
        <v/>
      </c>
      <c r="B1955" s="13">
        <f>IF(H1955="","",ROW()-4)</f>
        <v/>
      </c>
    </row>
    <row r="1956">
      <c r="A1956" s="13">
        <f>IF(H1956="","",ROW()-4)</f>
        <v/>
      </c>
      <c r="B1956" s="13">
        <f>IF(H1956="","",ROW()-4)</f>
        <v/>
      </c>
    </row>
    <row r="1957">
      <c r="A1957" s="13">
        <f>IF(H1957="","",ROW()-4)</f>
        <v/>
      </c>
      <c r="B1957" s="13">
        <f>IF(H1957="","",ROW()-4)</f>
        <v/>
      </c>
    </row>
    <row r="1958">
      <c r="A1958" s="13">
        <f>IF(H1958="","",ROW()-4)</f>
        <v/>
      </c>
      <c r="B1958" s="13">
        <f>IF(H1958="","",ROW()-4)</f>
        <v/>
      </c>
    </row>
    <row r="1959">
      <c r="A1959" s="13">
        <f>IF(H1959="","",ROW()-4)</f>
        <v/>
      </c>
      <c r="B1959" s="13">
        <f>IF(H1959="","",ROW()-4)</f>
        <v/>
      </c>
    </row>
    <row r="1960">
      <c r="A1960" s="13">
        <f>IF(H1960="","",ROW()-4)</f>
        <v/>
      </c>
      <c r="B1960" s="13">
        <f>IF(H1960="","",ROW()-4)</f>
        <v/>
      </c>
    </row>
    <row r="1961">
      <c r="A1961" s="13">
        <f>IF(H1961="","",ROW()-4)</f>
        <v/>
      </c>
      <c r="B1961" s="13">
        <f>IF(H1961="","",ROW()-4)</f>
        <v/>
      </c>
    </row>
    <row r="1962">
      <c r="A1962" s="13">
        <f>IF(H1962="","",ROW()-4)</f>
        <v/>
      </c>
      <c r="B1962" s="13">
        <f>IF(H1962="","",ROW()-4)</f>
        <v/>
      </c>
    </row>
    <row r="1963">
      <c r="A1963" s="13">
        <f>IF(H1963="","",ROW()-4)</f>
        <v/>
      </c>
      <c r="B1963" s="13">
        <f>IF(H1963="","",ROW()-4)</f>
        <v/>
      </c>
    </row>
    <row r="1964">
      <c r="A1964" s="13">
        <f>IF(H1964="","",ROW()-4)</f>
        <v/>
      </c>
      <c r="B1964" s="13">
        <f>IF(H1964="","",ROW()-4)</f>
        <v/>
      </c>
    </row>
    <row r="1965">
      <c r="A1965" s="13">
        <f>IF(H1965="","",ROW()-4)</f>
        <v/>
      </c>
      <c r="B1965" s="13">
        <f>IF(H1965="","",ROW()-4)</f>
        <v/>
      </c>
    </row>
    <row r="1966">
      <c r="A1966" s="13">
        <f>IF(H1966="","",ROW()-4)</f>
        <v/>
      </c>
      <c r="B1966" s="13">
        <f>IF(H1966="","",ROW()-4)</f>
        <v/>
      </c>
    </row>
    <row r="1967">
      <c r="A1967" s="13">
        <f>IF(H1967="","",ROW()-4)</f>
        <v/>
      </c>
      <c r="B1967" s="13">
        <f>IF(H1967="","",ROW()-4)</f>
        <v/>
      </c>
    </row>
    <row r="1968">
      <c r="A1968" s="13">
        <f>IF(H1968="","",ROW()-4)</f>
        <v/>
      </c>
      <c r="B1968" s="13">
        <f>IF(H1968="","",ROW()-4)</f>
        <v/>
      </c>
    </row>
    <row r="1969">
      <c r="A1969" s="13">
        <f>IF(H1969="","",ROW()-4)</f>
        <v/>
      </c>
      <c r="B1969" s="13">
        <f>IF(H1969="","",ROW()-4)</f>
        <v/>
      </c>
    </row>
    <row r="1970">
      <c r="A1970" s="13">
        <f>IF(H1970="","",ROW()-4)</f>
        <v/>
      </c>
      <c r="B1970" s="13">
        <f>IF(H1970="","",ROW()-4)</f>
        <v/>
      </c>
    </row>
    <row r="1971">
      <c r="A1971" s="13">
        <f>IF(H1971="","",ROW()-4)</f>
        <v/>
      </c>
      <c r="B1971" s="13">
        <f>IF(H1971="","",ROW()-4)</f>
        <v/>
      </c>
    </row>
    <row r="1972">
      <c r="A1972" s="13">
        <f>IF(H1972="","",ROW()-4)</f>
        <v/>
      </c>
      <c r="B1972" s="13">
        <f>IF(H1972="","",ROW()-4)</f>
        <v/>
      </c>
    </row>
    <row r="1973">
      <c r="A1973" s="13">
        <f>IF(H1973="","",ROW()-4)</f>
        <v/>
      </c>
      <c r="B1973" s="13">
        <f>IF(H1973="","",ROW()-4)</f>
        <v/>
      </c>
    </row>
    <row r="1974">
      <c r="A1974" s="13">
        <f>IF(H1974="","",ROW()-4)</f>
        <v/>
      </c>
      <c r="B1974" s="13">
        <f>IF(H1974="","",ROW()-4)</f>
        <v/>
      </c>
    </row>
    <row r="1975">
      <c r="A1975" s="13">
        <f>IF(H1975="","",ROW()-4)</f>
        <v/>
      </c>
      <c r="B1975" s="13">
        <f>IF(H1975="","",ROW()-4)</f>
        <v/>
      </c>
    </row>
    <row r="1976">
      <c r="A1976" s="13">
        <f>IF(H1976="","",ROW()-4)</f>
        <v/>
      </c>
      <c r="B1976" s="13">
        <f>IF(H1976="","",ROW()-4)</f>
        <v/>
      </c>
    </row>
    <row r="1977">
      <c r="A1977" s="13">
        <f>IF(H1977="","",ROW()-4)</f>
        <v/>
      </c>
      <c r="B1977" s="13">
        <f>IF(H1977="","",ROW()-4)</f>
        <v/>
      </c>
    </row>
    <row r="1978">
      <c r="A1978" s="13">
        <f>IF(H1978="","",ROW()-4)</f>
        <v/>
      </c>
      <c r="B1978" s="13">
        <f>IF(H1978="","",ROW()-4)</f>
        <v/>
      </c>
    </row>
    <row r="1979">
      <c r="A1979" s="13">
        <f>IF(H1979="","",ROW()-4)</f>
        <v/>
      </c>
      <c r="B1979" s="13">
        <f>IF(H1979="","",ROW()-4)</f>
        <v/>
      </c>
    </row>
    <row r="1980">
      <c r="A1980" s="13">
        <f>IF(H1980="","",ROW()-4)</f>
        <v/>
      </c>
      <c r="B1980" s="13">
        <f>IF(H1980="","",ROW()-4)</f>
        <v/>
      </c>
    </row>
    <row r="1981">
      <c r="A1981" s="13">
        <f>IF(H1981="","",ROW()-4)</f>
        <v/>
      </c>
      <c r="B1981" s="13">
        <f>IF(H1981="","",ROW()-4)</f>
        <v/>
      </c>
    </row>
    <row r="1982">
      <c r="A1982" s="13">
        <f>IF(H1982="","",ROW()-4)</f>
        <v/>
      </c>
      <c r="B1982" s="13">
        <f>IF(H1982="","",ROW()-4)</f>
        <v/>
      </c>
    </row>
    <row r="1983">
      <c r="A1983" s="13">
        <f>IF(H1983="","",ROW()-4)</f>
        <v/>
      </c>
      <c r="B1983" s="13">
        <f>IF(H1983="","",ROW()-4)</f>
        <v/>
      </c>
    </row>
    <row r="1984">
      <c r="A1984" s="13">
        <f>IF(H1984="","",ROW()-4)</f>
        <v/>
      </c>
      <c r="B1984" s="13">
        <f>IF(H1984="","",ROW()-4)</f>
        <v/>
      </c>
    </row>
    <row r="1985">
      <c r="A1985" s="13">
        <f>IF(H1985="","",ROW()-4)</f>
        <v/>
      </c>
      <c r="B1985" s="13">
        <f>IF(H1985="","",ROW()-4)</f>
        <v/>
      </c>
    </row>
    <row r="1986">
      <c r="A1986" s="13">
        <f>IF(H1986="","",ROW()-4)</f>
        <v/>
      </c>
      <c r="B1986" s="13">
        <f>IF(H1986="","",ROW()-4)</f>
        <v/>
      </c>
    </row>
    <row r="1987">
      <c r="A1987" s="13">
        <f>IF(H1987="","",ROW()-4)</f>
        <v/>
      </c>
      <c r="B1987" s="13">
        <f>IF(H1987="","",ROW()-4)</f>
        <v/>
      </c>
    </row>
    <row r="1988">
      <c r="A1988" s="13">
        <f>IF(H1988="","",ROW()-4)</f>
        <v/>
      </c>
      <c r="B1988" s="13">
        <f>IF(H1988="","",ROW()-4)</f>
        <v/>
      </c>
    </row>
    <row r="1989">
      <c r="A1989" s="13">
        <f>IF(H1989="","",ROW()-4)</f>
        <v/>
      </c>
      <c r="B1989" s="13">
        <f>IF(H1989="","",ROW()-4)</f>
        <v/>
      </c>
    </row>
    <row r="1990">
      <c r="A1990" s="13">
        <f>IF(H1990="","",ROW()-4)</f>
        <v/>
      </c>
      <c r="B1990" s="13">
        <f>IF(H1990="","",ROW()-4)</f>
        <v/>
      </c>
    </row>
    <row r="1991">
      <c r="A1991" s="13">
        <f>IF(H1991="","",ROW()-4)</f>
        <v/>
      </c>
      <c r="B1991" s="13">
        <f>IF(H1991="","",ROW()-4)</f>
        <v/>
      </c>
    </row>
    <row r="1992">
      <c r="A1992" s="13">
        <f>IF(H1992="","",ROW()-4)</f>
        <v/>
      </c>
      <c r="B1992" s="13">
        <f>IF(H1992="","",ROW()-4)</f>
        <v/>
      </c>
    </row>
    <row r="1993">
      <c r="A1993" s="13">
        <f>IF(H1993="","",ROW()-4)</f>
        <v/>
      </c>
      <c r="B1993" s="13">
        <f>IF(H1993="","",ROW()-4)</f>
        <v/>
      </c>
    </row>
    <row r="1994">
      <c r="A1994" s="13">
        <f>IF(H1994="","",ROW()-4)</f>
        <v/>
      </c>
      <c r="B1994" s="13">
        <f>IF(H1994="","",ROW()-4)</f>
        <v/>
      </c>
    </row>
    <row r="1995">
      <c r="A1995" s="13">
        <f>IF(H1995="","",ROW()-4)</f>
        <v/>
      </c>
      <c r="B1995" s="13">
        <f>IF(H1995="","",ROW()-4)</f>
        <v/>
      </c>
    </row>
    <row r="1996">
      <c r="A1996" s="13">
        <f>IF(H1996="","",ROW()-4)</f>
        <v/>
      </c>
      <c r="B1996" s="13">
        <f>IF(H1996="","",ROW()-4)</f>
        <v/>
      </c>
    </row>
    <row r="1997">
      <c r="A1997" s="13">
        <f>IF(H1997="","",ROW()-4)</f>
        <v/>
      </c>
      <c r="B1997" s="13">
        <f>IF(H1997="","",ROW()-4)</f>
        <v/>
      </c>
    </row>
    <row r="1998">
      <c r="A1998" s="13">
        <f>IF(H1998="","",ROW()-4)</f>
        <v/>
      </c>
      <c r="B1998" s="13">
        <f>IF(H1998="","",ROW()-4)</f>
        <v/>
      </c>
    </row>
    <row r="1999">
      <c r="A1999" s="13">
        <f>IF(H1999="","",ROW()-4)</f>
        <v/>
      </c>
      <c r="B1999" s="13">
        <f>IF(H1999="","",ROW()-4)</f>
        <v/>
      </c>
    </row>
    <row r="2000">
      <c r="A2000" s="13">
        <f>IF(H2000="","",ROW()-4)</f>
        <v/>
      </c>
      <c r="B2000" s="13">
        <f>IF(H2000="","",ROW()-4)</f>
        <v/>
      </c>
    </row>
    <row r="2001">
      <c r="A2001" s="13">
        <f>IF(H2001="","",ROW()-4)</f>
        <v/>
      </c>
      <c r="B2001" s="13">
        <f>IF(H2001="","",ROW()-4)</f>
        <v/>
      </c>
    </row>
    <row r="2002">
      <c r="A2002" s="13">
        <f>IF(H2002="","",ROW()-4)</f>
        <v/>
      </c>
      <c r="B2002" s="13">
        <f>IF(H2002="","",ROW()-4)</f>
        <v/>
      </c>
    </row>
    <row r="2003">
      <c r="A2003" s="13">
        <f>IF(H2003="","",ROW()-4)</f>
        <v/>
      </c>
      <c r="B2003" s="13">
        <f>IF(H2003="","",ROW()-4)</f>
        <v/>
      </c>
    </row>
    <row r="2004">
      <c r="A2004" s="13">
        <f>IF(H2004="","",ROW()-4)</f>
        <v/>
      </c>
      <c r="B2004" s="13">
        <f>IF(H2004="","",ROW()-4)</f>
        <v/>
      </c>
    </row>
    <row r="2005">
      <c r="A2005" s="13">
        <f>IF(H2005="","",ROW()-4)</f>
        <v/>
      </c>
      <c r="B2005" s="13">
        <f>IF(H2005="","",ROW()-4)</f>
        <v/>
      </c>
    </row>
    <row r="2006">
      <c r="A2006" s="13">
        <f>IF(H2006="","",ROW()-4)</f>
        <v/>
      </c>
      <c r="B2006" s="13">
        <f>IF(H2006="","",ROW()-4)</f>
        <v/>
      </c>
    </row>
    <row r="2007">
      <c r="A2007" s="13">
        <f>IF(H2007="","",ROW()-4)</f>
        <v/>
      </c>
      <c r="B2007" s="13">
        <f>IF(H2007="","",ROW()-4)</f>
        <v/>
      </c>
    </row>
    <row r="2008">
      <c r="A2008" s="13">
        <f>IF(H2008="","",ROW()-4)</f>
        <v/>
      </c>
      <c r="B2008" s="13">
        <f>IF(H2008="","",ROW()-4)</f>
        <v/>
      </c>
    </row>
    <row r="2009">
      <c r="A2009" s="13">
        <f>IF(H2009="","",ROW()-4)</f>
        <v/>
      </c>
      <c r="B2009" s="13">
        <f>IF(H2009="","",ROW()-4)</f>
        <v/>
      </c>
    </row>
    <row r="2010">
      <c r="A2010" s="13">
        <f>IF(H2010="","",ROW()-4)</f>
        <v/>
      </c>
      <c r="B2010" s="13">
        <f>IF(H2010="","",ROW()-4)</f>
        <v/>
      </c>
    </row>
    <row r="2011">
      <c r="A2011" s="13">
        <f>IF(H2011="","",ROW()-4)</f>
        <v/>
      </c>
      <c r="B2011" s="13">
        <f>IF(H2011="","",ROW()-4)</f>
        <v/>
      </c>
    </row>
    <row r="2012">
      <c r="A2012" s="13">
        <f>IF(H2012="","",ROW()-4)</f>
        <v/>
      </c>
      <c r="B2012" s="13">
        <f>IF(H2012="","",ROW()-4)</f>
        <v/>
      </c>
    </row>
    <row r="2013">
      <c r="A2013" s="13">
        <f>IF(H2013="","",ROW()-4)</f>
        <v/>
      </c>
      <c r="B2013" s="13">
        <f>IF(H2013="","",ROW()-4)</f>
        <v/>
      </c>
    </row>
    <row r="2014">
      <c r="A2014" s="13">
        <f>IF(H2014="","",ROW()-4)</f>
        <v/>
      </c>
      <c r="B2014" s="13">
        <f>IF(H2014="","",ROW()-4)</f>
        <v/>
      </c>
    </row>
    <row r="2015">
      <c r="A2015" s="13">
        <f>IF(H2015="","",ROW()-4)</f>
        <v/>
      </c>
      <c r="B2015" s="13">
        <f>IF(H2015="","",ROW()-4)</f>
        <v/>
      </c>
    </row>
    <row r="2016">
      <c r="A2016" s="13">
        <f>IF(H2016="","",ROW()-4)</f>
        <v/>
      </c>
      <c r="B2016" s="13">
        <f>IF(H2016="","",ROW()-4)</f>
        <v/>
      </c>
    </row>
    <row r="2017">
      <c r="A2017" s="13">
        <f>IF(H2017="","",ROW()-4)</f>
        <v/>
      </c>
      <c r="B2017" s="13">
        <f>IF(H2017="","",ROW()-4)</f>
        <v/>
      </c>
    </row>
    <row r="2018">
      <c r="A2018" s="13">
        <f>IF(H2018="","",ROW()-4)</f>
        <v/>
      </c>
      <c r="B2018" s="13">
        <f>IF(H2018="","",ROW()-4)</f>
        <v/>
      </c>
    </row>
    <row r="2019">
      <c r="A2019" s="13">
        <f>IF(H2019="","",ROW()-4)</f>
        <v/>
      </c>
      <c r="B2019" s="13">
        <f>IF(H2019="","",ROW()-4)</f>
        <v/>
      </c>
    </row>
    <row r="2020">
      <c r="A2020" s="13">
        <f>IF(H2020="","",ROW()-4)</f>
        <v/>
      </c>
      <c r="B2020" s="13">
        <f>IF(H2020="","",ROW()-4)</f>
        <v/>
      </c>
    </row>
    <row r="2021">
      <c r="A2021" s="13">
        <f>IF(H2021="","",ROW()-4)</f>
        <v/>
      </c>
      <c r="B2021" s="13">
        <f>IF(H2021="","",ROW()-4)</f>
        <v/>
      </c>
    </row>
    <row r="2022">
      <c r="A2022" s="13">
        <f>IF(H2022="","",ROW()-4)</f>
        <v/>
      </c>
      <c r="B2022" s="13">
        <f>IF(H2022="","",ROW()-4)</f>
        <v/>
      </c>
    </row>
    <row r="2023">
      <c r="A2023" s="13">
        <f>IF(H2023="","",ROW()-4)</f>
        <v/>
      </c>
      <c r="B2023" s="13">
        <f>IF(H2023="","",ROW()-4)</f>
        <v/>
      </c>
    </row>
    <row r="2024">
      <c r="A2024" s="13">
        <f>IF(H2024="","",ROW()-4)</f>
        <v/>
      </c>
      <c r="B2024" s="13">
        <f>IF(H2024="","",ROW()-4)</f>
        <v/>
      </c>
    </row>
    <row r="2025">
      <c r="A2025" s="13">
        <f>IF(H2025="","",ROW()-4)</f>
        <v/>
      </c>
      <c r="B2025" s="13">
        <f>IF(H2025="","",ROW()-4)</f>
        <v/>
      </c>
    </row>
    <row r="2026">
      <c r="A2026" s="13">
        <f>IF(H2026="","",ROW()-4)</f>
        <v/>
      </c>
      <c r="B2026" s="13">
        <f>IF(H2026="","",ROW()-4)</f>
        <v/>
      </c>
    </row>
    <row r="2027">
      <c r="A2027" s="13">
        <f>IF(H2027="","",ROW()-4)</f>
        <v/>
      </c>
      <c r="B2027" s="13">
        <f>IF(H2027="","",ROW()-4)</f>
        <v/>
      </c>
    </row>
    <row r="2028">
      <c r="A2028" s="13">
        <f>IF(H2028="","",ROW()-4)</f>
        <v/>
      </c>
      <c r="B2028" s="13">
        <f>IF(H2028="","",ROW()-4)</f>
        <v/>
      </c>
    </row>
    <row r="2029">
      <c r="A2029" s="13">
        <f>IF(H2029="","",ROW()-4)</f>
        <v/>
      </c>
      <c r="B2029" s="13">
        <f>IF(H2029="","",ROW()-4)</f>
        <v/>
      </c>
    </row>
    <row r="2030">
      <c r="A2030" s="13">
        <f>IF(H2030="","",ROW()-4)</f>
        <v/>
      </c>
      <c r="B2030" s="13">
        <f>IF(H2030="","",ROW()-4)</f>
        <v/>
      </c>
    </row>
    <row r="2031">
      <c r="A2031" s="13">
        <f>IF(H2031="","",ROW()-4)</f>
        <v/>
      </c>
      <c r="B2031" s="13">
        <f>IF(H2031="","",ROW()-4)</f>
        <v/>
      </c>
    </row>
    <row r="2032">
      <c r="A2032" s="13">
        <f>IF(H2032="","",ROW()-4)</f>
        <v/>
      </c>
      <c r="B2032" s="13">
        <f>IF(H2032="","",ROW()-4)</f>
        <v/>
      </c>
    </row>
    <row r="2033">
      <c r="A2033" s="13">
        <f>IF(H2033="","",ROW()-4)</f>
        <v/>
      </c>
      <c r="B2033" s="13">
        <f>IF(H2033="","",ROW()-4)</f>
        <v/>
      </c>
    </row>
    <row r="2034">
      <c r="A2034" s="13">
        <f>IF(H2034="","",ROW()-4)</f>
        <v/>
      </c>
      <c r="B2034" s="13">
        <f>IF(H2034="","",ROW()-4)</f>
        <v/>
      </c>
    </row>
    <row r="2035">
      <c r="A2035" s="13">
        <f>IF(H2035="","",ROW()-4)</f>
        <v/>
      </c>
      <c r="B2035" s="13">
        <f>IF(H2035="","",ROW()-4)</f>
        <v/>
      </c>
    </row>
    <row r="2036">
      <c r="A2036" s="13">
        <f>IF(H2036="","",ROW()-4)</f>
        <v/>
      </c>
      <c r="B2036" s="13">
        <f>IF(H2036="","",ROW()-4)</f>
        <v/>
      </c>
    </row>
    <row r="2037">
      <c r="A2037" s="13">
        <f>IF(H2037="","",ROW()-4)</f>
        <v/>
      </c>
      <c r="B2037" s="13">
        <f>IF(H2037="","",ROW()-4)</f>
        <v/>
      </c>
    </row>
    <row r="2038">
      <c r="A2038" s="13">
        <f>IF(H2038="","",ROW()-4)</f>
        <v/>
      </c>
      <c r="B2038" s="13">
        <f>IF(H2038="","",ROW()-4)</f>
        <v/>
      </c>
    </row>
    <row r="2039">
      <c r="A2039" s="13">
        <f>IF(H2039="","",ROW()-4)</f>
        <v/>
      </c>
      <c r="B2039" s="13">
        <f>IF(H2039="","",ROW()-4)</f>
        <v/>
      </c>
    </row>
    <row r="2040">
      <c r="A2040" s="13">
        <f>IF(H2040="","",ROW()-4)</f>
        <v/>
      </c>
      <c r="B2040" s="13">
        <f>IF(H2040="","",ROW()-4)</f>
        <v/>
      </c>
    </row>
    <row r="2041">
      <c r="A2041" s="13">
        <f>IF(H2041="","",ROW()-4)</f>
        <v/>
      </c>
      <c r="B2041" s="13">
        <f>IF(H2041="","",ROW()-4)</f>
        <v/>
      </c>
    </row>
    <row r="2042">
      <c r="A2042" s="13">
        <f>IF(H2042="","",ROW()-4)</f>
        <v/>
      </c>
      <c r="B2042" s="13">
        <f>IF(H2042="","",ROW()-4)</f>
        <v/>
      </c>
    </row>
    <row r="2043">
      <c r="A2043" s="13">
        <f>IF(H2043="","",ROW()-4)</f>
        <v/>
      </c>
      <c r="B2043" s="13">
        <f>IF(H2043="","",ROW()-4)</f>
        <v/>
      </c>
    </row>
    <row r="2044">
      <c r="A2044" s="13">
        <f>IF(H2044="","",ROW()-4)</f>
        <v/>
      </c>
      <c r="B2044" s="13">
        <f>IF(H2044="","",ROW()-4)</f>
        <v/>
      </c>
    </row>
    <row r="2045">
      <c r="A2045" s="13">
        <f>IF(H2045="","",ROW()-4)</f>
        <v/>
      </c>
      <c r="B2045" s="13">
        <f>IF(H2045="","",ROW()-4)</f>
        <v/>
      </c>
    </row>
    <row r="2046">
      <c r="A2046" s="13">
        <f>IF(H2046="","",ROW()-4)</f>
        <v/>
      </c>
      <c r="B2046" s="13">
        <f>IF(H2046="","",ROW()-4)</f>
        <v/>
      </c>
    </row>
    <row r="2047">
      <c r="A2047" s="13">
        <f>IF(H2047="","",ROW()-4)</f>
        <v/>
      </c>
      <c r="B2047" s="13">
        <f>IF(H2047="","",ROW()-4)</f>
        <v/>
      </c>
    </row>
    <row r="2048">
      <c r="A2048" s="13">
        <f>IF(H2048="","",ROW()-4)</f>
        <v/>
      </c>
      <c r="B2048" s="13">
        <f>IF(H2048="","",ROW()-4)</f>
        <v/>
      </c>
    </row>
    <row r="2049">
      <c r="A2049" s="13">
        <f>IF(H2049="","",ROW()-4)</f>
        <v/>
      </c>
      <c r="B2049" s="13">
        <f>IF(H2049="","",ROW()-4)</f>
        <v/>
      </c>
    </row>
    <row r="2050">
      <c r="A2050" s="13">
        <f>IF(H2050="","",ROW()-4)</f>
        <v/>
      </c>
      <c r="B2050" s="13">
        <f>IF(H2050="","",ROW()-4)</f>
        <v/>
      </c>
    </row>
    <row r="2051">
      <c r="A2051" s="13">
        <f>IF(H2051="","",ROW()-4)</f>
        <v/>
      </c>
      <c r="B2051" s="13">
        <f>IF(H2051="","",ROW()-4)</f>
        <v/>
      </c>
    </row>
    <row r="2052">
      <c r="A2052" s="13">
        <f>IF(H2052="","",ROW()-4)</f>
        <v/>
      </c>
      <c r="B2052" s="13">
        <f>IF(H2052="","",ROW()-4)</f>
        <v/>
      </c>
    </row>
    <row r="2053">
      <c r="A2053" s="13">
        <f>IF(H2053="","",ROW()-4)</f>
        <v/>
      </c>
      <c r="B2053" s="13">
        <f>IF(H2053="","",ROW()-4)</f>
        <v/>
      </c>
    </row>
    <row r="2054">
      <c r="A2054" s="13">
        <f>IF(H2054="","",ROW()-4)</f>
        <v/>
      </c>
      <c r="B2054" s="13">
        <f>IF(H2054="","",ROW()-4)</f>
        <v/>
      </c>
    </row>
    <row r="2055">
      <c r="A2055" s="13">
        <f>IF(H2055="","",ROW()-4)</f>
        <v/>
      </c>
      <c r="B2055" s="13">
        <f>IF(H2055="","",ROW()-4)</f>
        <v/>
      </c>
    </row>
    <row r="2056">
      <c r="A2056" s="13">
        <f>IF(H2056="","",ROW()-4)</f>
        <v/>
      </c>
      <c r="B2056" s="13">
        <f>IF(H2056="","",ROW()-4)</f>
        <v/>
      </c>
    </row>
    <row r="2057">
      <c r="A2057" s="13">
        <f>IF(H2057="","",ROW()-4)</f>
        <v/>
      </c>
      <c r="B2057" s="13">
        <f>IF(H2057="","",ROW()-4)</f>
        <v/>
      </c>
    </row>
    <row r="2058">
      <c r="A2058" s="13">
        <f>IF(H2058="","",ROW()-4)</f>
        <v/>
      </c>
      <c r="B2058" s="13">
        <f>IF(H2058="","",ROW()-4)</f>
        <v/>
      </c>
    </row>
    <row r="2059">
      <c r="A2059" s="13">
        <f>IF(H2059="","",ROW()-4)</f>
        <v/>
      </c>
      <c r="B2059" s="13">
        <f>IF(H2059="","",ROW()-4)</f>
        <v/>
      </c>
    </row>
    <row r="2060">
      <c r="A2060" s="13">
        <f>IF(H2060="","",ROW()-4)</f>
        <v/>
      </c>
      <c r="B2060" s="13">
        <f>IF(H2060="","",ROW()-4)</f>
        <v/>
      </c>
    </row>
    <row r="2061">
      <c r="A2061" s="13">
        <f>IF(H2061="","",ROW()-4)</f>
        <v/>
      </c>
      <c r="B2061" s="13">
        <f>IF(H2061="","",ROW()-4)</f>
        <v/>
      </c>
    </row>
    <row r="2062">
      <c r="A2062" s="13">
        <f>IF(H2062="","",ROW()-4)</f>
        <v/>
      </c>
      <c r="B2062" s="13">
        <f>IF(H2062="","",ROW()-4)</f>
        <v/>
      </c>
    </row>
    <row r="2063">
      <c r="A2063" s="13">
        <f>IF(H2063="","",ROW()-4)</f>
        <v/>
      </c>
      <c r="B2063" s="13">
        <f>IF(H2063="","",ROW()-4)</f>
        <v/>
      </c>
    </row>
    <row r="2064">
      <c r="A2064" s="13">
        <f>IF(H2064="","",ROW()-4)</f>
        <v/>
      </c>
      <c r="B2064" s="13">
        <f>IF(H2064="","",ROW()-4)</f>
        <v/>
      </c>
    </row>
    <row r="2065">
      <c r="A2065" s="13">
        <f>IF(H2065="","",ROW()-4)</f>
        <v/>
      </c>
      <c r="B2065" s="13">
        <f>IF(H2065="","",ROW()-4)</f>
        <v/>
      </c>
    </row>
    <row r="2066">
      <c r="A2066" s="13">
        <f>IF(H2066="","",ROW()-4)</f>
        <v/>
      </c>
      <c r="B2066" s="13">
        <f>IF(H2066="","",ROW()-4)</f>
        <v/>
      </c>
    </row>
    <row r="2067">
      <c r="A2067" s="13">
        <f>IF(H2067="","",ROW()-4)</f>
        <v/>
      </c>
      <c r="B2067" s="13">
        <f>IF(H2067="","",ROW()-4)</f>
        <v/>
      </c>
    </row>
    <row r="2068">
      <c r="A2068" s="13">
        <f>IF(H2068="","",ROW()-4)</f>
        <v/>
      </c>
      <c r="B2068" s="13">
        <f>IF(H2068="","",ROW()-4)</f>
        <v/>
      </c>
    </row>
    <row r="2069">
      <c r="A2069" s="13">
        <f>IF(H2069="","",ROW()-4)</f>
        <v/>
      </c>
      <c r="B2069" s="13">
        <f>IF(H2069="","",ROW()-4)</f>
        <v/>
      </c>
    </row>
    <row r="2070">
      <c r="A2070" s="13">
        <f>IF(H2070="","",ROW()-4)</f>
        <v/>
      </c>
      <c r="B2070" s="13">
        <f>IF(H2070="","",ROW()-4)</f>
        <v/>
      </c>
    </row>
    <row r="2071">
      <c r="A2071" s="13">
        <f>IF(H2071="","",ROW()-4)</f>
        <v/>
      </c>
      <c r="B2071" s="13">
        <f>IF(H2071="","",ROW()-4)</f>
        <v/>
      </c>
    </row>
    <row r="2072">
      <c r="A2072" s="13">
        <f>IF(H2072="","",ROW()-4)</f>
        <v/>
      </c>
      <c r="B2072" s="13">
        <f>IF(H2072="","",ROW()-4)</f>
        <v/>
      </c>
    </row>
    <row r="2073">
      <c r="A2073" s="13">
        <f>IF(H2073="","",ROW()-4)</f>
        <v/>
      </c>
      <c r="B2073" s="13">
        <f>IF(H2073="","",ROW()-4)</f>
        <v/>
      </c>
    </row>
    <row r="2074">
      <c r="A2074" s="13">
        <f>IF(H2074="","",ROW()-4)</f>
        <v/>
      </c>
      <c r="B2074" s="13">
        <f>IF(H2074="","",ROW()-4)</f>
        <v/>
      </c>
    </row>
    <row r="2075">
      <c r="A2075" s="13">
        <f>IF(H2075="","",ROW()-4)</f>
        <v/>
      </c>
      <c r="B2075" s="13">
        <f>IF(H2075="","",ROW()-4)</f>
        <v/>
      </c>
    </row>
    <row r="2076">
      <c r="A2076" s="13">
        <f>IF(H2076="","",ROW()-4)</f>
        <v/>
      </c>
      <c r="B2076" s="13">
        <f>IF(H2076="","",ROW()-4)</f>
        <v/>
      </c>
    </row>
    <row r="2077">
      <c r="A2077" s="13">
        <f>IF(H2077="","",ROW()-4)</f>
        <v/>
      </c>
      <c r="B2077" s="13">
        <f>IF(H2077="","",ROW()-4)</f>
        <v/>
      </c>
    </row>
    <row r="2078">
      <c r="A2078" s="13">
        <f>IF(H2078="","",ROW()-4)</f>
        <v/>
      </c>
      <c r="B2078" s="13">
        <f>IF(H2078="","",ROW()-4)</f>
        <v/>
      </c>
    </row>
    <row r="2079">
      <c r="A2079" s="13">
        <f>IF(H2079="","",ROW()-4)</f>
        <v/>
      </c>
      <c r="B2079" s="13">
        <f>IF(H2079="","",ROW()-4)</f>
        <v/>
      </c>
    </row>
    <row r="2080">
      <c r="A2080" s="13">
        <f>IF(H2080="","",ROW()-4)</f>
        <v/>
      </c>
      <c r="B2080" s="13">
        <f>IF(H2080="","",ROW()-4)</f>
        <v/>
      </c>
    </row>
    <row r="2081">
      <c r="A2081" s="13">
        <f>IF(H2081="","",ROW()-4)</f>
        <v/>
      </c>
      <c r="B2081" s="13">
        <f>IF(H2081="","",ROW()-4)</f>
        <v/>
      </c>
    </row>
    <row r="2082">
      <c r="A2082" s="13">
        <f>IF(H2082="","",ROW()-4)</f>
        <v/>
      </c>
      <c r="B2082" s="13">
        <f>IF(H2082="","",ROW()-4)</f>
        <v/>
      </c>
    </row>
    <row r="2083">
      <c r="A2083" s="13">
        <f>IF(H2083="","",ROW()-4)</f>
        <v/>
      </c>
      <c r="B2083" s="13">
        <f>IF(H2083="","",ROW()-4)</f>
        <v/>
      </c>
    </row>
    <row r="2084">
      <c r="A2084" s="13">
        <f>IF(H2084="","",ROW()-4)</f>
        <v/>
      </c>
      <c r="B2084" s="13">
        <f>IF(H2084="","",ROW()-4)</f>
        <v/>
      </c>
    </row>
    <row r="2085">
      <c r="A2085" s="13">
        <f>IF(H2085="","",ROW()-4)</f>
        <v/>
      </c>
      <c r="B2085" s="13">
        <f>IF(H2085="","",ROW()-4)</f>
        <v/>
      </c>
    </row>
    <row r="2086">
      <c r="A2086" s="13">
        <f>IF(H2086="","",ROW()-4)</f>
        <v/>
      </c>
      <c r="B2086" s="13">
        <f>IF(H2086="","",ROW()-4)</f>
        <v/>
      </c>
    </row>
    <row r="2087">
      <c r="A2087" s="13">
        <f>IF(H2087="","",ROW()-4)</f>
        <v/>
      </c>
      <c r="B2087" s="13">
        <f>IF(H2087="","",ROW()-4)</f>
        <v/>
      </c>
    </row>
    <row r="2088">
      <c r="A2088" s="13">
        <f>IF(H2088="","",ROW()-4)</f>
        <v/>
      </c>
      <c r="B2088" s="13">
        <f>IF(H2088="","",ROW()-4)</f>
        <v/>
      </c>
    </row>
    <row r="2089">
      <c r="A2089" s="13">
        <f>IF(H2089="","",ROW()-4)</f>
        <v/>
      </c>
      <c r="B2089" s="13">
        <f>IF(H2089="","",ROW()-4)</f>
        <v/>
      </c>
    </row>
    <row r="2090">
      <c r="A2090" s="13">
        <f>IF(H2090="","",ROW()-4)</f>
        <v/>
      </c>
      <c r="B2090" s="13">
        <f>IF(H2090="","",ROW()-4)</f>
        <v/>
      </c>
    </row>
    <row r="2091">
      <c r="A2091" s="13">
        <f>IF(H2091="","",ROW()-4)</f>
        <v/>
      </c>
      <c r="B2091" s="13">
        <f>IF(H2091="","",ROW()-4)</f>
        <v/>
      </c>
    </row>
    <row r="2092">
      <c r="A2092" s="13">
        <f>IF(H2092="","",ROW()-4)</f>
        <v/>
      </c>
      <c r="B2092" s="13">
        <f>IF(H2092="","",ROW()-4)</f>
        <v/>
      </c>
    </row>
    <row r="2093">
      <c r="A2093" s="13">
        <f>IF(H2093="","",ROW()-4)</f>
        <v/>
      </c>
      <c r="B2093" s="13">
        <f>IF(H2093="","",ROW()-4)</f>
        <v/>
      </c>
    </row>
    <row r="2094">
      <c r="A2094" s="13">
        <f>IF(H2094="","",ROW()-4)</f>
        <v/>
      </c>
      <c r="B2094" s="13">
        <f>IF(H2094="","",ROW()-4)</f>
        <v/>
      </c>
    </row>
    <row r="2095">
      <c r="A2095" s="13">
        <f>IF(H2095="","",ROW()-4)</f>
        <v/>
      </c>
      <c r="B2095" s="13">
        <f>IF(H2095="","",ROW()-4)</f>
        <v/>
      </c>
    </row>
    <row r="2096">
      <c r="A2096" s="13">
        <f>IF(H2096="","",ROW()-4)</f>
        <v/>
      </c>
      <c r="B2096" s="13">
        <f>IF(H2096="","",ROW()-4)</f>
        <v/>
      </c>
    </row>
    <row r="2097">
      <c r="A2097" s="13">
        <f>IF(H2097="","",ROW()-4)</f>
        <v/>
      </c>
      <c r="B2097" s="13">
        <f>IF(H2097="","",ROW()-4)</f>
        <v/>
      </c>
    </row>
    <row r="2098">
      <c r="A2098" s="13">
        <f>IF(H2098="","",ROW()-4)</f>
        <v/>
      </c>
      <c r="B2098" s="13">
        <f>IF(H2098="","",ROW()-4)</f>
        <v/>
      </c>
    </row>
    <row r="2099">
      <c r="A2099" s="13">
        <f>IF(H2099="","",ROW()-4)</f>
        <v/>
      </c>
      <c r="B2099" s="13">
        <f>IF(H2099="","",ROW()-4)</f>
        <v/>
      </c>
    </row>
    <row r="2100">
      <c r="A2100" s="13">
        <f>IF(H2100="","",ROW()-4)</f>
        <v/>
      </c>
      <c r="B2100" s="13">
        <f>IF(H2100="","",ROW()-4)</f>
        <v/>
      </c>
    </row>
    <row r="2101">
      <c r="A2101" s="13">
        <f>IF(H2101="","",ROW()-4)</f>
        <v/>
      </c>
      <c r="B2101" s="13">
        <f>IF(H2101="","",ROW()-4)</f>
        <v/>
      </c>
    </row>
    <row r="2102">
      <c r="A2102" s="13">
        <f>IF(H2102="","",ROW()-4)</f>
        <v/>
      </c>
      <c r="B2102" s="13">
        <f>IF(H2102="","",ROW()-4)</f>
        <v/>
      </c>
    </row>
    <row r="2103">
      <c r="A2103" s="13">
        <f>IF(H2103="","",ROW()-4)</f>
        <v/>
      </c>
      <c r="B2103" s="13">
        <f>IF(H2103="","",ROW()-4)</f>
        <v/>
      </c>
    </row>
    <row r="2104">
      <c r="A2104" s="13">
        <f>IF(H2104="","",ROW()-4)</f>
        <v/>
      </c>
      <c r="B2104" s="13">
        <f>IF(H2104="","",ROW()-4)</f>
        <v/>
      </c>
    </row>
    <row r="2105">
      <c r="A2105" s="13">
        <f>IF(H2105="","",ROW()-4)</f>
        <v/>
      </c>
      <c r="B2105" s="13">
        <f>IF(H2105="","",ROW()-4)</f>
        <v/>
      </c>
    </row>
    <row r="2106">
      <c r="A2106" s="13">
        <f>IF(H2106="","",ROW()-4)</f>
        <v/>
      </c>
      <c r="B2106" s="13">
        <f>IF(H2106="","",ROW()-4)</f>
        <v/>
      </c>
    </row>
    <row r="2107">
      <c r="A2107" s="13">
        <f>IF(H2107="","",ROW()-4)</f>
        <v/>
      </c>
      <c r="B2107" s="13">
        <f>IF(H2107="","",ROW()-4)</f>
        <v/>
      </c>
    </row>
    <row r="2108">
      <c r="A2108" s="13">
        <f>IF(H2108="","",ROW()-4)</f>
        <v/>
      </c>
      <c r="B2108" s="13">
        <f>IF(H2108="","",ROW()-4)</f>
        <v/>
      </c>
    </row>
    <row r="2109">
      <c r="A2109" s="13">
        <f>IF(H2109="","",ROW()-4)</f>
        <v/>
      </c>
      <c r="B2109" s="13">
        <f>IF(H2109="","",ROW()-4)</f>
        <v/>
      </c>
    </row>
    <row r="2110">
      <c r="A2110" s="13">
        <f>IF(H2110="","",ROW()-4)</f>
        <v/>
      </c>
      <c r="B2110" s="13">
        <f>IF(H2110="","",ROW()-4)</f>
        <v/>
      </c>
    </row>
    <row r="2111">
      <c r="A2111" s="13">
        <f>IF(H2111="","",ROW()-4)</f>
        <v/>
      </c>
      <c r="B2111" s="13">
        <f>IF(H2111="","",ROW()-4)</f>
        <v/>
      </c>
    </row>
    <row r="2112">
      <c r="A2112" s="13">
        <f>IF(H2112="","",ROW()-4)</f>
        <v/>
      </c>
      <c r="B2112" s="13">
        <f>IF(H2112="","",ROW()-4)</f>
        <v/>
      </c>
    </row>
    <row r="2113">
      <c r="A2113" s="13">
        <f>IF(H2113="","",ROW()-4)</f>
        <v/>
      </c>
      <c r="B2113" s="13">
        <f>IF(H2113="","",ROW()-4)</f>
        <v/>
      </c>
    </row>
    <row r="2114">
      <c r="A2114" s="13">
        <f>IF(H2114="","",ROW()-4)</f>
        <v/>
      </c>
      <c r="B2114" s="13">
        <f>IF(H2114="","",ROW()-4)</f>
        <v/>
      </c>
    </row>
    <row r="2115">
      <c r="A2115" s="13">
        <f>IF(H2115="","",ROW()-4)</f>
        <v/>
      </c>
      <c r="B2115" s="13">
        <f>IF(H2115="","",ROW()-4)</f>
        <v/>
      </c>
    </row>
    <row r="2116">
      <c r="A2116" s="13">
        <f>IF(H2116="","",ROW()-4)</f>
        <v/>
      </c>
      <c r="B2116" s="13">
        <f>IF(H2116="","",ROW()-4)</f>
        <v/>
      </c>
    </row>
    <row r="2117">
      <c r="A2117" s="13">
        <f>IF(H2117="","",ROW()-4)</f>
        <v/>
      </c>
      <c r="B2117" s="13">
        <f>IF(H2117="","",ROW()-4)</f>
        <v/>
      </c>
    </row>
    <row r="2118">
      <c r="A2118" s="13">
        <f>IF(H2118="","",ROW()-4)</f>
        <v/>
      </c>
      <c r="B2118" s="13">
        <f>IF(H2118="","",ROW()-4)</f>
        <v/>
      </c>
    </row>
    <row r="2119">
      <c r="A2119" s="13">
        <f>IF(H2119="","",ROW()-4)</f>
        <v/>
      </c>
      <c r="B2119" s="13">
        <f>IF(H2119="","",ROW()-4)</f>
        <v/>
      </c>
    </row>
    <row r="2120">
      <c r="A2120" s="13">
        <f>IF(H2120="","",ROW()-4)</f>
        <v/>
      </c>
      <c r="B2120" s="13">
        <f>IF(H2120="","",ROW()-4)</f>
        <v/>
      </c>
    </row>
    <row r="2121">
      <c r="A2121" s="13">
        <f>IF(H2121="","",ROW()-4)</f>
        <v/>
      </c>
      <c r="B2121" s="13">
        <f>IF(H2121="","",ROW()-4)</f>
        <v/>
      </c>
    </row>
    <row r="2122">
      <c r="A2122" s="13">
        <f>IF(H2122="","",ROW()-4)</f>
        <v/>
      </c>
      <c r="B2122" s="13">
        <f>IF(H2122="","",ROW()-4)</f>
        <v/>
      </c>
    </row>
    <row r="2123">
      <c r="A2123" s="13">
        <f>IF(H2123="","",ROW()-4)</f>
        <v/>
      </c>
      <c r="B2123" s="13">
        <f>IF(H2123="","",ROW()-4)</f>
        <v/>
      </c>
    </row>
    <row r="2124">
      <c r="A2124" s="13">
        <f>IF(H2124="","",ROW()-4)</f>
        <v/>
      </c>
      <c r="B2124" s="13">
        <f>IF(H2124="","",ROW()-4)</f>
        <v/>
      </c>
    </row>
    <row r="2125">
      <c r="A2125" s="13">
        <f>IF(H2125="","",ROW()-4)</f>
        <v/>
      </c>
      <c r="B2125" s="13">
        <f>IF(H2125="","",ROW()-4)</f>
        <v/>
      </c>
    </row>
    <row r="2126">
      <c r="A2126" s="13">
        <f>IF(H2126="","",ROW()-4)</f>
        <v/>
      </c>
      <c r="B2126" s="13">
        <f>IF(H2126="","",ROW()-4)</f>
        <v/>
      </c>
    </row>
    <row r="2127">
      <c r="A2127" s="13">
        <f>IF(H2127="","",ROW()-4)</f>
        <v/>
      </c>
      <c r="B2127" s="13">
        <f>IF(H2127="","",ROW()-4)</f>
        <v/>
      </c>
    </row>
    <row r="2128">
      <c r="A2128" s="13">
        <f>IF(H2128="","",ROW()-4)</f>
        <v/>
      </c>
      <c r="B2128" s="13">
        <f>IF(H2128="","",ROW()-4)</f>
        <v/>
      </c>
    </row>
    <row r="2129">
      <c r="A2129" s="13">
        <f>IF(H2129="","",ROW()-4)</f>
        <v/>
      </c>
      <c r="B2129" s="13">
        <f>IF(H2129="","",ROW()-4)</f>
        <v/>
      </c>
    </row>
    <row r="2130">
      <c r="A2130" s="13">
        <f>IF(H2130="","",ROW()-4)</f>
        <v/>
      </c>
      <c r="B2130" s="13">
        <f>IF(H2130="","",ROW()-4)</f>
        <v/>
      </c>
    </row>
    <row r="2131">
      <c r="A2131" s="13">
        <f>IF(H2131="","",ROW()-4)</f>
        <v/>
      </c>
      <c r="B2131" s="13">
        <f>IF(H2131="","",ROW()-4)</f>
        <v/>
      </c>
    </row>
    <row r="2132">
      <c r="A2132" s="13">
        <f>IF(H2132="","",ROW()-4)</f>
        <v/>
      </c>
      <c r="B2132" s="13">
        <f>IF(H2132="","",ROW()-4)</f>
        <v/>
      </c>
    </row>
    <row r="2133">
      <c r="A2133" s="13">
        <f>IF(H2133="","",ROW()-4)</f>
        <v/>
      </c>
      <c r="B2133" s="13">
        <f>IF(H2133="","",ROW()-4)</f>
        <v/>
      </c>
    </row>
    <row r="2134">
      <c r="A2134" s="13">
        <f>IF(H2134="","",ROW()-4)</f>
        <v/>
      </c>
      <c r="B2134" s="13">
        <f>IF(H2134="","",ROW()-4)</f>
        <v/>
      </c>
    </row>
    <row r="2135">
      <c r="A2135" s="13">
        <f>IF(H2135="","",ROW()-4)</f>
        <v/>
      </c>
      <c r="B2135" s="13">
        <f>IF(H2135="","",ROW()-4)</f>
        <v/>
      </c>
    </row>
    <row r="2136">
      <c r="A2136" s="13">
        <f>IF(H2136="","",ROW()-4)</f>
        <v/>
      </c>
      <c r="B2136" s="13">
        <f>IF(H2136="","",ROW()-4)</f>
        <v/>
      </c>
    </row>
    <row r="2137">
      <c r="A2137" s="13">
        <f>IF(H2137="","",ROW()-4)</f>
        <v/>
      </c>
      <c r="B2137" s="13">
        <f>IF(H2137="","",ROW()-4)</f>
        <v/>
      </c>
    </row>
    <row r="2138">
      <c r="A2138" s="13">
        <f>IF(H2138="","",ROW()-4)</f>
        <v/>
      </c>
      <c r="B2138" s="13">
        <f>IF(H2138="","",ROW()-4)</f>
        <v/>
      </c>
    </row>
    <row r="2139">
      <c r="A2139" s="13">
        <f>IF(H2139="","",ROW()-4)</f>
        <v/>
      </c>
      <c r="B2139" s="13">
        <f>IF(H2139="","",ROW()-4)</f>
        <v/>
      </c>
    </row>
    <row r="2140">
      <c r="A2140" s="13">
        <f>IF(H2140="","",ROW()-4)</f>
        <v/>
      </c>
      <c r="B2140" s="13">
        <f>IF(H2140="","",ROW()-4)</f>
        <v/>
      </c>
    </row>
    <row r="2141">
      <c r="A2141" s="13">
        <f>IF(H2141="","",ROW()-4)</f>
        <v/>
      </c>
      <c r="B2141" s="13">
        <f>IF(H2141="","",ROW()-4)</f>
        <v/>
      </c>
    </row>
    <row r="2142">
      <c r="A2142" s="13">
        <f>IF(H2142="","",ROW()-4)</f>
        <v/>
      </c>
      <c r="B2142" s="13">
        <f>IF(H2142="","",ROW()-4)</f>
        <v/>
      </c>
    </row>
    <row r="2143">
      <c r="A2143" s="13">
        <f>IF(H2143="","",ROW()-4)</f>
        <v/>
      </c>
      <c r="B2143" s="13">
        <f>IF(H2143="","",ROW()-4)</f>
        <v/>
      </c>
    </row>
    <row r="2144">
      <c r="A2144" s="13">
        <f>IF(H2144="","",ROW()-4)</f>
        <v/>
      </c>
      <c r="B2144" s="13">
        <f>IF(H2144="","",ROW()-4)</f>
        <v/>
      </c>
    </row>
    <row r="2145">
      <c r="A2145" s="13">
        <f>IF(H2145="","",ROW()-4)</f>
        <v/>
      </c>
      <c r="B2145" s="13">
        <f>IF(H2145="","",ROW()-4)</f>
        <v/>
      </c>
    </row>
    <row r="2146">
      <c r="A2146" s="13">
        <f>IF(H2146="","",ROW()-4)</f>
        <v/>
      </c>
      <c r="B2146" s="13">
        <f>IF(H2146="","",ROW()-4)</f>
        <v/>
      </c>
    </row>
    <row r="2147">
      <c r="A2147" s="13">
        <f>IF(H2147="","",ROW()-4)</f>
        <v/>
      </c>
      <c r="B2147" s="13">
        <f>IF(H2147="","",ROW()-4)</f>
        <v/>
      </c>
    </row>
    <row r="2148">
      <c r="A2148" s="13">
        <f>IF(H2148="","",ROW()-4)</f>
        <v/>
      </c>
      <c r="B2148" s="13">
        <f>IF(H2148="","",ROW()-4)</f>
        <v/>
      </c>
    </row>
    <row r="2149">
      <c r="A2149" s="13">
        <f>IF(H2149="","",ROW()-4)</f>
        <v/>
      </c>
      <c r="B2149" s="13">
        <f>IF(H2149="","",ROW()-4)</f>
        <v/>
      </c>
    </row>
    <row r="2150">
      <c r="A2150" s="13">
        <f>IF(H2150="","",ROW()-4)</f>
        <v/>
      </c>
      <c r="B2150" s="13">
        <f>IF(H2150="","",ROW()-4)</f>
        <v/>
      </c>
    </row>
    <row r="2151">
      <c r="A2151" s="13">
        <f>IF(H2151="","",ROW()-4)</f>
        <v/>
      </c>
      <c r="B2151" s="13">
        <f>IF(H2151="","",ROW()-4)</f>
        <v/>
      </c>
    </row>
    <row r="2152">
      <c r="A2152" s="13">
        <f>IF(H2152="","",ROW()-4)</f>
        <v/>
      </c>
      <c r="B2152" s="13">
        <f>IF(H2152="","",ROW()-4)</f>
        <v/>
      </c>
    </row>
    <row r="2153">
      <c r="A2153" s="13">
        <f>IF(H2153="","",ROW()-4)</f>
        <v/>
      </c>
      <c r="B2153" s="13">
        <f>IF(H2153="","",ROW()-4)</f>
        <v/>
      </c>
    </row>
    <row r="2154">
      <c r="A2154" s="13">
        <f>IF(H2154="","",ROW()-4)</f>
        <v/>
      </c>
      <c r="B2154" s="13">
        <f>IF(H2154="","",ROW()-4)</f>
        <v/>
      </c>
    </row>
    <row r="2155">
      <c r="A2155" s="13">
        <f>IF(H2155="","",ROW()-4)</f>
        <v/>
      </c>
      <c r="B2155" s="13">
        <f>IF(H2155="","",ROW()-4)</f>
        <v/>
      </c>
    </row>
    <row r="2156">
      <c r="A2156" s="13">
        <f>IF(H2156="","",ROW()-4)</f>
        <v/>
      </c>
      <c r="B2156" s="13">
        <f>IF(H2156="","",ROW()-4)</f>
        <v/>
      </c>
    </row>
    <row r="2157">
      <c r="A2157" s="13">
        <f>IF(H2157="","",ROW()-4)</f>
        <v/>
      </c>
      <c r="B2157" s="13">
        <f>IF(H2157="","",ROW()-4)</f>
        <v/>
      </c>
    </row>
    <row r="2158">
      <c r="A2158" s="13">
        <f>IF(H2158="","",ROW()-4)</f>
        <v/>
      </c>
      <c r="B2158" s="13">
        <f>IF(H2158="","",ROW()-4)</f>
        <v/>
      </c>
    </row>
    <row r="2159">
      <c r="A2159" s="13">
        <f>IF(H2159="","",ROW()-4)</f>
        <v/>
      </c>
      <c r="B2159" s="13">
        <f>IF(H2159="","",ROW()-4)</f>
        <v/>
      </c>
    </row>
    <row r="2160">
      <c r="A2160" s="13">
        <f>IF(H2160="","",ROW()-4)</f>
        <v/>
      </c>
      <c r="B2160" s="13">
        <f>IF(H2160="","",ROW()-4)</f>
        <v/>
      </c>
    </row>
    <row r="2161">
      <c r="A2161" s="13">
        <f>IF(H2161="","",ROW()-4)</f>
        <v/>
      </c>
      <c r="B2161" s="13">
        <f>IF(H2161="","",ROW()-4)</f>
        <v/>
      </c>
    </row>
    <row r="2162">
      <c r="A2162" s="13">
        <f>IF(H2162="","",ROW()-4)</f>
        <v/>
      </c>
      <c r="B2162" s="13">
        <f>IF(H2162="","",ROW()-4)</f>
        <v/>
      </c>
    </row>
    <row r="2163">
      <c r="A2163" s="13">
        <f>IF(H2163="","",ROW()-4)</f>
        <v/>
      </c>
      <c r="B2163" s="13">
        <f>IF(H2163="","",ROW()-4)</f>
        <v/>
      </c>
    </row>
    <row r="2164">
      <c r="A2164" s="13">
        <f>IF(H2164="","",ROW()-4)</f>
        <v/>
      </c>
      <c r="B2164" s="13">
        <f>IF(H2164="","",ROW()-4)</f>
        <v/>
      </c>
    </row>
    <row r="2165">
      <c r="A2165" s="13">
        <f>IF(H2165="","",ROW()-4)</f>
        <v/>
      </c>
      <c r="B2165" s="13">
        <f>IF(H2165="","",ROW()-4)</f>
        <v/>
      </c>
    </row>
    <row r="2166">
      <c r="A2166" s="13">
        <f>IF(H2166="","",ROW()-4)</f>
        <v/>
      </c>
      <c r="B2166" s="13">
        <f>IF(H2166="","",ROW()-4)</f>
        <v/>
      </c>
    </row>
    <row r="2167">
      <c r="A2167" s="13">
        <f>IF(H2167="","",ROW()-4)</f>
        <v/>
      </c>
      <c r="B2167" s="13">
        <f>IF(H2167="","",ROW()-4)</f>
        <v/>
      </c>
    </row>
    <row r="2168">
      <c r="A2168" s="13">
        <f>IF(H2168="","",ROW()-4)</f>
        <v/>
      </c>
      <c r="B2168" s="13">
        <f>IF(H2168="","",ROW()-4)</f>
        <v/>
      </c>
    </row>
    <row r="2169">
      <c r="A2169" s="13">
        <f>IF(H2169="","",ROW()-4)</f>
        <v/>
      </c>
      <c r="B2169" s="13">
        <f>IF(H2169="","",ROW()-4)</f>
        <v/>
      </c>
    </row>
    <row r="2170">
      <c r="A2170" s="13">
        <f>IF(H2170="","",ROW()-4)</f>
        <v/>
      </c>
      <c r="B2170" s="13">
        <f>IF(H2170="","",ROW()-4)</f>
        <v/>
      </c>
    </row>
    <row r="2171">
      <c r="A2171" s="13">
        <f>IF(H2171="","",ROW()-4)</f>
        <v/>
      </c>
      <c r="B2171" s="13">
        <f>IF(H2171="","",ROW()-4)</f>
        <v/>
      </c>
    </row>
    <row r="2172">
      <c r="A2172" s="13">
        <f>IF(H2172="","",ROW()-4)</f>
        <v/>
      </c>
      <c r="B2172" s="13">
        <f>IF(H2172="","",ROW()-4)</f>
        <v/>
      </c>
    </row>
    <row r="2173">
      <c r="A2173" s="13">
        <f>IF(H2173="","",ROW()-4)</f>
        <v/>
      </c>
      <c r="B2173" s="13">
        <f>IF(H2173="","",ROW()-4)</f>
        <v/>
      </c>
    </row>
    <row r="2174">
      <c r="A2174" s="13">
        <f>IF(H2174="","",ROW()-4)</f>
        <v/>
      </c>
      <c r="B2174" s="13">
        <f>IF(H2174="","",ROW()-4)</f>
        <v/>
      </c>
    </row>
    <row r="2175">
      <c r="A2175" s="13">
        <f>IF(H2175="","",ROW()-4)</f>
        <v/>
      </c>
      <c r="B2175" s="13">
        <f>IF(H2175="","",ROW()-4)</f>
        <v/>
      </c>
    </row>
    <row r="2176">
      <c r="A2176" s="13">
        <f>IF(H2176="","",ROW()-4)</f>
        <v/>
      </c>
      <c r="B2176" s="13">
        <f>IF(H2176="","",ROW()-4)</f>
        <v/>
      </c>
    </row>
    <row r="2177">
      <c r="A2177" s="13">
        <f>IF(H2177="","",ROW()-4)</f>
        <v/>
      </c>
      <c r="B2177" s="13">
        <f>IF(H2177="","",ROW()-4)</f>
        <v/>
      </c>
    </row>
    <row r="2178">
      <c r="A2178" s="13">
        <f>IF(H2178="","",ROW()-4)</f>
        <v/>
      </c>
      <c r="B2178" s="13">
        <f>IF(H2178="","",ROW()-4)</f>
        <v/>
      </c>
    </row>
    <row r="2179">
      <c r="A2179" s="13">
        <f>IF(H2179="","",ROW()-4)</f>
        <v/>
      </c>
      <c r="B2179" s="13">
        <f>IF(H2179="","",ROW()-4)</f>
        <v/>
      </c>
    </row>
    <row r="2180">
      <c r="A2180" s="13">
        <f>IF(H2180="","",ROW()-4)</f>
        <v/>
      </c>
      <c r="B2180" s="13">
        <f>IF(H2180="","",ROW()-4)</f>
        <v/>
      </c>
    </row>
    <row r="2181">
      <c r="A2181" s="13">
        <f>IF(H2181="","",ROW()-4)</f>
        <v/>
      </c>
      <c r="B2181" s="13">
        <f>IF(H2181="","",ROW()-4)</f>
        <v/>
      </c>
    </row>
    <row r="2182">
      <c r="A2182" s="13">
        <f>IF(H2182="","",ROW()-4)</f>
        <v/>
      </c>
      <c r="B2182" s="13">
        <f>IF(H2182="","",ROW()-4)</f>
        <v/>
      </c>
    </row>
    <row r="2183">
      <c r="A2183" s="13">
        <f>IF(H2183="","",ROW()-4)</f>
        <v/>
      </c>
      <c r="B2183" s="13">
        <f>IF(H2183="","",ROW()-4)</f>
        <v/>
      </c>
    </row>
    <row r="2184">
      <c r="A2184" s="13">
        <f>IF(H2184="","",ROW()-4)</f>
        <v/>
      </c>
      <c r="B2184" s="13">
        <f>IF(H2184="","",ROW()-4)</f>
        <v/>
      </c>
    </row>
    <row r="2185">
      <c r="A2185" s="13">
        <f>IF(H2185="","",ROW()-4)</f>
        <v/>
      </c>
      <c r="B2185" s="13">
        <f>IF(H2185="","",ROW()-4)</f>
        <v/>
      </c>
    </row>
    <row r="2186">
      <c r="A2186" s="13">
        <f>IF(H2186="","",ROW()-4)</f>
        <v/>
      </c>
      <c r="B2186" s="13">
        <f>IF(H2186="","",ROW()-4)</f>
        <v/>
      </c>
    </row>
    <row r="2187">
      <c r="A2187" s="13">
        <f>IF(H2187="","",ROW()-4)</f>
        <v/>
      </c>
      <c r="B2187" s="13">
        <f>IF(H2187="","",ROW()-4)</f>
        <v/>
      </c>
    </row>
    <row r="2188">
      <c r="A2188" s="13">
        <f>IF(H2188="","",ROW()-4)</f>
        <v/>
      </c>
      <c r="B2188" s="13">
        <f>IF(H2188="","",ROW()-4)</f>
        <v/>
      </c>
    </row>
    <row r="2189">
      <c r="A2189" s="13">
        <f>IF(H2189="","",ROW()-4)</f>
        <v/>
      </c>
      <c r="B2189" s="13">
        <f>IF(H2189="","",ROW()-4)</f>
        <v/>
      </c>
    </row>
    <row r="2190">
      <c r="A2190" s="13">
        <f>IF(H2190="","",ROW()-4)</f>
        <v/>
      </c>
      <c r="B2190" s="13">
        <f>IF(H2190="","",ROW()-4)</f>
        <v/>
      </c>
    </row>
    <row r="2191">
      <c r="A2191" s="13">
        <f>IF(H2191="","",ROW()-4)</f>
        <v/>
      </c>
      <c r="B2191" s="13">
        <f>IF(H2191="","",ROW()-4)</f>
        <v/>
      </c>
    </row>
    <row r="2192">
      <c r="A2192" s="13">
        <f>IF(H2192="","",ROW()-4)</f>
        <v/>
      </c>
      <c r="B2192" s="13">
        <f>IF(H2192="","",ROW()-4)</f>
        <v/>
      </c>
    </row>
    <row r="2193">
      <c r="A2193" s="13">
        <f>IF(H2193="","",ROW()-4)</f>
        <v/>
      </c>
      <c r="B2193" s="13">
        <f>IF(H2193="","",ROW()-4)</f>
        <v/>
      </c>
    </row>
    <row r="2194">
      <c r="A2194" s="13">
        <f>IF(H2194="","",ROW()-4)</f>
        <v/>
      </c>
      <c r="B2194" s="13">
        <f>IF(H2194="","",ROW()-4)</f>
        <v/>
      </c>
    </row>
    <row r="2195">
      <c r="A2195" s="13">
        <f>IF(H2195="","",ROW()-4)</f>
        <v/>
      </c>
      <c r="B2195" s="13">
        <f>IF(H2195="","",ROW()-4)</f>
        <v/>
      </c>
    </row>
    <row r="2196">
      <c r="A2196" s="13">
        <f>IF(H2196="","",ROW()-4)</f>
        <v/>
      </c>
      <c r="B2196" s="13">
        <f>IF(H2196="","",ROW()-4)</f>
        <v/>
      </c>
    </row>
    <row r="2197">
      <c r="A2197" s="13">
        <f>IF(H2197="","",ROW()-4)</f>
        <v/>
      </c>
      <c r="B2197" s="13">
        <f>IF(H2197="","",ROW()-4)</f>
        <v/>
      </c>
    </row>
    <row r="2198">
      <c r="A2198" s="13">
        <f>IF(H2198="","",ROW()-4)</f>
        <v/>
      </c>
      <c r="B2198" s="13">
        <f>IF(H2198="","",ROW()-4)</f>
        <v/>
      </c>
    </row>
    <row r="2199">
      <c r="A2199" s="13">
        <f>IF(H2199="","",ROW()-4)</f>
        <v/>
      </c>
      <c r="B2199" s="13">
        <f>IF(H2199="","",ROW()-4)</f>
        <v/>
      </c>
    </row>
    <row r="2200">
      <c r="A2200" s="13">
        <f>IF(H2200="","",ROW()-4)</f>
        <v/>
      </c>
      <c r="B2200" s="13">
        <f>IF(H2200="","",ROW()-4)</f>
        <v/>
      </c>
    </row>
    <row r="2201">
      <c r="A2201" s="13">
        <f>IF(H2201="","",ROW()-4)</f>
        <v/>
      </c>
      <c r="B2201" s="13">
        <f>IF(H2201="","",ROW()-4)</f>
        <v/>
      </c>
    </row>
    <row r="2202">
      <c r="A2202" s="13">
        <f>IF(H2202="","",ROW()-4)</f>
        <v/>
      </c>
      <c r="B2202" s="13">
        <f>IF(H2202="","",ROW()-4)</f>
        <v/>
      </c>
    </row>
    <row r="2203">
      <c r="A2203" s="13">
        <f>IF(H2203="","",ROW()-4)</f>
        <v/>
      </c>
      <c r="B2203" s="13">
        <f>IF(H2203="","",ROW()-4)</f>
        <v/>
      </c>
    </row>
    <row r="2204">
      <c r="A2204" s="13">
        <f>IF(H2204="","",ROW()-4)</f>
        <v/>
      </c>
      <c r="B2204" s="13">
        <f>IF(H2204="","",ROW()-4)</f>
        <v/>
      </c>
    </row>
    <row r="2205">
      <c r="A2205" s="13">
        <f>IF(H2205="","",ROW()-4)</f>
        <v/>
      </c>
      <c r="B2205" s="13">
        <f>IF(H2205="","",ROW()-4)</f>
        <v/>
      </c>
    </row>
    <row r="2206">
      <c r="A2206" s="13">
        <f>IF(H2206="","",ROW()-4)</f>
        <v/>
      </c>
      <c r="B2206" s="13">
        <f>IF(H2206="","",ROW()-4)</f>
        <v/>
      </c>
    </row>
    <row r="2207">
      <c r="A2207" s="13">
        <f>IF(H2207="","",ROW()-4)</f>
        <v/>
      </c>
      <c r="B2207" s="13">
        <f>IF(H2207="","",ROW()-4)</f>
        <v/>
      </c>
    </row>
    <row r="2208">
      <c r="A2208" s="13">
        <f>IF(H2208="","",ROW()-4)</f>
        <v/>
      </c>
      <c r="B2208" s="13">
        <f>IF(H2208="","",ROW()-4)</f>
        <v/>
      </c>
    </row>
    <row r="2209">
      <c r="A2209" s="13">
        <f>IF(H2209="","",ROW()-4)</f>
        <v/>
      </c>
      <c r="B2209" s="13">
        <f>IF(H2209="","",ROW()-4)</f>
        <v/>
      </c>
    </row>
    <row r="2210">
      <c r="A2210" s="13">
        <f>IF(H2210="","",ROW()-4)</f>
        <v/>
      </c>
      <c r="B2210" s="13">
        <f>IF(H2210="","",ROW()-4)</f>
        <v/>
      </c>
    </row>
    <row r="2211">
      <c r="A2211" s="13">
        <f>IF(H2211="","",ROW()-4)</f>
        <v/>
      </c>
      <c r="B2211" s="13">
        <f>IF(H2211="","",ROW()-4)</f>
        <v/>
      </c>
    </row>
    <row r="2212">
      <c r="A2212" s="13">
        <f>IF(H2212="","",ROW()-4)</f>
        <v/>
      </c>
      <c r="B2212" s="13">
        <f>IF(H2212="","",ROW()-4)</f>
        <v/>
      </c>
    </row>
    <row r="2213">
      <c r="A2213" s="13">
        <f>IF(H2213="","",ROW()-4)</f>
        <v/>
      </c>
      <c r="B2213" s="13">
        <f>IF(H2213="","",ROW()-4)</f>
        <v/>
      </c>
    </row>
    <row r="2214">
      <c r="A2214" s="13">
        <f>IF(H2214="","",ROW()-4)</f>
        <v/>
      </c>
      <c r="B2214" s="13">
        <f>IF(H2214="","",ROW()-4)</f>
        <v/>
      </c>
    </row>
    <row r="2215">
      <c r="A2215" s="13">
        <f>IF(H2215="","",ROW()-4)</f>
        <v/>
      </c>
      <c r="B2215" s="13">
        <f>IF(H2215="","",ROW()-4)</f>
        <v/>
      </c>
    </row>
    <row r="2216">
      <c r="A2216" s="13">
        <f>IF(H2216="","",ROW()-4)</f>
        <v/>
      </c>
      <c r="B2216" s="13">
        <f>IF(H2216="","",ROW()-4)</f>
        <v/>
      </c>
    </row>
    <row r="2217">
      <c r="A2217" s="13">
        <f>IF(H2217="","",ROW()-4)</f>
        <v/>
      </c>
      <c r="B2217" s="13">
        <f>IF(H2217="","",ROW()-4)</f>
        <v/>
      </c>
    </row>
    <row r="2218">
      <c r="A2218" s="13">
        <f>IF(H2218="","",ROW()-4)</f>
        <v/>
      </c>
      <c r="B2218" s="13">
        <f>IF(H2218="","",ROW()-4)</f>
        <v/>
      </c>
    </row>
    <row r="2219">
      <c r="A2219" s="13">
        <f>IF(H2219="","",ROW()-4)</f>
        <v/>
      </c>
      <c r="B2219" s="13">
        <f>IF(H2219="","",ROW()-4)</f>
        <v/>
      </c>
    </row>
    <row r="2220">
      <c r="A2220" s="13">
        <f>IF(H2220="","",ROW()-4)</f>
        <v/>
      </c>
      <c r="B2220" s="13">
        <f>IF(H2220="","",ROW()-4)</f>
        <v/>
      </c>
    </row>
    <row r="2221">
      <c r="A2221" s="13">
        <f>IF(H2221="","",ROW()-4)</f>
        <v/>
      </c>
      <c r="B2221" s="13">
        <f>IF(H2221="","",ROW()-4)</f>
        <v/>
      </c>
    </row>
    <row r="2222">
      <c r="A2222" s="13">
        <f>IF(H2222="","",ROW()-4)</f>
        <v/>
      </c>
      <c r="B2222" s="13">
        <f>IF(H2222="","",ROW()-4)</f>
        <v/>
      </c>
    </row>
    <row r="2223">
      <c r="A2223" s="13">
        <f>IF(H2223="","",ROW()-4)</f>
        <v/>
      </c>
      <c r="B2223" s="13">
        <f>IF(H2223="","",ROW()-4)</f>
        <v/>
      </c>
    </row>
    <row r="2224">
      <c r="A2224" s="13">
        <f>IF(H2224="","",ROW()-4)</f>
        <v/>
      </c>
      <c r="B2224" s="13">
        <f>IF(H2224="","",ROW()-4)</f>
        <v/>
      </c>
    </row>
    <row r="2225">
      <c r="A2225" s="13">
        <f>IF(H2225="","",ROW()-4)</f>
        <v/>
      </c>
      <c r="B2225" s="13">
        <f>IF(H2225="","",ROW()-4)</f>
        <v/>
      </c>
    </row>
    <row r="2226">
      <c r="A2226" s="13">
        <f>IF(H2226="","",ROW()-4)</f>
        <v/>
      </c>
      <c r="B2226" s="13">
        <f>IF(H2226="","",ROW()-4)</f>
        <v/>
      </c>
    </row>
    <row r="2227">
      <c r="A2227" s="13">
        <f>IF(H2227="","",ROW()-4)</f>
        <v/>
      </c>
      <c r="B2227" s="13">
        <f>IF(H2227="","",ROW()-4)</f>
        <v/>
      </c>
    </row>
    <row r="2228">
      <c r="A2228" s="13">
        <f>IF(H2228="","",ROW()-4)</f>
        <v/>
      </c>
      <c r="B2228" s="13">
        <f>IF(H2228="","",ROW()-4)</f>
        <v/>
      </c>
    </row>
    <row r="2229">
      <c r="A2229" s="13">
        <f>IF(H2229="","",ROW()-4)</f>
        <v/>
      </c>
      <c r="B2229" s="13">
        <f>IF(H2229="","",ROW()-4)</f>
        <v/>
      </c>
    </row>
    <row r="2230">
      <c r="A2230" s="13">
        <f>IF(H2230="","",ROW()-4)</f>
        <v/>
      </c>
      <c r="B2230" s="13">
        <f>IF(H2230="","",ROW()-4)</f>
        <v/>
      </c>
    </row>
    <row r="2231">
      <c r="A2231" s="13">
        <f>IF(H2231="","",ROW()-4)</f>
        <v/>
      </c>
      <c r="B2231" s="13">
        <f>IF(H2231="","",ROW()-4)</f>
        <v/>
      </c>
    </row>
    <row r="2232">
      <c r="A2232" s="13">
        <f>IF(H2232="","",ROW()-4)</f>
        <v/>
      </c>
      <c r="B2232" s="13">
        <f>IF(H2232="","",ROW()-4)</f>
        <v/>
      </c>
    </row>
    <row r="2233">
      <c r="A2233" s="13">
        <f>IF(H2233="","",ROW()-4)</f>
        <v/>
      </c>
      <c r="B2233" s="13">
        <f>IF(H2233="","",ROW()-4)</f>
        <v/>
      </c>
    </row>
    <row r="2234">
      <c r="A2234" s="13">
        <f>IF(H2234="","",ROW()-4)</f>
        <v/>
      </c>
      <c r="B2234" s="13">
        <f>IF(H2234="","",ROW()-4)</f>
        <v/>
      </c>
    </row>
    <row r="2235">
      <c r="A2235" s="13">
        <f>IF(H2235="","",ROW()-4)</f>
        <v/>
      </c>
      <c r="B2235" s="13">
        <f>IF(H2235="","",ROW()-4)</f>
        <v/>
      </c>
    </row>
    <row r="2236">
      <c r="A2236" s="13">
        <f>IF(H2236="","",ROW()-4)</f>
        <v/>
      </c>
      <c r="B2236" s="13">
        <f>IF(H2236="","",ROW()-4)</f>
        <v/>
      </c>
    </row>
    <row r="2237">
      <c r="A2237" s="13">
        <f>IF(H2237="","",ROW()-4)</f>
        <v/>
      </c>
      <c r="B2237" s="13">
        <f>IF(H2237="","",ROW()-4)</f>
        <v/>
      </c>
    </row>
    <row r="2238">
      <c r="A2238" s="13">
        <f>IF(H2238="","",ROW()-4)</f>
        <v/>
      </c>
      <c r="B2238" s="13">
        <f>IF(H2238="","",ROW()-4)</f>
        <v/>
      </c>
    </row>
    <row r="2239">
      <c r="A2239" s="13">
        <f>IF(H2239="","",ROW()-4)</f>
        <v/>
      </c>
      <c r="B2239" s="13">
        <f>IF(H2239="","",ROW()-4)</f>
        <v/>
      </c>
    </row>
    <row r="2240">
      <c r="A2240" s="13">
        <f>IF(H2240="","",ROW()-4)</f>
        <v/>
      </c>
      <c r="B2240" s="13">
        <f>IF(H2240="","",ROW()-4)</f>
        <v/>
      </c>
    </row>
    <row r="2241">
      <c r="A2241" s="13">
        <f>IF(H2241="","",ROW()-4)</f>
        <v/>
      </c>
      <c r="B2241" s="13">
        <f>IF(H2241="","",ROW()-4)</f>
        <v/>
      </c>
    </row>
    <row r="2242">
      <c r="A2242" s="13">
        <f>IF(H2242="","",ROW()-4)</f>
        <v/>
      </c>
      <c r="B2242" s="13">
        <f>IF(H2242="","",ROW()-4)</f>
        <v/>
      </c>
    </row>
    <row r="2243">
      <c r="A2243" s="13">
        <f>IF(H2243="","",ROW()-4)</f>
        <v/>
      </c>
      <c r="B2243" s="13">
        <f>IF(H2243="","",ROW()-4)</f>
        <v/>
      </c>
    </row>
    <row r="2244">
      <c r="A2244" s="13">
        <f>IF(H2244="","",ROW()-4)</f>
        <v/>
      </c>
      <c r="B2244" s="13">
        <f>IF(H2244="","",ROW()-4)</f>
        <v/>
      </c>
    </row>
    <row r="2245">
      <c r="A2245" s="13">
        <f>IF(H2245="","",ROW()-4)</f>
        <v/>
      </c>
      <c r="B2245" s="13">
        <f>IF(H2245="","",ROW()-4)</f>
        <v/>
      </c>
    </row>
    <row r="2246">
      <c r="A2246" s="13">
        <f>IF(H2246="","",ROW()-4)</f>
        <v/>
      </c>
      <c r="B2246" s="13">
        <f>IF(H2246="","",ROW()-4)</f>
        <v/>
      </c>
    </row>
    <row r="2247">
      <c r="A2247" s="13">
        <f>IF(H2247="","",ROW()-4)</f>
        <v/>
      </c>
      <c r="B2247" s="13">
        <f>IF(H2247="","",ROW()-4)</f>
        <v/>
      </c>
    </row>
    <row r="2248">
      <c r="A2248" s="13">
        <f>IF(H2248="","",ROW()-4)</f>
        <v/>
      </c>
      <c r="B2248" s="13">
        <f>IF(H2248="","",ROW()-4)</f>
        <v/>
      </c>
    </row>
    <row r="2249">
      <c r="A2249" s="13">
        <f>IF(H2249="","",ROW()-4)</f>
        <v/>
      </c>
      <c r="B2249" s="13">
        <f>IF(H2249="","",ROW()-4)</f>
        <v/>
      </c>
    </row>
    <row r="2250">
      <c r="A2250" s="13">
        <f>IF(H2250="","",ROW()-4)</f>
        <v/>
      </c>
      <c r="B2250" s="13">
        <f>IF(H2250="","",ROW()-4)</f>
        <v/>
      </c>
    </row>
    <row r="2251">
      <c r="A2251" s="13">
        <f>IF(H2251="","",ROW()-4)</f>
        <v/>
      </c>
      <c r="B2251" s="13">
        <f>IF(H2251="","",ROW()-4)</f>
        <v/>
      </c>
    </row>
    <row r="2252">
      <c r="A2252" s="13">
        <f>IF(H2252="","",ROW()-4)</f>
        <v/>
      </c>
      <c r="B2252" s="13">
        <f>IF(H2252="","",ROW()-4)</f>
        <v/>
      </c>
    </row>
    <row r="2253">
      <c r="A2253" s="13">
        <f>IF(H2253="","",ROW()-4)</f>
        <v/>
      </c>
      <c r="B2253" s="13">
        <f>IF(H2253="","",ROW()-4)</f>
        <v/>
      </c>
    </row>
    <row r="2254">
      <c r="A2254" s="13">
        <f>IF(H2254="","",ROW()-4)</f>
        <v/>
      </c>
      <c r="B2254" s="13">
        <f>IF(H2254="","",ROW()-4)</f>
        <v/>
      </c>
    </row>
    <row r="2255">
      <c r="A2255" s="13">
        <f>IF(H2255="","",ROW()-4)</f>
        <v/>
      </c>
      <c r="B2255" s="13">
        <f>IF(H2255="","",ROW()-4)</f>
        <v/>
      </c>
    </row>
    <row r="2256">
      <c r="A2256" s="13">
        <f>IF(H2256="","",ROW()-4)</f>
        <v/>
      </c>
      <c r="B2256" s="13">
        <f>IF(H2256="","",ROW()-4)</f>
        <v/>
      </c>
    </row>
    <row r="2257">
      <c r="A2257" s="13">
        <f>IF(H2257="","",ROW()-4)</f>
        <v/>
      </c>
      <c r="B2257" s="13">
        <f>IF(H2257="","",ROW()-4)</f>
        <v/>
      </c>
    </row>
    <row r="2258">
      <c r="A2258" s="13">
        <f>IF(H2258="","",ROW()-4)</f>
        <v/>
      </c>
      <c r="B2258" s="13">
        <f>IF(H2258="","",ROW()-4)</f>
        <v/>
      </c>
    </row>
    <row r="2259">
      <c r="A2259" s="13">
        <f>IF(H2259="","",ROW()-4)</f>
        <v/>
      </c>
      <c r="B2259" s="13">
        <f>IF(H2259="","",ROW()-4)</f>
        <v/>
      </c>
    </row>
    <row r="2260">
      <c r="A2260" s="13">
        <f>IF(H2260="","",ROW()-4)</f>
        <v/>
      </c>
      <c r="B2260" s="13">
        <f>IF(H2260="","",ROW()-4)</f>
        <v/>
      </c>
    </row>
    <row r="2261">
      <c r="A2261" s="13">
        <f>IF(H2261="","",ROW()-4)</f>
        <v/>
      </c>
      <c r="B2261" s="13">
        <f>IF(H2261="","",ROW()-4)</f>
        <v/>
      </c>
    </row>
    <row r="2262">
      <c r="A2262" s="13">
        <f>IF(H2262="","",ROW()-4)</f>
        <v/>
      </c>
      <c r="B2262" s="13">
        <f>IF(H2262="","",ROW()-4)</f>
        <v/>
      </c>
    </row>
    <row r="2263">
      <c r="A2263" s="13">
        <f>IF(H2263="","",ROW()-4)</f>
        <v/>
      </c>
      <c r="B2263" s="13">
        <f>IF(H2263="","",ROW()-4)</f>
        <v/>
      </c>
    </row>
    <row r="2264">
      <c r="A2264" s="13">
        <f>IF(H2264="","",ROW()-4)</f>
        <v/>
      </c>
      <c r="B2264" s="13">
        <f>IF(H2264="","",ROW()-4)</f>
        <v/>
      </c>
    </row>
    <row r="2265">
      <c r="A2265" s="13">
        <f>IF(H2265="","",ROW()-4)</f>
        <v/>
      </c>
      <c r="B2265" s="13">
        <f>IF(H2265="","",ROW()-4)</f>
        <v/>
      </c>
    </row>
    <row r="2266">
      <c r="A2266" s="13">
        <f>IF(H2266="","",ROW()-4)</f>
        <v/>
      </c>
      <c r="B2266" s="13">
        <f>IF(H2266="","",ROW()-4)</f>
        <v/>
      </c>
    </row>
    <row r="2267">
      <c r="A2267" s="13">
        <f>IF(H2267="","",ROW()-4)</f>
        <v/>
      </c>
      <c r="B2267" s="13">
        <f>IF(H2267="","",ROW()-4)</f>
        <v/>
      </c>
    </row>
    <row r="2268">
      <c r="A2268" s="13">
        <f>IF(H2268="","",ROW()-4)</f>
        <v/>
      </c>
      <c r="B2268" s="13">
        <f>IF(H2268="","",ROW()-4)</f>
        <v/>
      </c>
    </row>
    <row r="2269">
      <c r="A2269" s="13">
        <f>IF(H2269="","",ROW()-4)</f>
        <v/>
      </c>
      <c r="B2269" s="13">
        <f>IF(H2269="","",ROW()-4)</f>
        <v/>
      </c>
    </row>
    <row r="2270">
      <c r="A2270" s="13">
        <f>IF(H2270="","",ROW()-4)</f>
        <v/>
      </c>
      <c r="B2270" s="13">
        <f>IF(H2270="","",ROW()-4)</f>
        <v/>
      </c>
    </row>
    <row r="2271">
      <c r="A2271" s="13">
        <f>IF(H2271="","",ROW()-4)</f>
        <v/>
      </c>
      <c r="B2271" s="13">
        <f>IF(H2271="","",ROW()-4)</f>
        <v/>
      </c>
    </row>
    <row r="2272">
      <c r="A2272" s="13">
        <f>IF(H2272="","",ROW()-4)</f>
        <v/>
      </c>
      <c r="B2272" s="13">
        <f>IF(H2272="","",ROW()-4)</f>
        <v/>
      </c>
    </row>
    <row r="2273">
      <c r="A2273" s="13">
        <f>IF(H2273="","",ROW()-4)</f>
        <v/>
      </c>
      <c r="B2273" s="13">
        <f>IF(H2273="","",ROW()-4)</f>
        <v/>
      </c>
    </row>
    <row r="2274">
      <c r="A2274" s="13">
        <f>IF(H2274="","",ROW()-4)</f>
        <v/>
      </c>
      <c r="B2274" s="13">
        <f>IF(H2274="","",ROW()-4)</f>
        <v/>
      </c>
    </row>
    <row r="2275">
      <c r="A2275" s="13">
        <f>IF(H2275="","",ROW()-4)</f>
        <v/>
      </c>
      <c r="B2275" s="13">
        <f>IF(H2275="","",ROW()-4)</f>
        <v/>
      </c>
    </row>
    <row r="2276">
      <c r="A2276" s="13">
        <f>IF(H2276="","",ROW()-4)</f>
        <v/>
      </c>
      <c r="B2276" s="13">
        <f>IF(H2276="","",ROW()-4)</f>
        <v/>
      </c>
    </row>
    <row r="2277">
      <c r="A2277" s="13">
        <f>IF(H2277="","",ROW()-4)</f>
        <v/>
      </c>
      <c r="B2277" s="13">
        <f>IF(H2277="","",ROW()-4)</f>
        <v/>
      </c>
    </row>
    <row r="2278">
      <c r="A2278" s="13">
        <f>IF(H2278="","",ROW()-4)</f>
        <v/>
      </c>
      <c r="B2278" s="13">
        <f>IF(H2278="","",ROW()-4)</f>
        <v/>
      </c>
    </row>
    <row r="2279">
      <c r="A2279" s="13">
        <f>IF(H2279="","",ROW()-4)</f>
        <v/>
      </c>
      <c r="B2279" s="13">
        <f>IF(H2279="","",ROW()-4)</f>
        <v/>
      </c>
    </row>
    <row r="2280">
      <c r="A2280" s="13">
        <f>IF(H2280="","",ROW()-4)</f>
        <v/>
      </c>
      <c r="B2280" s="13">
        <f>IF(H2280="","",ROW()-4)</f>
        <v/>
      </c>
    </row>
    <row r="2281">
      <c r="A2281" s="13">
        <f>IF(H2281="","",ROW()-4)</f>
        <v/>
      </c>
      <c r="B2281" s="13">
        <f>IF(H2281="","",ROW()-4)</f>
        <v/>
      </c>
    </row>
    <row r="2282">
      <c r="A2282" s="13">
        <f>IF(H2282="","",ROW()-4)</f>
        <v/>
      </c>
      <c r="B2282" s="13">
        <f>IF(H2282="","",ROW()-4)</f>
        <v/>
      </c>
    </row>
    <row r="2283">
      <c r="A2283" s="13">
        <f>IF(H2283="","",ROW()-4)</f>
        <v/>
      </c>
      <c r="B2283" s="13">
        <f>IF(H2283="","",ROW()-4)</f>
        <v/>
      </c>
    </row>
    <row r="2284">
      <c r="A2284" s="13">
        <f>IF(H2284="","",ROW()-4)</f>
        <v/>
      </c>
      <c r="B2284" s="13">
        <f>IF(H2284="","",ROW()-4)</f>
        <v/>
      </c>
    </row>
    <row r="2285">
      <c r="A2285" s="13">
        <f>IF(H2285="","",ROW()-4)</f>
        <v/>
      </c>
      <c r="B2285" s="13">
        <f>IF(H2285="","",ROW()-4)</f>
        <v/>
      </c>
    </row>
    <row r="2286">
      <c r="A2286" s="13">
        <f>IF(H2286="","",ROW()-4)</f>
        <v/>
      </c>
      <c r="B2286" s="13">
        <f>IF(H2286="","",ROW()-4)</f>
        <v/>
      </c>
    </row>
    <row r="2287">
      <c r="A2287" s="13">
        <f>IF(H2287="","",ROW()-4)</f>
        <v/>
      </c>
      <c r="B2287" s="13">
        <f>IF(H2287="","",ROW()-4)</f>
        <v/>
      </c>
    </row>
    <row r="2288">
      <c r="A2288" s="13">
        <f>IF(H2288="","",ROW()-4)</f>
        <v/>
      </c>
      <c r="B2288" s="13">
        <f>IF(H2288="","",ROW()-4)</f>
        <v/>
      </c>
    </row>
    <row r="2289">
      <c r="A2289" s="13">
        <f>IF(H2289="","",ROW()-4)</f>
        <v/>
      </c>
      <c r="B2289" s="13">
        <f>IF(H2289="","",ROW()-4)</f>
        <v/>
      </c>
    </row>
    <row r="2290">
      <c r="A2290" s="13">
        <f>IF(H2290="","",ROW()-4)</f>
        <v/>
      </c>
      <c r="B2290" s="13">
        <f>IF(H2290="","",ROW()-4)</f>
        <v/>
      </c>
    </row>
    <row r="2291">
      <c r="A2291" s="13">
        <f>IF(H2291="","",ROW()-4)</f>
        <v/>
      </c>
      <c r="B2291" s="13">
        <f>IF(H2291="","",ROW()-4)</f>
        <v/>
      </c>
    </row>
    <row r="2292">
      <c r="A2292" s="13">
        <f>IF(H2292="","",ROW()-4)</f>
        <v/>
      </c>
      <c r="B2292" s="13">
        <f>IF(H2292="","",ROW()-4)</f>
        <v/>
      </c>
    </row>
    <row r="2293">
      <c r="A2293" s="13">
        <f>IF(H2293="","",ROW()-4)</f>
        <v/>
      </c>
      <c r="B2293" s="13">
        <f>IF(H2293="","",ROW()-4)</f>
        <v/>
      </c>
    </row>
    <row r="2294">
      <c r="A2294" s="13">
        <f>IF(H2294="","",ROW()-4)</f>
        <v/>
      </c>
      <c r="B2294" s="13">
        <f>IF(H2294="","",ROW()-4)</f>
        <v/>
      </c>
    </row>
    <row r="2295">
      <c r="A2295" s="13">
        <f>IF(H2295="","",ROW()-4)</f>
        <v/>
      </c>
      <c r="B2295" s="13">
        <f>IF(H2295="","",ROW()-4)</f>
        <v/>
      </c>
    </row>
    <row r="2296">
      <c r="A2296" s="13">
        <f>IF(H2296="","",ROW()-4)</f>
        <v/>
      </c>
      <c r="B2296" s="13">
        <f>IF(H2296="","",ROW()-4)</f>
        <v/>
      </c>
    </row>
    <row r="2297">
      <c r="A2297" s="13">
        <f>IF(H2297="","",ROW()-4)</f>
        <v/>
      </c>
      <c r="B2297" s="13">
        <f>IF(H2297="","",ROW()-4)</f>
        <v/>
      </c>
    </row>
    <row r="2298">
      <c r="A2298" s="13">
        <f>IF(H2298="","",ROW()-4)</f>
        <v/>
      </c>
      <c r="B2298" s="13">
        <f>IF(H2298="","",ROW()-4)</f>
        <v/>
      </c>
    </row>
    <row r="2299">
      <c r="A2299" s="13">
        <f>IF(H2299="","",ROW()-4)</f>
        <v/>
      </c>
      <c r="B2299" s="13">
        <f>IF(H2299="","",ROW()-4)</f>
        <v/>
      </c>
    </row>
    <row r="2300">
      <c r="A2300" s="13">
        <f>IF(H2300="","",ROW()-4)</f>
        <v/>
      </c>
      <c r="B2300" s="13">
        <f>IF(H2300="","",ROW()-4)</f>
        <v/>
      </c>
    </row>
    <row r="2301">
      <c r="A2301" s="13">
        <f>IF(H2301="","",ROW()-4)</f>
        <v/>
      </c>
      <c r="B2301" s="13">
        <f>IF(H2301="","",ROW()-4)</f>
        <v/>
      </c>
    </row>
    <row r="2302">
      <c r="A2302" s="13">
        <f>IF(H2302="","",ROW()-4)</f>
        <v/>
      </c>
      <c r="B2302" s="13">
        <f>IF(H2302="","",ROW()-4)</f>
        <v/>
      </c>
    </row>
    <row r="2303">
      <c r="A2303" s="13">
        <f>IF(H2303="","",ROW()-4)</f>
        <v/>
      </c>
      <c r="B2303" s="13">
        <f>IF(H2303="","",ROW()-4)</f>
        <v/>
      </c>
    </row>
    <row r="2304">
      <c r="A2304" s="13">
        <f>IF(H2304="","",ROW()-4)</f>
        <v/>
      </c>
      <c r="B2304" s="13">
        <f>IF(H2304="","",ROW()-4)</f>
        <v/>
      </c>
    </row>
    <row r="2305">
      <c r="A2305" s="13">
        <f>IF(H2305="","",ROW()-4)</f>
        <v/>
      </c>
      <c r="B2305" s="13">
        <f>IF(H2305="","",ROW()-4)</f>
        <v/>
      </c>
    </row>
    <row r="2306">
      <c r="A2306" s="13">
        <f>IF(H2306="","",ROW()-4)</f>
        <v/>
      </c>
      <c r="B2306" s="13">
        <f>IF(H2306="","",ROW()-4)</f>
        <v/>
      </c>
    </row>
    <row r="2307">
      <c r="A2307" s="13">
        <f>IF(H2307="","",ROW()-4)</f>
        <v/>
      </c>
      <c r="B2307" s="13">
        <f>IF(H2307="","",ROW()-4)</f>
        <v/>
      </c>
    </row>
    <row r="2308">
      <c r="A2308" s="13">
        <f>IF(H2308="","",ROW()-4)</f>
        <v/>
      </c>
      <c r="B2308" s="13">
        <f>IF(H2308="","",ROW()-4)</f>
        <v/>
      </c>
    </row>
    <row r="2309">
      <c r="A2309" s="13">
        <f>IF(H2309="","",ROW()-4)</f>
        <v/>
      </c>
      <c r="B2309" s="13">
        <f>IF(H2309="","",ROW()-4)</f>
        <v/>
      </c>
    </row>
    <row r="2310">
      <c r="A2310" s="13">
        <f>IF(H2310="","",ROW()-4)</f>
        <v/>
      </c>
      <c r="B2310" s="13">
        <f>IF(H2310="","",ROW()-4)</f>
        <v/>
      </c>
    </row>
    <row r="2311">
      <c r="A2311" s="13">
        <f>IF(H2311="","",ROW()-4)</f>
        <v/>
      </c>
      <c r="B2311" s="13">
        <f>IF(H2311="","",ROW()-4)</f>
        <v/>
      </c>
    </row>
    <row r="2312">
      <c r="A2312" s="13">
        <f>IF(H2312="","",ROW()-4)</f>
        <v/>
      </c>
      <c r="B2312" s="13">
        <f>IF(H2312="","",ROW()-4)</f>
        <v/>
      </c>
    </row>
    <row r="2313">
      <c r="A2313" s="13">
        <f>IF(H2313="","",ROW()-4)</f>
        <v/>
      </c>
      <c r="B2313" s="13">
        <f>IF(H2313="","",ROW()-4)</f>
        <v/>
      </c>
    </row>
    <row r="2314">
      <c r="A2314" s="13">
        <f>IF(H2314="","",ROW()-4)</f>
        <v/>
      </c>
      <c r="B2314" s="13">
        <f>IF(H2314="","",ROW()-4)</f>
        <v/>
      </c>
    </row>
    <row r="2315">
      <c r="A2315" s="13">
        <f>IF(H2315="","",ROW()-4)</f>
        <v/>
      </c>
      <c r="B2315" s="13">
        <f>IF(H2315="","",ROW()-4)</f>
        <v/>
      </c>
    </row>
    <row r="2316">
      <c r="A2316" s="13">
        <f>IF(H2316="","",ROW()-4)</f>
        <v/>
      </c>
      <c r="B2316" s="13">
        <f>IF(H2316="","",ROW()-4)</f>
        <v/>
      </c>
    </row>
    <row r="2317">
      <c r="A2317" s="13">
        <f>IF(H2317="","",ROW()-4)</f>
        <v/>
      </c>
      <c r="B2317" s="13">
        <f>IF(H2317="","",ROW()-4)</f>
        <v/>
      </c>
    </row>
    <row r="2318">
      <c r="A2318" s="13">
        <f>IF(H2318="","",ROW()-4)</f>
        <v/>
      </c>
      <c r="B2318" s="13">
        <f>IF(H2318="","",ROW()-4)</f>
        <v/>
      </c>
    </row>
    <row r="2319">
      <c r="A2319" s="13">
        <f>IF(H2319="","",ROW()-4)</f>
        <v/>
      </c>
      <c r="B2319" s="13">
        <f>IF(H2319="","",ROW()-4)</f>
        <v/>
      </c>
    </row>
    <row r="2320">
      <c r="A2320" s="13">
        <f>IF(H2320="","",ROW()-4)</f>
        <v/>
      </c>
      <c r="B2320" s="13">
        <f>IF(H2320="","",ROW()-4)</f>
        <v/>
      </c>
    </row>
    <row r="2321">
      <c r="A2321" s="13">
        <f>IF(H2321="","",ROW()-4)</f>
        <v/>
      </c>
      <c r="B2321" s="13">
        <f>IF(H2321="","",ROW()-4)</f>
        <v/>
      </c>
    </row>
    <row r="2322">
      <c r="A2322" s="13">
        <f>IF(H2322="","",ROW()-4)</f>
        <v/>
      </c>
      <c r="B2322" s="13">
        <f>IF(H2322="","",ROW()-4)</f>
        <v/>
      </c>
    </row>
    <row r="2323">
      <c r="A2323" s="13">
        <f>IF(H2323="","",ROW()-4)</f>
        <v/>
      </c>
      <c r="B2323" s="13">
        <f>IF(H2323="","",ROW()-4)</f>
        <v/>
      </c>
    </row>
    <row r="2324">
      <c r="A2324" s="13">
        <f>IF(H2324="","",ROW()-4)</f>
        <v/>
      </c>
      <c r="B2324" s="13">
        <f>IF(H2324="","",ROW()-4)</f>
        <v/>
      </c>
    </row>
    <row r="2325">
      <c r="A2325" s="13">
        <f>IF(H2325="","",ROW()-4)</f>
        <v/>
      </c>
      <c r="B2325" s="13">
        <f>IF(H2325="","",ROW()-4)</f>
        <v/>
      </c>
    </row>
    <row r="2326">
      <c r="A2326" s="13">
        <f>IF(H2326="","",ROW()-4)</f>
        <v/>
      </c>
      <c r="B2326" s="13">
        <f>IF(H2326="","",ROW()-4)</f>
        <v/>
      </c>
    </row>
    <row r="2327">
      <c r="A2327" s="13">
        <f>IF(H2327="","",ROW()-4)</f>
        <v/>
      </c>
      <c r="B2327" s="13">
        <f>IF(H2327="","",ROW()-4)</f>
        <v/>
      </c>
    </row>
    <row r="2328">
      <c r="A2328" s="13">
        <f>IF(H2328="","",ROW()-4)</f>
        <v/>
      </c>
      <c r="B2328" s="13">
        <f>IF(H2328="","",ROW()-4)</f>
        <v/>
      </c>
    </row>
    <row r="2329">
      <c r="A2329" s="13">
        <f>IF(H2329="","",ROW()-4)</f>
        <v/>
      </c>
      <c r="B2329" s="13">
        <f>IF(H2329="","",ROW()-4)</f>
        <v/>
      </c>
    </row>
    <row r="2330">
      <c r="A2330" s="13">
        <f>IF(H2330="","",ROW()-4)</f>
        <v/>
      </c>
      <c r="B2330" s="13">
        <f>IF(H2330="","",ROW()-4)</f>
        <v/>
      </c>
    </row>
    <row r="2331">
      <c r="A2331" s="13">
        <f>IF(H2331="","",ROW()-4)</f>
        <v/>
      </c>
      <c r="B2331" s="13">
        <f>IF(H2331="","",ROW()-4)</f>
        <v/>
      </c>
    </row>
    <row r="2332">
      <c r="A2332" s="13">
        <f>IF(H2332="","",ROW()-4)</f>
        <v/>
      </c>
      <c r="B2332" s="13">
        <f>IF(H2332="","",ROW()-4)</f>
        <v/>
      </c>
    </row>
    <row r="2333">
      <c r="A2333" s="13">
        <f>IF(H2333="","",ROW()-4)</f>
        <v/>
      </c>
      <c r="B2333" s="13">
        <f>IF(H2333="","",ROW()-4)</f>
        <v/>
      </c>
    </row>
    <row r="2334">
      <c r="A2334" s="13">
        <f>IF(H2334="","",ROW()-4)</f>
        <v/>
      </c>
      <c r="B2334" s="13">
        <f>IF(H2334="","",ROW()-4)</f>
        <v/>
      </c>
    </row>
    <row r="2335">
      <c r="A2335" s="13">
        <f>IF(H2335="","",ROW()-4)</f>
        <v/>
      </c>
      <c r="B2335" s="13">
        <f>IF(H2335="","",ROW()-4)</f>
        <v/>
      </c>
    </row>
    <row r="2336">
      <c r="A2336" s="13">
        <f>IF(H2336="","",ROW()-4)</f>
        <v/>
      </c>
      <c r="B2336" s="13">
        <f>IF(H2336="","",ROW()-4)</f>
        <v/>
      </c>
    </row>
    <row r="2337">
      <c r="A2337" s="13">
        <f>IF(H2337="","",ROW()-4)</f>
        <v/>
      </c>
      <c r="B2337" s="13">
        <f>IF(H2337="","",ROW()-4)</f>
        <v/>
      </c>
    </row>
    <row r="2338">
      <c r="A2338" s="13">
        <f>IF(H2338="","",ROW()-4)</f>
        <v/>
      </c>
      <c r="B2338" s="13">
        <f>IF(H2338="","",ROW()-4)</f>
        <v/>
      </c>
    </row>
    <row r="2339">
      <c r="A2339" s="13">
        <f>IF(H2339="","",ROW()-4)</f>
        <v/>
      </c>
      <c r="B2339" s="13">
        <f>IF(H2339="","",ROW()-4)</f>
        <v/>
      </c>
    </row>
    <row r="2340">
      <c r="A2340" s="13">
        <f>IF(H2340="","",ROW()-4)</f>
        <v/>
      </c>
      <c r="B2340" s="13">
        <f>IF(H2340="","",ROW()-4)</f>
        <v/>
      </c>
    </row>
    <row r="2341">
      <c r="A2341" s="13">
        <f>IF(H2341="","",ROW()-4)</f>
        <v/>
      </c>
      <c r="B2341" s="13">
        <f>IF(H2341="","",ROW()-4)</f>
        <v/>
      </c>
    </row>
    <row r="2342">
      <c r="A2342" s="13">
        <f>IF(H2342="","",ROW()-4)</f>
        <v/>
      </c>
      <c r="B2342" s="13">
        <f>IF(H2342="","",ROW()-4)</f>
        <v/>
      </c>
    </row>
    <row r="2343">
      <c r="A2343" s="13">
        <f>IF(H2343="","",ROW()-4)</f>
        <v/>
      </c>
      <c r="B2343" s="13">
        <f>IF(H2343="","",ROW()-4)</f>
        <v/>
      </c>
    </row>
    <row r="2344">
      <c r="A2344" s="13">
        <f>IF(H2344="","",ROW()-4)</f>
        <v/>
      </c>
      <c r="B2344" s="13">
        <f>IF(H2344="","",ROW()-4)</f>
        <v/>
      </c>
    </row>
    <row r="2345">
      <c r="A2345" s="13">
        <f>IF(H2345="","",ROW()-4)</f>
        <v/>
      </c>
      <c r="B2345" s="13">
        <f>IF(H2345="","",ROW()-4)</f>
        <v/>
      </c>
    </row>
    <row r="2346">
      <c r="A2346" s="13">
        <f>IF(H2346="","",ROW()-4)</f>
        <v/>
      </c>
      <c r="B2346" s="13">
        <f>IF(H2346="","",ROW()-4)</f>
        <v/>
      </c>
    </row>
    <row r="2347">
      <c r="A2347" s="13">
        <f>IF(H2347="","",ROW()-4)</f>
        <v/>
      </c>
      <c r="B2347" s="13">
        <f>IF(H2347="","",ROW()-4)</f>
        <v/>
      </c>
    </row>
    <row r="2348">
      <c r="A2348" s="13">
        <f>IF(H2348="","",ROW()-4)</f>
        <v/>
      </c>
      <c r="B2348" s="13">
        <f>IF(H2348="","",ROW()-4)</f>
        <v/>
      </c>
    </row>
    <row r="2349">
      <c r="A2349" s="13">
        <f>IF(H2349="","",ROW()-4)</f>
        <v/>
      </c>
      <c r="B2349" s="13">
        <f>IF(H2349="","",ROW()-4)</f>
        <v/>
      </c>
    </row>
    <row r="2350">
      <c r="A2350" s="13">
        <f>IF(H2350="","",ROW()-4)</f>
        <v/>
      </c>
      <c r="B2350" s="13">
        <f>IF(H2350="","",ROW()-4)</f>
        <v/>
      </c>
    </row>
    <row r="2351">
      <c r="A2351" s="13">
        <f>IF(H2351="","",ROW()-4)</f>
        <v/>
      </c>
      <c r="B2351" s="13">
        <f>IF(H2351="","",ROW()-4)</f>
        <v/>
      </c>
    </row>
    <row r="2352">
      <c r="A2352" s="13">
        <f>IF(H2352="","",ROW()-4)</f>
        <v/>
      </c>
      <c r="B2352" s="13">
        <f>IF(H2352="","",ROW()-4)</f>
        <v/>
      </c>
    </row>
    <row r="2353">
      <c r="A2353" s="13">
        <f>IF(H2353="","",ROW()-4)</f>
        <v/>
      </c>
      <c r="B2353" s="13">
        <f>IF(H2353="","",ROW()-4)</f>
        <v/>
      </c>
    </row>
    <row r="2354">
      <c r="A2354" s="13">
        <f>IF(H2354="","",ROW()-4)</f>
        <v/>
      </c>
      <c r="B2354" s="13">
        <f>IF(H2354="","",ROW()-4)</f>
        <v/>
      </c>
    </row>
    <row r="2355">
      <c r="A2355" s="13">
        <f>IF(H2355="","",ROW()-4)</f>
        <v/>
      </c>
      <c r="B2355" s="13">
        <f>IF(H2355="","",ROW()-4)</f>
        <v/>
      </c>
    </row>
    <row r="2356">
      <c r="A2356" s="13">
        <f>IF(H2356="","",ROW()-4)</f>
        <v/>
      </c>
      <c r="B2356" s="13">
        <f>IF(H2356="","",ROW()-4)</f>
        <v/>
      </c>
    </row>
    <row r="2357">
      <c r="A2357" s="13">
        <f>IF(H2357="","",ROW()-4)</f>
        <v/>
      </c>
      <c r="B2357" s="13">
        <f>IF(H2357="","",ROW()-4)</f>
        <v/>
      </c>
    </row>
    <row r="2358">
      <c r="A2358" s="13">
        <f>IF(H2358="","",ROW()-4)</f>
        <v/>
      </c>
      <c r="B2358" s="13">
        <f>IF(H2358="","",ROW()-4)</f>
        <v/>
      </c>
    </row>
    <row r="2359">
      <c r="A2359" s="13">
        <f>IF(H2359="","",ROW()-4)</f>
        <v/>
      </c>
      <c r="B2359" s="13">
        <f>IF(H2359="","",ROW()-4)</f>
        <v/>
      </c>
    </row>
    <row r="2360">
      <c r="A2360" s="13">
        <f>IF(H2360="","",ROW()-4)</f>
        <v/>
      </c>
      <c r="B2360" s="13">
        <f>IF(H2360="","",ROW()-4)</f>
        <v/>
      </c>
    </row>
    <row r="2361">
      <c r="A2361" s="13">
        <f>IF(H2361="","",ROW()-4)</f>
        <v/>
      </c>
      <c r="B2361" s="13">
        <f>IF(H2361="","",ROW()-4)</f>
        <v/>
      </c>
    </row>
    <row r="2362">
      <c r="A2362" s="13">
        <f>IF(H2362="","",ROW()-4)</f>
        <v/>
      </c>
      <c r="B2362" s="13">
        <f>IF(H2362="","",ROW()-4)</f>
        <v/>
      </c>
    </row>
    <row r="2363">
      <c r="A2363" s="13">
        <f>IF(H2363="","",ROW()-4)</f>
        <v/>
      </c>
      <c r="B2363" s="13">
        <f>IF(H2363="","",ROW()-4)</f>
        <v/>
      </c>
    </row>
    <row r="2364">
      <c r="A2364" s="13">
        <f>IF(H2364="","",ROW()-4)</f>
        <v/>
      </c>
      <c r="B2364" s="13">
        <f>IF(H2364="","",ROW()-4)</f>
        <v/>
      </c>
    </row>
    <row r="2365">
      <c r="A2365" s="13">
        <f>IF(H2365="","",ROW()-4)</f>
        <v/>
      </c>
      <c r="B2365" s="13">
        <f>IF(H2365="","",ROW()-4)</f>
        <v/>
      </c>
    </row>
    <row r="2366">
      <c r="A2366" s="13">
        <f>IF(H2366="","",ROW()-4)</f>
        <v/>
      </c>
      <c r="B2366" s="13">
        <f>IF(H2366="","",ROW()-4)</f>
        <v/>
      </c>
    </row>
    <row r="2367">
      <c r="A2367" s="13">
        <f>IF(H2367="","",ROW()-4)</f>
        <v/>
      </c>
      <c r="B2367" s="13">
        <f>IF(H2367="","",ROW()-4)</f>
        <v/>
      </c>
    </row>
    <row r="2368">
      <c r="A2368" s="13">
        <f>IF(H2368="","",ROW()-4)</f>
        <v/>
      </c>
      <c r="B2368" s="13">
        <f>IF(H2368="","",ROW()-4)</f>
        <v/>
      </c>
    </row>
    <row r="2369">
      <c r="A2369" s="13">
        <f>IF(H2369="","",ROW()-4)</f>
        <v/>
      </c>
      <c r="B2369" s="13">
        <f>IF(H2369="","",ROW()-4)</f>
        <v/>
      </c>
    </row>
    <row r="2370">
      <c r="A2370" s="13">
        <f>IF(H2370="","",ROW()-4)</f>
        <v/>
      </c>
      <c r="B2370" s="13">
        <f>IF(H2370="","",ROW()-4)</f>
        <v/>
      </c>
    </row>
    <row r="2371">
      <c r="A2371" s="13">
        <f>IF(H2371="","",ROW()-4)</f>
        <v/>
      </c>
      <c r="B2371" s="13">
        <f>IF(H2371="","",ROW()-4)</f>
        <v/>
      </c>
    </row>
    <row r="2372">
      <c r="A2372" s="13">
        <f>IF(H2372="","",ROW()-4)</f>
        <v/>
      </c>
      <c r="B2372" s="13">
        <f>IF(H2372="","",ROW()-4)</f>
        <v/>
      </c>
    </row>
    <row r="2373">
      <c r="A2373" s="13">
        <f>IF(H2373="","",ROW()-4)</f>
        <v/>
      </c>
      <c r="B2373" s="13">
        <f>IF(H2373="","",ROW()-4)</f>
        <v/>
      </c>
    </row>
    <row r="2374">
      <c r="A2374" s="13">
        <f>IF(H2374="","",ROW()-4)</f>
        <v/>
      </c>
      <c r="B2374" s="13">
        <f>IF(H2374="","",ROW()-4)</f>
        <v/>
      </c>
    </row>
    <row r="2375">
      <c r="A2375" s="13">
        <f>IF(H2375="","",ROW()-4)</f>
        <v/>
      </c>
      <c r="B2375" s="13">
        <f>IF(H2375="","",ROW()-4)</f>
        <v/>
      </c>
    </row>
    <row r="2376">
      <c r="A2376" s="13">
        <f>IF(H2376="","",ROW()-4)</f>
        <v/>
      </c>
      <c r="B2376" s="13">
        <f>IF(H2376="","",ROW()-4)</f>
        <v/>
      </c>
    </row>
    <row r="2377">
      <c r="A2377" s="13">
        <f>IF(H2377="","",ROW()-4)</f>
        <v/>
      </c>
      <c r="B2377" s="13">
        <f>IF(H2377="","",ROW()-4)</f>
        <v/>
      </c>
    </row>
    <row r="2378">
      <c r="A2378" s="13">
        <f>IF(H2378="","",ROW()-4)</f>
        <v/>
      </c>
      <c r="B2378" s="13">
        <f>IF(H2378="","",ROW()-4)</f>
        <v/>
      </c>
    </row>
    <row r="2379">
      <c r="A2379" s="13">
        <f>IF(H2379="","",ROW()-4)</f>
        <v/>
      </c>
      <c r="B2379" s="13">
        <f>IF(H2379="","",ROW()-4)</f>
        <v/>
      </c>
    </row>
    <row r="2380">
      <c r="A2380" s="13">
        <f>IF(H2380="","",ROW()-4)</f>
        <v/>
      </c>
      <c r="B2380" s="13">
        <f>IF(H2380="","",ROW()-4)</f>
        <v/>
      </c>
    </row>
    <row r="2381">
      <c r="A2381" s="13">
        <f>IF(H2381="","",ROW()-4)</f>
        <v/>
      </c>
      <c r="B2381" s="13">
        <f>IF(H2381="","",ROW()-4)</f>
        <v/>
      </c>
    </row>
    <row r="2382">
      <c r="A2382" s="13">
        <f>IF(H2382="","",ROW()-4)</f>
        <v/>
      </c>
      <c r="B2382" s="13">
        <f>IF(H2382="","",ROW()-4)</f>
        <v/>
      </c>
    </row>
    <row r="2383">
      <c r="A2383" s="13">
        <f>IF(H2383="","",ROW()-4)</f>
        <v/>
      </c>
      <c r="B2383" s="13">
        <f>IF(H2383="","",ROW()-4)</f>
        <v/>
      </c>
    </row>
    <row r="2384">
      <c r="A2384" s="13">
        <f>IF(H2384="","",ROW()-4)</f>
        <v/>
      </c>
      <c r="B2384" s="13">
        <f>IF(H2384="","",ROW()-4)</f>
        <v/>
      </c>
    </row>
    <row r="2385">
      <c r="A2385" s="13">
        <f>IF(H2385="","",ROW()-4)</f>
        <v/>
      </c>
      <c r="B2385" s="13">
        <f>IF(H2385="","",ROW()-4)</f>
        <v/>
      </c>
    </row>
    <row r="2386">
      <c r="A2386" s="13">
        <f>IF(H2386="","",ROW()-4)</f>
        <v/>
      </c>
      <c r="B2386" s="13">
        <f>IF(H2386="","",ROW()-4)</f>
        <v/>
      </c>
    </row>
    <row r="2387">
      <c r="A2387" s="13">
        <f>IF(H2387="","",ROW()-4)</f>
        <v/>
      </c>
      <c r="B2387" s="13">
        <f>IF(H2387="","",ROW()-4)</f>
        <v/>
      </c>
    </row>
    <row r="2388">
      <c r="A2388" s="13">
        <f>IF(H2388="","",ROW()-4)</f>
        <v/>
      </c>
      <c r="B2388" s="13">
        <f>IF(H2388="","",ROW()-4)</f>
        <v/>
      </c>
    </row>
    <row r="2389">
      <c r="A2389" s="13">
        <f>IF(H2389="","",ROW()-4)</f>
        <v/>
      </c>
      <c r="B2389" s="13">
        <f>IF(H2389="","",ROW()-4)</f>
        <v/>
      </c>
    </row>
    <row r="2390">
      <c r="A2390" s="13">
        <f>IF(H2390="","",ROW()-4)</f>
        <v/>
      </c>
      <c r="B2390" s="13">
        <f>IF(H2390="","",ROW()-4)</f>
        <v/>
      </c>
    </row>
    <row r="2391">
      <c r="A2391" s="13">
        <f>IF(H2391="","",ROW()-4)</f>
        <v/>
      </c>
      <c r="B2391" s="13">
        <f>IF(H2391="","",ROW()-4)</f>
        <v/>
      </c>
    </row>
    <row r="2392">
      <c r="A2392" s="13">
        <f>IF(H2392="","",ROW()-4)</f>
        <v/>
      </c>
      <c r="B2392" s="13">
        <f>IF(H2392="","",ROW()-4)</f>
        <v/>
      </c>
    </row>
    <row r="2393">
      <c r="A2393" s="13">
        <f>IF(H2393="","",ROW()-4)</f>
        <v/>
      </c>
      <c r="B2393" s="13">
        <f>IF(H2393="","",ROW()-4)</f>
        <v/>
      </c>
    </row>
    <row r="2394">
      <c r="A2394" s="13">
        <f>IF(H2394="","",ROW()-4)</f>
        <v/>
      </c>
      <c r="B2394" s="13">
        <f>IF(H2394="","",ROW()-4)</f>
        <v/>
      </c>
    </row>
    <row r="2395">
      <c r="A2395" s="13">
        <f>IF(H2395="","",ROW()-4)</f>
        <v/>
      </c>
      <c r="B2395" s="13">
        <f>IF(H2395="","",ROW()-4)</f>
        <v/>
      </c>
    </row>
    <row r="2396">
      <c r="A2396" s="13">
        <f>IF(H2396="","",ROW()-4)</f>
        <v/>
      </c>
      <c r="B2396" s="13">
        <f>IF(H2396="","",ROW()-4)</f>
        <v/>
      </c>
    </row>
    <row r="2397">
      <c r="A2397" s="13">
        <f>IF(H2397="","",ROW()-4)</f>
        <v/>
      </c>
      <c r="B2397" s="13">
        <f>IF(H2397="","",ROW()-4)</f>
        <v/>
      </c>
    </row>
    <row r="2398">
      <c r="A2398" s="13">
        <f>IF(H2398="","",ROW()-4)</f>
        <v/>
      </c>
      <c r="B2398" s="13">
        <f>IF(H2398="","",ROW()-4)</f>
        <v/>
      </c>
    </row>
    <row r="2399">
      <c r="A2399" s="13">
        <f>IF(H2399="","",ROW()-4)</f>
        <v/>
      </c>
      <c r="B2399" s="13">
        <f>IF(H2399="","",ROW()-4)</f>
        <v/>
      </c>
    </row>
    <row r="2400">
      <c r="A2400" s="13">
        <f>IF(H2400="","",ROW()-4)</f>
        <v/>
      </c>
      <c r="B2400" s="13">
        <f>IF(H2400="","",ROW()-4)</f>
        <v/>
      </c>
    </row>
    <row r="2401">
      <c r="A2401" s="13">
        <f>IF(H2401="","",ROW()-4)</f>
        <v/>
      </c>
      <c r="B2401" s="13">
        <f>IF(H2401="","",ROW()-4)</f>
        <v/>
      </c>
    </row>
    <row r="2402">
      <c r="A2402" s="13">
        <f>IF(H2402="","",ROW()-4)</f>
        <v/>
      </c>
      <c r="B2402" s="13">
        <f>IF(H2402="","",ROW()-4)</f>
        <v/>
      </c>
    </row>
    <row r="2403">
      <c r="A2403" s="13">
        <f>IF(H2403="","",ROW()-4)</f>
        <v/>
      </c>
      <c r="B2403" s="13">
        <f>IF(H2403="","",ROW()-4)</f>
        <v/>
      </c>
    </row>
    <row r="2404">
      <c r="A2404" s="13">
        <f>IF(H2404="","",ROW()-4)</f>
        <v/>
      </c>
      <c r="B2404" s="13">
        <f>IF(H2404="","",ROW()-4)</f>
        <v/>
      </c>
    </row>
    <row r="2405">
      <c r="A2405" s="13">
        <f>IF(H2405="","",ROW()-4)</f>
        <v/>
      </c>
      <c r="B2405" s="13">
        <f>IF(H2405="","",ROW()-4)</f>
        <v/>
      </c>
    </row>
    <row r="2406">
      <c r="A2406" s="13">
        <f>IF(H2406="","",ROW()-4)</f>
        <v/>
      </c>
      <c r="B2406" s="13">
        <f>IF(H2406="","",ROW()-4)</f>
        <v/>
      </c>
    </row>
    <row r="2407">
      <c r="A2407" s="13">
        <f>IF(H2407="","",ROW()-4)</f>
        <v/>
      </c>
      <c r="B2407" s="13">
        <f>IF(H2407="","",ROW()-4)</f>
        <v/>
      </c>
    </row>
    <row r="2408">
      <c r="A2408" s="13">
        <f>IF(H2408="","",ROW()-4)</f>
        <v/>
      </c>
      <c r="B2408" s="13">
        <f>IF(H2408="","",ROW()-4)</f>
        <v/>
      </c>
    </row>
    <row r="2409">
      <c r="A2409" s="13">
        <f>IF(H2409="","",ROW()-4)</f>
        <v/>
      </c>
      <c r="B2409" s="13">
        <f>IF(H2409="","",ROW()-4)</f>
        <v/>
      </c>
    </row>
    <row r="2410">
      <c r="A2410" s="13">
        <f>IF(H2410="","",ROW()-4)</f>
        <v/>
      </c>
      <c r="B2410" s="13">
        <f>IF(H2410="","",ROW()-4)</f>
        <v/>
      </c>
    </row>
    <row r="2411">
      <c r="A2411" s="13">
        <f>IF(H2411="","",ROW()-4)</f>
        <v/>
      </c>
      <c r="B2411" s="13">
        <f>IF(H2411="","",ROW()-4)</f>
        <v/>
      </c>
    </row>
    <row r="2412">
      <c r="A2412" s="13">
        <f>IF(H2412="","",ROW()-4)</f>
        <v/>
      </c>
      <c r="B2412" s="13">
        <f>IF(H2412="","",ROW()-4)</f>
        <v/>
      </c>
    </row>
    <row r="2413">
      <c r="A2413" s="13">
        <f>IF(H2413="","",ROW()-4)</f>
        <v/>
      </c>
      <c r="B2413" s="13">
        <f>IF(H2413="","",ROW()-4)</f>
        <v/>
      </c>
    </row>
    <row r="2414">
      <c r="A2414" s="13">
        <f>IF(H2414="","",ROW()-4)</f>
        <v/>
      </c>
      <c r="B2414" s="13">
        <f>IF(H2414="","",ROW()-4)</f>
        <v/>
      </c>
    </row>
    <row r="2415">
      <c r="A2415" s="13">
        <f>IF(H2415="","",ROW()-4)</f>
        <v/>
      </c>
      <c r="B2415" s="13">
        <f>IF(H2415="","",ROW()-4)</f>
        <v/>
      </c>
    </row>
    <row r="2416">
      <c r="A2416" s="13">
        <f>IF(H2416="","",ROW()-4)</f>
        <v/>
      </c>
      <c r="B2416" s="13">
        <f>IF(H2416="","",ROW()-4)</f>
        <v/>
      </c>
    </row>
    <row r="2417">
      <c r="A2417" s="13">
        <f>IF(H2417="","",ROW()-4)</f>
        <v/>
      </c>
      <c r="B2417" s="13">
        <f>IF(H2417="","",ROW()-4)</f>
        <v/>
      </c>
    </row>
    <row r="2418">
      <c r="A2418" s="13">
        <f>IF(H2418="","",ROW()-4)</f>
        <v/>
      </c>
      <c r="B2418" s="13">
        <f>IF(H2418="","",ROW()-4)</f>
        <v/>
      </c>
    </row>
    <row r="2419">
      <c r="A2419" s="13">
        <f>IF(H2419="","",ROW()-4)</f>
        <v/>
      </c>
      <c r="B2419" s="13">
        <f>IF(H2419="","",ROW()-4)</f>
        <v/>
      </c>
    </row>
    <row r="2420">
      <c r="A2420" s="13">
        <f>IF(H2420="","",ROW()-4)</f>
        <v/>
      </c>
      <c r="B2420" s="13">
        <f>IF(H2420="","",ROW()-4)</f>
        <v/>
      </c>
    </row>
    <row r="2421">
      <c r="A2421" s="13">
        <f>IF(H2421="","",ROW()-4)</f>
        <v/>
      </c>
      <c r="B2421" s="13">
        <f>IF(H2421="","",ROW()-4)</f>
        <v/>
      </c>
    </row>
    <row r="2422">
      <c r="A2422" s="13">
        <f>IF(H2422="","",ROW()-4)</f>
        <v/>
      </c>
      <c r="B2422" s="13">
        <f>IF(H2422="","",ROW()-4)</f>
        <v/>
      </c>
    </row>
    <row r="2423">
      <c r="A2423" s="13">
        <f>IF(H2423="","",ROW()-4)</f>
        <v/>
      </c>
      <c r="B2423" s="13">
        <f>IF(H2423="","",ROW()-4)</f>
        <v/>
      </c>
    </row>
    <row r="2424">
      <c r="A2424" s="13">
        <f>IF(H2424="","",ROW()-4)</f>
        <v/>
      </c>
      <c r="B2424" s="13">
        <f>IF(H2424="","",ROW()-4)</f>
        <v/>
      </c>
    </row>
    <row r="2425">
      <c r="A2425" s="13">
        <f>IF(H2425="","",ROW()-4)</f>
        <v/>
      </c>
      <c r="B2425" s="13">
        <f>IF(H2425="","",ROW()-4)</f>
        <v/>
      </c>
    </row>
    <row r="2426">
      <c r="A2426" s="13">
        <f>IF(H2426="","",ROW()-4)</f>
        <v/>
      </c>
      <c r="B2426" s="13">
        <f>IF(H2426="","",ROW()-4)</f>
        <v/>
      </c>
    </row>
    <row r="2427">
      <c r="A2427" s="13">
        <f>IF(H2427="","",ROW()-4)</f>
        <v/>
      </c>
      <c r="B2427" s="13">
        <f>IF(H2427="","",ROW()-4)</f>
        <v/>
      </c>
    </row>
    <row r="2428">
      <c r="A2428" s="13">
        <f>IF(H2428="","",ROW()-4)</f>
        <v/>
      </c>
      <c r="B2428" s="13">
        <f>IF(H2428="","",ROW()-4)</f>
        <v/>
      </c>
    </row>
    <row r="2429">
      <c r="A2429" s="13">
        <f>IF(H2429="","",ROW()-4)</f>
        <v/>
      </c>
      <c r="B2429" s="13">
        <f>IF(H2429="","",ROW()-4)</f>
        <v/>
      </c>
    </row>
    <row r="2430">
      <c r="A2430" s="13">
        <f>IF(H2430="","",ROW()-4)</f>
        <v/>
      </c>
      <c r="B2430" s="13">
        <f>IF(H2430="","",ROW()-4)</f>
        <v/>
      </c>
    </row>
    <row r="2431">
      <c r="A2431" s="13">
        <f>IF(H2431="","",ROW()-4)</f>
        <v/>
      </c>
      <c r="B2431" s="13">
        <f>IF(H2431="","",ROW()-4)</f>
        <v/>
      </c>
    </row>
    <row r="2432">
      <c r="A2432" s="13">
        <f>IF(H2432="","",ROW()-4)</f>
        <v/>
      </c>
      <c r="B2432" s="13">
        <f>IF(H2432="","",ROW()-4)</f>
        <v/>
      </c>
    </row>
    <row r="2433">
      <c r="A2433" s="13">
        <f>IF(H2433="","",ROW()-4)</f>
        <v/>
      </c>
      <c r="B2433" s="13">
        <f>IF(H2433="","",ROW()-4)</f>
        <v/>
      </c>
    </row>
    <row r="2434">
      <c r="A2434" s="13">
        <f>IF(H2434="","",ROW()-4)</f>
        <v/>
      </c>
      <c r="B2434" s="13">
        <f>IF(H2434="","",ROW()-4)</f>
        <v/>
      </c>
    </row>
    <row r="2435">
      <c r="A2435" s="13">
        <f>IF(H2435="","",ROW()-4)</f>
        <v/>
      </c>
      <c r="B2435" s="13">
        <f>IF(H2435="","",ROW()-4)</f>
        <v/>
      </c>
    </row>
    <row r="2436">
      <c r="A2436" s="13">
        <f>IF(H2436="","",ROW()-4)</f>
        <v/>
      </c>
      <c r="B2436" s="13">
        <f>IF(H2436="","",ROW()-4)</f>
        <v/>
      </c>
    </row>
    <row r="2437">
      <c r="A2437" s="13">
        <f>IF(H2437="","",ROW()-4)</f>
        <v/>
      </c>
      <c r="B2437" s="13">
        <f>IF(H2437="","",ROW()-4)</f>
        <v/>
      </c>
    </row>
    <row r="2438">
      <c r="A2438" s="13">
        <f>IF(H2438="","",ROW()-4)</f>
        <v/>
      </c>
      <c r="B2438" s="13">
        <f>IF(H2438="","",ROW()-4)</f>
        <v/>
      </c>
    </row>
    <row r="2439">
      <c r="A2439" s="13">
        <f>IF(H2439="","",ROW()-4)</f>
        <v/>
      </c>
      <c r="B2439" s="13">
        <f>IF(H2439="","",ROW()-4)</f>
        <v/>
      </c>
    </row>
    <row r="2440">
      <c r="A2440" s="13">
        <f>IF(H2440="","",ROW()-4)</f>
        <v/>
      </c>
      <c r="B2440" s="13">
        <f>IF(H2440="","",ROW()-4)</f>
        <v/>
      </c>
    </row>
    <row r="2441">
      <c r="A2441" s="13">
        <f>IF(H2441="","",ROW()-4)</f>
        <v/>
      </c>
      <c r="B2441" s="13">
        <f>IF(H2441="","",ROW()-4)</f>
        <v/>
      </c>
    </row>
    <row r="2442">
      <c r="A2442" s="13">
        <f>IF(H2442="","",ROW()-4)</f>
        <v/>
      </c>
      <c r="B2442" s="13">
        <f>IF(H2442="","",ROW()-4)</f>
        <v/>
      </c>
    </row>
    <row r="2443">
      <c r="A2443" s="13">
        <f>IF(H2443="","",ROW()-4)</f>
        <v/>
      </c>
      <c r="B2443" s="13">
        <f>IF(H2443="","",ROW()-4)</f>
        <v/>
      </c>
    </row>
    <row r="2444">
      <c r="A2444" s="13">
        <f>IF(H2444="","",ROW()-4)</f>
        <v/>
      </c>
      <c r="B2444" s="13">
        <f>IF(H2444="","",ROW()-4)</f>
        <v/>
      </c>
    </row>
    <row r="2445">
      <c r="A2445" s="13">
        <f>IF(H2445="","",ROW()-4)</f>
        <v/>
      </c>
      <c r="B2445" s="13">
        <f>IF(H2445="","",ROW()-4)</f>
        <v/>
      </c>
    </row>
    <row r="2446">
      <c r="A2446" s="13">
        <f>IF(H2446="","",ROW()-4)</f>
        <v/>
      </c>
      <c r="B2446" s="13">
        <f>IF(H2446="","",ROW()-4)</f>
        <v/>
      </c>
    </row>
    <row r="2447">
      <c r="A2447" s="13">
        <f>IF(H2447="","",ROW()-4)</f>
        <v/>
      </c>
      <c r="B2447" s="13">
        <f>IF(H2447="","",ROW()-4)</f>
        <v/>
      </c>
    </row>
    <row r="2448">
      <c r="A2448" s="13">
        <f>IF(H2448="","",ROW()-4)</f>
        <v/>
      </c>
      <c r="B2448" s="13">
        <f>IF(H2448="","",ROW()-4)</f>
        <v/>
      </c>
    </row>
    <row r="2449">
      <c r="A2449" s="13">
        <f>IF(H2449="","",ROW()-4)</f>
        <v/>
      </c>
      <c r="B2449" s="13">
        <f>IF(H2449="","",ROW()-4)</f>
        <v/>
      </c>
    </row>
    <row r="2450">
      <c r="A2450" s="13">
        <f>IF(H2450="","",ROW()-4)</f>
        <v/>
      </c>
      <c r="B2450" s="13">
        <f>IF(H2450="","",ROW()-4)</f>
        <v/>
      </c>
    </row>
    <row r="2451">
      <c r="A2451" s="13">
        <f>IF(H2451="","",ROW()-4)</f>
        <v/>
      </c>
      <c r="B2451" s="13">
        <f>IF(H2451="","",ROW()-4)</f>
        <v/>
      </c>
    </row>
    <row r="2452">
      <c r="A2452" s="13">
        <f>IF(H2452="","",ROW()-4)</f>
        <v/>
      </c>
      <c r="B2452" s="13">
        <f>IF(H2452="","",ROW()-4)</f>
        <v/>
      </c>
    </row>
    <row r="2453">
      <c r="A2453" s="13">
        <f>IF(H2453="","",ROW()-4)</f>
        <v/>
      </c>
      <c r="B2453" s="13">
        <f>IF(H2453="","",ROW()-4)</f>
        <v/>
      </c>
    </row>
    <row r="2454">
      <c r="A2454" s="13">
        <f>IF(H2454="","",ROW()-4)</f>
        <v/>
      </c>
      <c r="B2454" s="13">
        <f>IF(H2454="","",ROW()-4)</f>
        <v/>
      </c>
    </row>
    <row r="2455">
      <c r="A2455" s="13">
        <f>IF(H2455="","",ROW()-4)</f>
        <v/>
      </c>
      <c r="B2455" s="13">
        <f>IF(H2455="","",ROW()-4)</f>
        <v/>
      </c>
    </row>
    <row r="2456">
      <c r="A2456" s="13">
        <f>IF(H2456="","",ROW()-4)</f>
        <v/>
      </c>
      <c r="B2456" s="13">
        <f>IF(H2456="","",ROW()-4)</f>
        <v/>
      </c>
    </row>
    <row r="2457">
      <c r="A2457" s="13">
        <f>IF(H2457="","",ROW()-4)</f>
        <v/>
      </c>
      <c r="B2457" s="13">
        <f>IF(H2457="","",ROW()-4)</f>
        <v/>
      </c>
    </row>
    <row r="2458">
      <c r="A2458" s="13">
        <f>IF(H2458="","",ROW()-4)</f>
        <v/>
      </c>
      <c r="B2458" s="13">
        <f>IF(H2458="","",ROW()-4)</f>
        <v/>
      </c>
    </row>
    <row r="2459">
      <c r="A2459" s="13">
        <f>IF(H2459="","",ROW()-4)</f>
        <v/>
      </c>
      <c r="B2459" s="13">
        <f>IF(H2459="","",ROW()-4)</f>
        <v/>
      </c>
    </row>
    <row r="2460">
      <c r="A2460" s="13">
        <f>IF(H2460="","",ROW()-4)</f>
        <v/>
      </c>
      <c r="B2460" s="13">
        <f>IF(H2460="","",ROW()-4)</f>
        <v/>
      </c>
    </row>
    <row r="2461">
      <c r="A2461" s="13">
        <f>IF(H2461="","",ROW()-4)</f>
        <v/>
      </c>
      <c r="B2461" s="13">
        <f>IF(H2461="","",ROW()-4)</f>
        <v/>
      </c>
    </row>
    <row r="2462">
      <c r="A2462" s="13">
        <f>IF(H2462="","",ROW()-4)</f>
        <v/>
      </c>
      <c r="B2462" s="13">
        <f>IF(H2462="","",ROW()-4)</f>
        <v/>
      </c>
    </row>
    <row r="2463">
      <c r="A2463" s="13">
        <f>IF(H2463="","",ROW()-4)</f>
        <v/>
      </c>
      <c r="B2463" s="13">
        <f>IF(H2463="","",ROW()-4)</f>
        <v/>
      </c>
    </row>
    <row r="2464">
      <c r="A2464" s="13">
        <f>IF(H2464="","",ROW()-4)</f>
        <v/>
      </c>
      <c r="B2464" s="13">
        <f>IF(H2464="","",ROW()-4)</f>
        <v/>
      </c>
    </row>
    <row r="2465">
      <c r="A2465" s="13">
        <f>IF(H2465="","",ROW()-4)</f>
        <v/>
      </c>
      <c r="B2465" s="13">
        <f>IF(H2465="","",ROW()-4)</f>
        <v/>
      </c>
    </row>
    <row r="2466">
      <c r="A2466" s="13">
        <f>IF(H2466="","",ROW()-4)</f>
        <v/>
      </c>
      <c r="B2466" s="13">
        <f>IF(H2466="","",ROW()-4)</f>
        <v/>
      </c>
    </row>
    <row r="2467">
      <c r="A2467" s="13">
        <f>IF(H2467="","",ROW()-4)</f>
        <v/>
      </c>
      <c r="B2467" s="13">
        <f>IF(H2467="","",ROW()-4)</f>
        <v/>
      </c>
    </row>
    <row r="2468">
      <c r="A2468" s="13">
        <f>IF(H2468="","",ROW()-4)</f>
        <v/>
      </c>
      <c r="B2468" s="13">
        <f>IF(H2468="","",ROW()-4)</f>
        <v/>
      </c>
    </row>
    <row r="2469">
      <c r="A2469" s="13">
        <f>IF(H2469="","",ROW()-4)</f>
        <v/>
      </c>
      <c r="B2469" s="13">
        <f>IF(H2469="","",ROW()-4)</f>
        <v/>
      </c>
    </row>
    <row r="2470">
      <c r="A2470" s="13">
        <f>IF(H2470="","",ROW()-4)</f>
        <v/>
      </c>
      <c r="B2470" s="13">
        <f>IF(H2470="","",ROW()-4)</f>
        <v/>
      </c>
    </row>
    <row r="2471">
      <c r="A2471" s="13">
        <f>IF(H2471="","",ROW()-4)</f>
        <v/>
      </c>
      <c r="B2471" s="13">
        <f>IF(H2471="","",ROW()-4)</f>
        <v/>
      </c>
    </row>
    <row r="2472">
      <c r="A2472" s="13">
        <f>IF(H2472="","",ROW()-4)</f>
        <v/>
      </c>
      <c r="B2472" s="13">
        <f>IF(H2472="","",ROW()-4)</f>
        <v/>
      </c>
    </row>
    <row r="2473">
      <c r="A2473" s="13">
        <f>IF(H2473="","",ROW()-4)</f>
        <v/>
      </c>
      <c r="B2473" s="13">
        <f>IF(H2473="","",ROW()-4)</f>
        <v/>
      </c>
    </row>
    <row r="2474">
      <c r="A2474" s="13">
        <f>IF(H2474="","",ROW()-4)</f>
        <v/>
      </c>
      <c r="B2474" s="13">
        <f>IF(H2474="","",ROW()-4)</f>
        <v/>
      </c>
    </row>
    <row r="2475">
      <c r="A2475" s="13">
        <f>IF(H2475="","",ROW()-4)</f>
        <v/>
      </c>
      <c r="B2475" s="13">
        <f>IF(H2475="","",ROW()-4)</f>
        <v/>
      </c>
    </row>
    <row r="2476">
      <c r="A2476" s="13">
        <f>IF(H2476="","",ROW()-4)</f>
        <v/>
      </c>
      <c r="B2476" s="13">
        <f>IF(H2476="","",ROW()-4)</f>
        <v/>
      </c>
    </row>
    <row r="2477">
      <c r="A2477" s="13">
        <f>IF(H2477="","",ROW()-4)</f>
        <v/>
      </c>
      <c r="B2477" s="13">
        <f>IF(H2477="","",ROW()-4)</f>
        <v/>
      </c>
    </row>
    <row r="2478">
      <c r="A2478" s="13">
        <f>IF(H2478="","",ROW()-4)</f>
        <v/>
      </c>
      <c r="B2478" s="13">
        <f>IF(H2478="","",ROW()-4)</f>
        <v/>
      </c>
    </row>
    <row r="2479">
      <c r="A2479" s="13">
        <f>IF(H2479="","",ROW()-4)</f>
        <v/>
      </c>
      <c r="B2479" s="13">
        <f>IF(H2479="","",ROW()-4)</f>
        <v/>
      </c>
    </row>
    <row r="2480">
      <c r="A2480" s="13">
        <f>IF(H2480="","",ROW()-4)</f>
        <v/>
      </c>
      <c r="B2480" s="13">
        <f>IF(H2480="","",ROW()-4)</f>
        <v/>
      </c>
    </row>
    <row r="2481">
      <c r="A2481" s="13">
        <f>IF(H2481="","",ROW()-4)</f>
        <v/>
      </c>
      <c r="B2481" s="13">
        <f>IF(H2481="","",ROW()-4)</f>
        <v/>
      </c>
    </row>
    <row r="2482">
      <c r="A2482" s="13">
        <f>IF(H2482="","",ROW()-4)</f>
        <v/>
      </c>
      <c r="B2482" s="13">
        <f>IF(H2482="","",ROW()-4)</f>
        <v/>
      </c>
    </row>
    <row r="2483">
      <c r="A2483" s="13">
        <f>IF(H2483="","",ROW()-4)</f>
        <v/>
      </c>
      <c r="B2483" s="13">
        <f>IF(H2483="","",ROW()-4)</f>
        <v/>
      </c>
    </row>
    <row r="2484">
      <c r="A2484" s="13">
        <f>IF(H2484="","",ROW()-4)</f>
        <v/>
      </c>
      <c r="B2484" s="13">
        <f>IF(H2484="","",ROW()-4)</f>
        <v/>
      </c>
    </row>
    <row r="2485">
      <c r="A2485" s="13">
        <f>IF(H2485="","",ROW()-4)</f>
        <v/>
      </c>
      <c r="B2485" s="13">
        <f>IF(H2485="","",ROW()-4)</f>
        <v/>
      </c>
    </row>
    <row r="2486">
      <c r="A2486" s="13">
        <f>IF(H2486="","",ROW()-4)</f>
        <v/>
      </c>
      <c r="B2486" s="13">
        <f>IF(H2486="","",ROW()-4)</f>
        <v/>
      </c>
    </row>
    <row r="2487">
      <c r="A2487" s="13">
        <f>IF(H2487="","",ROW()-4)</f>
        <v/>
      </c>
      <c r="B2487" s="13">
        <f>IF(H2487="","",ROW()-4)</f>
        <v/>
      </c>
    </row>
    <row r="2488">
      <c r="A2488" s="13">
        <f>IF(H2488="","",ROW()-4)</f>
        <v/>
      </c>
      <c r="B2488" s="13">
        <f>IF(H2488="","",ROW()-4)</f>
        <v/>
      </c>
    </row>
    <row r="2489">
      <c r="A2489" s="13">
        <f>IF(H2489="","",ROW()-4)</f>
        <v/>
      </c>
      <c r="B2489" s="13">
        <f>IF(H2489="","",ROW()-4)</f>
        <v/>
      </c>
    </row>
    <row r="2490">
      <c r="A2490" s="13">
        <f>IF(H2490="","",ROW()-4)</f>
        <v/>
      </c>
      <c r="B2490" s="13">
        <f>IF(H2490="","",ROW()-4)</f>
        <v/>
      </c>
    </row>
    <row r="2491">
      <c r="A2491" s="13">
        <f>IF(H2491="","",ROW()-4)</f>
        <v/>
      </c>
      <c r="B2491" s="13">
        <f>IF(H2491="","",ROW()-4)</f>
        <v/>
      </c>
    </row>
    <row r="2492">
      <c r="A2492" s="13">
        <f>IF(H2492="","",ROW()-4)</f>
        <v/>
      </c>
      <c r="B2492" s="13">
        <f>IF(H2492="","",ROW()-4)</f>
        <v/>
      </c>
    </row>
    <row r="2493">
      <c r="A2493" s="13">
        <f>IF(H2493="","",ROW()-4)</f>
        <v/>
      </c>
      <c r="B2493" s="13">
        <f>IF(H2493="","",ROW()-4)</f>
        <v/>
      </c>
    </row>
    <row r="2494">
      <c r="A2494" s="13">
        <f>IF(H2494="","",ROW()-4)</f>
        <v/>
      </c>
      <c r="B2494" s="13">
        <f>IF(H2494="","",ROW()-4)</f>
        <v/>
      </c>
    </row>
    <row r="2495">
      <c r="A2495" s="13">
        <f>IF(H2495="","",ROW()-4)</f>
        <v/>
      </c>
      <c r="B2495" s="13">
        <f>IF(H2495="","",ROW()-4)</f>
        <v/>
      </c>
    </row>
    <row r="2496">
      <c r="A2496" s="13">
        <f>IF(H2496="","",ROW()-4)</f>
        <v/>
      </c>
      <c r="B2496" s="13">
        <f>IF(H2496="","",ROW()-4)</f>
        <v/>
      </c>
    </row>
    <row r="2497">
      <c r="A2497" s="13">
        <f>IF(H2497="","",ROW()-4)</f>
        <v/>
      </c>
      <c r="B2497" s="13">
        <f>IF(H2497="","",ROW()-4)</f>
        <v/>
      </c>
    </row>
    <row r="2498">
      <c r="A2498" s="13">
        <f>IF(H2498="","",ROW()-4)</f>
        <v/>
      </c>
      <c r="B2498" s="13">
        <f>IF(H2498="","",ROW()-4)</f>
        <v/>
      </c>
    </row>
    <row r="2499">
      <c r="A2499" s="13">
        <f>IF(H2499="","",ROW()-4)</f>
        <v/>
      </c>
      <c r="B2499" s="13">
        <f>IF(H2499="","",ROW()-4)</f>
        <v/>
      </c>
    </row>
    <row r="2500">
      <c r="A2500" s="13">
        <f>IF(H2500="","",ROW()-4)</f>
        <v/>
      </c>
      <c r="B2500" s="13">
        <f>IF(H2500="","",ROW()-4)</f>
        <v/>
      </c>
    </row>
    <row r="2501">
      <c r="A2501" s="13">
        <f>IF(H2501="","",ROW()-4)</f>
        <v/>
      </c>
      <c r="B2501" s="13">
        <f>IF(H2501="","",ROW()-4)</f>
        <v/>
      </c>
    </row>
    <row r="2502">
      <c r="A2502" s="13">
        <f>IF(H2502="","",ROW()-4)</f>
        <v/>
      </c>
      <c r="B2502" s="13">
        <f>IF(H2502="","",ROW()-4)</f>
        <v/>
      </c>
    </row>
    <row r="2503">
      <c r="A2503" s="13">
        <f>IF(H2503="","",ROW()-4)</f>
        <v/>
      </c>
      <c r="B2503" s="13">
        <f>IF(H2503="","",ROW()-4)</f>
        <v/>
      </c>
    </row>
    <row r="2504">
      <c r="A2504" s="13">
        <f>IF(H2504="","",ROW()-4)</f>
        <v/>
      </c>
      <c r="B2504" s="13">
        <f>IF(H2504="","",ROW()-4)</f>
        <v/>
      </c>
    </row>
    <row r="2505">
      <c r="A2505" s="13">
        <f>IF(H2505="","",ROW()-4)</f>
        <v/>
      </c>
      <c r="B2505" s="13">
        <f>IF(H2505="","",ROW()-4)</f>
        <v/>
      </c>
    </row>
    <row r="2506">
      <c r="A2506" s="13">
        <f>IF(H2506="","",ROW()-4)</f>
        <v/>
      </c>
      <c r="B2506" s="13">
        <f>IF(H2506="","",ROW()-4)</f>
        <v/>
      </c>
    </row>
    <row r="2507">
      <c r="A2507" s="13">
        <f>IF(H2507="","",ROW()-4)</f>
        <v/>
      </c>
      <c r="B2507" s="13">
        <f>IF(H2507="","",ROW()-4)</f>
        <v/>
      </c>
    </row>
    <row r="2508">
      <c r="A2508" s="13">
        <f>IF(H2508="","",ROW()-4)</f>
        <v/>
      </c>
      <c r="B2508" s="13">
        <f>IF(H2508="","",ROW()-4)</f>
        <v/>
      </c>
    </row>
    <row r="2509">
      <c r="A2509" s="13">
        <f>IF(H2509="","",ROW()-4)</f>
        <v/>
      </c>
      <c r="B2509" s="13">
        <f>IF(H2509="","",ROW()-4)</f>
        <v/>
      </c>
    </row>
    <row r="2510">
      <c r="A2510" s="13">
        <f>IF(H2510="","",ROW()-4)</f>
        <v/>
      </c>
      <c r="B2510" s="13">
        <f>IF(H2510="","",ROW()-4)</f>
        <v/>
      </c>
    </row>
    <row r="2511">
      <c r="A2511" s="13">
        <f>IF(H2511="","",ROW()-4)</f>
        <v/>
      </c>
      <c r="B2511" s="13">
        <f>IF(H2511="","",ROW()-4)</f>
        <v/>
      </c>
    </row>
    <row r="2512">
      <c r="A2512" s="13">
        <f>IF(H2512="","",ROW()-4)</f>
        <v/>
      </c>
      <c r="B2512" s="13">
        <f>IF(H2512="","",ROW()-4)</f>
        <v/>
      </c>
    </row>
    <row r="2513">
      <c r="A2513" s="13">
        <f>IF(H2513="","",ROW()-4)</f>
        <v/>
      </c>
      <c r="B2513" s="13">
        <f>IF(H2513="","",ROW()-4)</f>
        <v/>
      </c>
    </row>
    <row r="2514">
      <c r="A2514" s="13">
        <f>IF(H2514="","",ROW()-4)</f>
        <v/>
      </c>
      <c r="B2514" s="13">
        <f>IF(H2514="","",ROW()-4)</f>
        <v/>
      </c>
    </row>
    <row r="2515">
      <c r="A2515" s="13">
        <f>IF(H2515="","",ROW()-4)</f>
        <v/>
      </c>
      <c r="B2515" s="13">
        <f>IF(H2515="","",ROW()-4)</f>
        <v/>
      </c>
    </row>
    <row r="2516">
      <c r="A2516" s="13">
        <f>IF(H2516="","",ROW()-4)</f>
        <v/>
      </c>
      <c r="B2516" s="13">
        <f>IF(H2516="","",ROW()-4)</f>
        <v/>
      </c>
    </row>
    <row r="2517">
      <c r="A2517" s="13">
        <f>IF(H2517="","",ROW()-4)</f>
        <v/>
      </c>
      <c r="B2517" s="13">
        <f>IF(H2517="","",ROW()-4)</f>
        <v/>
      </c>
    </row>
    <row r="2518">
      <c r="A2518" s="13">
        <f>IF(H2518="","",ROW()-4)</f>
        <v/>
      </c>
      <c r="B2518" s="13">
        <f>IF(H2518="","",ROW()-4)</f>
        <v/>
      </c>
    </row>
    <row r="2519">
      <c r="A2519" s="13">
        <f>IF(H2519="","",ROW()-4)</f>
        <v/>
      </c>
      <c r="B2519" s="13">
        <f>IF(H2519="","",ROW()-4)</f>
        <v/>
      </c>
    </row>
    <row r="2520">
      <c r="A2520" s="13">
        <f>IF(H2520="","",ROW()-4)</f>
        <v/>
      </c>
      <c r="B2520" s="13">
        <f>IF(H2520="","",ROW()-4)</f>
        <v/>
      </c>
    </row>
    <row r="2521">
      <c r="A2521" s="13">
        <f>IF(H2521="","",ROW()-4)</f>
        <v/>
      </c>
      <c r="B2521" s="13">
        <f>IF(H2521="","",ROW()-4)</f>
        <v/>
      </c>
    </row>
    <row r="2522">
      <c r="A2522" s="13">
        <f>IF(H2522="","",ROW()-4)</f>
        <v/>
      </c>
      <c r="B2522" s="13">
        <f>IF(H2522="","",ROW()-4)</f>
        <v/>
      </c>
    </row>
    <row r="2523">
      <c r="A2523" s="13">
        <f>IF(H2523="","",ROW()-4)</f>
        <v/>
      </c>
      <c r="B2523" s="13">
        <f>IF(H2523="","",ROW()-4)</f>
        <v/>
      </c>
    </row>
    <row r="2524">
      <c r="A2524" s="13">
        <f>IF(H2524="","",ROW()-4)</f>
        <v/>
      </c>
      <c r="B2524" s="13">
        <f>IF(H2524="","",ROW()-4)</f>
        <v/>
      </c>
    </row>
    <row r="2525">
      <c r="A2525" s="13">
        <f>IF(H2525="","",ROW()-4)</f>
        <v/>
      </c>
      <c r="B2525" s="13">
        <f>IF(H2525="","",ROW()-4)</f>
        <v/>
      </c>
    </row>
    <row r="2526">
      <c r="A2526" s="13">
        <f>IF(H2526="","",ROW()-4)</f>
        <v/>
      </c>
      <c r="B2526" s="13">
        <f>IF(H2526="","",ROW()-4)</f>
        <v/>
      </c>
    </row>
    <row r="2527">
      <c r="A2527" s="13">
        <f>IF(H2527="","",ROW()-4)</f>
        <v/>
      </c>
      <c r="B2527" s="13">
        <f>IF(H2527="","",ROW()-4)</f>
        <v/>
      </c>
    </row>
    <row r="2528">
      <c r="A2528" s="13">
        <f>IF(H2528="","",ROW()-4)</f>
        <v/>
      </c>
      <c r="B2528" s="13">
        <f>IF(H2528="","",ROW()-4)</f>
        <v/>
      </c>
    </row>
    <row r="2529">
      <c r="A2529" s="13">
        <f>IF(H2529="","",ROW()-4)</f>
        <v/>
      </c>
      <c r="B2529" s="13">
        <f>IF(H2529="","",ROW()-4)</f>
        <v/>
      </c>
    </row>
    <row r="2530">
      <c r="A2530" s="13">
        <f>IF(H2530="","",ROW()-4)</f>
        <v/>
      </c>
      <c r="B2530" s="13">
        <f>IF(H2530="","",ROW()-4)</f>
        <v/>
      </c>
    </row>
    <row r="2531">
      <c r="A2531" s="13">
        <f>IF(H2531="","",ROW()-4)</f>
        <v/>
      </c>
      <c r="B2531" s="13">
        <f>IF(H2531="","",ROW()-4)</f>
        <v/>
      </c>
    </row>
    <row r="2532">
      <c r="A2532" s="13">
        <f>IF(H2532="","",ROW()-4)</f>
        <v/>
      </c>
      <c r="B2532" s="13">
        <f>IF(H2532="","",ROW()-4)</f>
        <v/>
      </c>
    </row>
    <row r="2533">
      <c r="A2533" s="13">
        <f>IF(H2533="","",ROW()-4)</f>
        <v/>
      </c>
      <c r="B2533" s="13">
        <f>IF(H2533="","",ROW()-4)</f>
        <v/>
      </c>
    </row>
    <row r="2534">
      <c r="A2534" s="13">
        <f>IF(H2534="","",ROW()-4)</f>
        <v/>
      </c>
      <c r="B2534" s="13">
        <f>IF(H2534="","",ROW()-4)</f>
        <v/>
      </c>
    </row>
    <row r="2535">
      <c r="A2535" s="13">
        <f>IF(H2535="","",ROW()-4)</f>
        <v/>
      </c>
      <c r="B2535" s="13">
        <f>IF(H2535="","",ROW()-4)</f>
        <v/>
      </c>
    </row>
    <row r="2536">
      <c r="A2536" s="13">
        <f>IF(H2536="","",ROW()-4)</f>
        <v/>
      </c>
      <c r="B2536" s="13">
        <f>IF(H2536="","",ROW()-4)</f>
        <v/>
      </c>
    </row>
    <row r="2537">
      <c r="A2537" s="13">
        <f>IF(H2537="","",ROW()-4)</f>
        <v/>
      </c>
      <c r="B2537" s="13">
        <f>IF(H2537="","",ROW()-4)</f>
        <v/>
      </c>
    </row>
    <row r="2538">
      <c r="A2538" s="13">
        <f>IF(H2538="","",ROW()-4)</f>
        <v/>
      </c>
      <c r="B2538" s="13">
        <f>IF(H2538="","",ROW()-4)</f>
        <v/>
      </c>
    </row>
    <row r="2539">
      <c r="A2539" s="13">
        <f>IF(H2539="","",ROW()-4)</f>
        <v/>
      </c>
      <c r="B2539" s="13">
        <f>IF(H2539="","",ROW()-4)</f>
        <v/>
      </c>
    </row>
    <row r="2540">
      <c r="A2540" s="13">
        <f>IF(H2540="","",ROW()-4)</f>
        <v/>
      </c>
      <c r="B2540" s="13">
        <f>IF(H2540="","",ROW()-4)</f>
        <v/>
      </c>
    </row>
    <row r="2541">
      <c r="A2541" s="13">
        <f>IF(H2541="","",ROW()-4)</f>
        <v/>
      </c>
      <c r="B2541" s="13">
        <f>IF(H2541="","",ROW()-4)</f>
        <v/>
      </c>
    </row>
    <row r="2542">
      <c r="A2542" s="13">
        <f>IF(H2542="","",ROW()-4)</f>
        <v/>
      </c>
      <c r="B2542" s="13">
        <f>IF(H2542="","",ROW()-4)</f>
        <v/>
      </c>
    </row>
    <row r="2543">
      <c r="A2543" s="13">
        <f>IF(H2543="","",ROW()-4)</f>
        <v/>
      </c>
      <c r="B2543" s="13">
        <f>IF(H2543="","",ROW()-4)</f>
        <v/>
      </c>
    </row>
    <row r="2544">
      <c r="A2544" s="13">
        <f>IF(H2544="","",ROW()-4)</f>
        <v/>
      </c>
      <c r="B2544" s="13">
        <f>IF(H2544="","",ROW()-4)</f>
        <v/>
      </c>
    </row>
    <row r="2545">
      <c r="A2545" s="13">
        <f>IF(H2545="","",ROW()-4)</f>
        <v/>
      </c>
      <c r="B2545" s="13">
        <f>IF(H2545="","",ROW()-4)</f>
        <v/>
      </c>
    </row>
    <row r="2546">
      <c r="A2546" s="13">
        <f>IF(H2546="","",ROW()-4)</f>
        <v/>
      </c>
      <c r="B2546" s="13">
        <f>IF(H2546="","",ROW()-4)</f>
        <v/>
      </c>
    </row>
    <row r="2547">
      <c r="A2547" s="13">
        <f>IF(H2547="","",ROW()-4)</f>
        <v/>
      </c>
      <c r="B2547" s="13">
        <f>IF(H2547="","",ROW()-4)</f>
        <v/>
      </c>
    </row>
    <row r="2548">
      <c r="A2548" s="13">
        <f>IF(H2548="","",ROW()-4)</f>
        <v/>
      </c>
      <c r="B2548" s="13">
        <f>IF(H2548="","",ROW()-4)</f>
        <v/>
      </c>
    </row>
    <row r="2549">
      <c r="A2549" s="13">
        <f>IF(H2549="","",ROW()-4)</f>
        <v/>
      </c>
      <c r="B2549" s="13">
        <f>IF(H2549="","",ROW()-4)</f>
        <v/>
      </c>
    </row>
    <row r="2550">
      <c r="A2550" s="13">
        <f>IF(H2550="","",ROW()-4)</f>
        <v/>
      </c>
      <c r="B2550" s="13">
        <f>IF(H2550="","",ROW()-4)</f>
        <v/>
      </c>
    </row>
    <row r="2551">
      <c r="A2551" s="13">
        <f>IF(H2551="","",ROW()-4)</f>
        <v/>
      </c>
      <c r="B2551" s="13">
        <f>IF(H2551="","",ROW()-4)</f>
        <v/>
      </c>
    </row>
    <row r="2552">
      <c r="A2552" s="13">
        <f>IF(H2552="","",ROW()-4)</f>
        <v/>
      </c>
      <c r="B2552" s="13">
        <f>IF(H2552="","",ROW()-4)</f>
        <v/>
      </c>
    </row>
    <row r="2553">
      <c r="A2553" s="13">
        <f>IF(H2553="","",ROW()-4)</f>
        <v/>
      </c>
      <c r="B2553" s="13">
        <f>IF(H2553="","",ROW()-4)</f>
        <v/>
      </c>
    </row>
    <row r="2554">
      <c r="A2554" s="13">
        <f>IF(H2554="","",ROW()-4)</f>
        <v/>
      </c>
      <c r="B2554" s="13">
        <f>IF(H2554="","",ROW()-4)</f>
        <v/>
      </c>
    </row>
    <row r="2555">
      <c r="A2555" s="13">
        <f>IF(H2555="","",ROW()-4)</f>
        <v/>
      </c>
      <c r="B2555" s="13">
        <f>IF(H2555="","",ROW()-4)</f>
        <v/>
      </c>
    </row>
    <row r="2556">
      <c r="A2556" s="13">
        <f>IF(H2556="","",ROW()-4)</f>
        <v/>
      </c>
      <c r="B2556" s="13">
        <f>IF(H2556="","",ROW()-4)</f>
        <v/>
      </c>
    </row>
    <row r="2557">
      <c r="A2557" s="13">
        <f>IF(H2557="","",ROW()-4)</f>
        <v/>
      </c>
      <c r="B2557" s="13">
        <f>IF(H2557="","",ROW()-4)</f>
        <v/>
      </c>
    </row>
    <row r="2558">
      <c r="A2558" s="13">
        <f>IF(H2558="","",ROW()-4)</f>
        <v/>
      </c>
      <c r="B2558" s="13">
        <f>IF(H2558="","",ROW()-4)</f>
        <v/>
      </c>
    </row>
    <row r="2559">
      <c r="A2559" s="13">
        <f>IF(H2559="","",ROW()-4)</f>
        <v/>
      </c>
      <c r="B2559" s="13">
        <f>IF(H2559="","",ROW()-4)</f>
        <v/>
      </c>
    </row>
    <row r="2560">
      <c r="A2560" s="13">
        <f>IF(H2560="","",ROW()-4)</f>
        <v/>
      </c>
      <c r="B2560" s="13">
        <f>IF(H2560="","",ROW()-4)</f>
        <v/>
      </c>
    </row>
    <row r="2561">
      <c r="A2561" s="13">
        <f>IF(H2561="","",ROW()-4)</f>
        <v/>
      </c>
      <c r="B2561" s="13">
        <f>IF(H2561="","",ROW()-4)</f>
        <v/>
      </c>
    </row>
    <row r="2562">
      <c r="A2562" s="13">
        <f>IF(H2562="","",ROW()-4)</f>
        <v/>
      </c>
      <c r="B2562" s="13">
        <f>IF(H2562="","",ROW()-4)</f>
        <v/>
      </c>
    </row>
    <row r="2563">
      <c r="A2563" s="13">
        <f>IF(H2563="","",ROW()-4)</f>
        <v/>
      </c>
      <c r="B2563" s="13">
        <f>IF(H2563="","",ROW()-4)</f>
        <v/>
      </c>
    </row>
    <row r="2564">
      <c r="A2564" s="13">
        <f>IF(H2564="","",ROW()-4)</f>
        <v/>
      </c>
      <c r="B2564" s="13">
        <f>IF(H2564="","",ROW()-4)</f>
        <v/>
      </c>
    </row>
    <row r="2565">
      <c r="A2565" s="13">
        <f>IF(H2565="","",ROW()-4)</f>
        <v/>
      </c>
      <c r="B2565" s="13">
        <f>IF(H2565="","",ROW()-4)</f>
        <v/>
      </c>
    </row>
    <row r="2566">
      <c r="A2566" s="13">
        <f>IF(H2566="","",ROW()-4)</f>
        <v/>
      </c>
      <c r="B2566" s="13">
        <f>IF(H2566="","",ROW()-4)</f>
        <v/>
      </c>
    </row>
    <row r="2567">
      <c r="A2567" s="13">
        <f>IF(H2567="","",ROW()-4)</f>
        <v/>
      </c>
      <c r="B2567" s="13">
        <f>IF(H2567="","",ROW()-4)</f>
        <v/>
      </c>
    </row>
    <row r="2568">
      <c r="A2568" s="13">
        <f>IF(H2568="","",ROW()-4)</f>
        <v/>
      </c>
      <c r="B2568" s="13">
        <f>IF(H2568="","",ROW()-4)</f>
        <v/>
      </c>
    </row>
    <row r="2569">
      <c r="A2569" s="13">
        <f>IF(H2569="","",ROW()-4)</f>
        <v/>
      </c>
      <c r="B2569" s="13">
        <f>IF(H2569="","",ROW()-4)</f>
        <v/>
      </c>
    </row>
    <row r="2570">
      <c r="A2570" s="13">
        <f>IF(H2570="","",ROW()-4)</f>
        <v/>
      </c>
      <c r="B2570" s="13">
        <f>IF(H2570="","",ROW()-4)</f>
        <v/>
      </c>
    </row>
    <row r="2571">
      <c r="A2571" s="13">
        <f>IF(H2571="","",ROW()-4)</f>
        <v/>
      </c>
      <c r="B2571" s="13">
        <f>IF(H2571="","",ROW()-4)</f>
        <v/>
      </c>
    </row>
    <row r="2572">
      <c r="A2572" s="13">
        <f>IF(H2572="","",ROW()-4)</f>
        <v/>
      </c>
      <c r="B2572" s="13">
        <f>IF(H2572="","",ROW()-4)</f>
        <v/>
      </c>
    </row>
    <row r="2573">
      <c r="A2573" s="13">
        <f>IF(H2573="","",ROW()-4)</f>
        <v/>
      </c>
      <c r="B2573" s="13">
        <f>IF(H2573="","",ROW()-4)</f>
        <v/>
      </c>
    </row>
    <row r="2574">
      <c r="A2574" s="13">
        <f>IF(H2574="","",ROW()-4)</f>
        <v/>
      </c>
      <c r="B2574" s="13">
        <f>IF(H2574="","",ROW()-4)</f>
        <v/>
      </c>
    </row>
    <row r="2575">
      <c r="A2575" s="13">
        <f>IF(H2575="","",ROW()-4)</f>
        <v/>
      </c>
      <c r="B2575" s="13">
        <f>IF(H2575="","",ROW()-4)</f>
        <v/>
      </c>
    </row>
    <row r="2576">
      <c r="A2576" s="13">
        <f>IF(H2576="","",ROW()-4)</f>
        <v/>
      </c>
      <c r="B2576" s="13">
        <f>IF(H2576="","",ROW()-4)</f>
        <v/>
      </c>
    </row>
    <row r="2577">
      <c r="A2577" s="13">
        <f>IF(H2577="","",ROW()-4)</f>
        <v/>
      </c>
      <c r="B2577" s="13">
        <f>IF(H2577="","",ROW()-4)</f>
        <v/>
      </c>
    </row>
    <row r="2578">
      <c r="A2578" s="13">
        <f>IF(H2578="","",ROW()-4)</f>
        <v/>
      </c>
      <c r="B2578" s="13">
        <f>IF(H2578="","",ROW()-4)</f>
        <v/>
      </c>
    </row>
    <row r="2579">
      <c r="A2579" s="13">
        <f>IF(H2579="","",ROW()-4)</f>
        <v/>
      </c>
      <c r="B2579" s="13">
        <f>IF(H2579="","",ROW()-4)</f>
        <v/>
      </c>
    </row>
    <row r="2580">
      <c r="A2580" s="13">
        <f>IF(H2580="","",ROW()-4)</f>
        <v/>
      </c>
      <c r="B2580" s="13">
        <f>IF(H2580="","",ROW()-4)</f>
        <v/>
      </c>
    </row>
    <row r="2581">
      <c r="A2581" s="13">
        <f>IF(H2581="","",ROW()-4)</f>
        <v/>
      </c>
      <c r="B2581" s="13">
        <f>IF(H2581="","",ROW()-4)</f>
        <v/>
      </c>
    </row>
    <row r="2582">
      <c r="A2582" s="13">
        <f>IF(H2582="","",ROW()-4)</f>
        <v/>
      </c>
      <c r="B2582" s="13">
        <f>IF(H2582="","",ROW()-4)</f>
        <v/>
      </c>
    </row>
    <row r="2583">
      <c r="A2583" s="13">
        <f>IF(H2583="","",ROW()-4)</f>
        <v/>
      </c>
      <c r="B2583" s="13">
        <f>IF(H2583="","",ROW()-4)</f>
        <v/>
      </c>
    </row>
    <row r="2584">
      <c r="A2584" s="13">
        <f>IF(H2584="","",ROW()-4)</f>
        <v/>
      </c>
      <c r="B2584" s="13">
        <f>IF(H2584="","",ROW()-4)</f>
        <v/>
      </c>
    </row>
    <row r="2585">
      <c r="A2585" s="13">
        <f>IF(H2585="","",ROW()-4)</f>
        <v/>
      </c>
      <c r="B2585" s="13">
        <f>IF(H2585="","",ROW()-4)</f>
        <v/>
      </c>
    </row>
    <row r="2586">
      <c r="A2586" s="13">
        <f>IF(H2586="","",ROW()-4)</f>
        <v/>
      </c>
      <c r="B2586" s="13">
        <f>IF(H2586="","",ROW()-4)</f>
        <v/>
      </c>
    </row>
    <row r="2587">
      <c r="A2587" s="13">
        <f>IF(H2587="","",ROW()-4)</f>
        <v/>
      </c>
      <c r="B2587" s="13">
        <f>IF(H2587="","",ROW()-4)</f>
        <v/>
      </c>
    </row>
    <row r="2588">
      <c r="A2588" s="13">
        <f>IF(H2588="","",ROW()-4)</f>
        <v/>
      </c>
      <c r="B2588" s="13">
        <f>IF(H2588="","",ROW()-4)</f>
        <v/>
      </c>
    </row>
    <row r="2589">
      <c r="A2589" s="13">
        <f>IF(H2589="","",ROW()-4)</f>
        <v/>
      </c>
      <c r="B2589" s="13">
        <f>IF(H2589="","",ROW()-4)</f>
        <v/>
      </c>
    </row>
    <row r="2590">
      <c r="A2590" s="13">
        <f>IF(H2590="","",ROW()-4)</f>
        <v/>
      </c>
      <c r="B2590" s="13">
        <f>IF(H2590="","",ROW()-4)</f>
        <v/>
      </c>
    </row>
    <row r="2591">
      <c r="A2591" s="13">
        <f>IF(H2591="","",ROW()-4)</f>
        <v/>
      </c>
      <c r="B2591" s="13">
        <f>IF(H2591="","",ROW()-4)</f>
        <v/>
      </c>
    </row>
    <row r="2592">
      <c r="A2592" s="13">
        <f>IF(H2592="","",ROW()-4)</f>
        <v/>
      </c>
      <c r="B2592" s="13">
        <f>IF(H2592="","",ROW()-4)</f>
        <v/>
      </c>
    </row>
    <row r="2593">
      <c r="A2593" s="13">
        <f>IF(H2593="","",ROW()-4)</f>
        <v/>
      </c>
      <c r="B2593" s="13">
        <f>IF(H2593="","",ROW()-4)</f>
        <v/>
      </c>
    </row>
    <row r="2594">
      <c r="A2594" s="13">
        <f>IF(H2594="","",ROW()-4)</f>
        <v/>
      </c>
      <c r="B2594" s="13">
        <f>IF(H2594="","",ROW()-4)</f>
        <v/>
      </c>
    </row>
    <row r="2595">
      <c r="A2595" s="13">
        <f>IF(H2595="","",ROW()-4)</f>
        <v/>
      </c>
      <c r="B2595" s="13">
        <f>IF(H2595="","",ROW()-4)</f>
        <v/>
      </c>
    </row>
    <row r="2596">
      <c r="A2596" s="13">
        <f>IF(H2596="","",ROW()-4)</f>
        <v/>
      </c>
      <c r="B2596" s="13">
        <f>IF(H2596="","",ROW()-4)</f>
        <v/>
      </c>
    </row>
    <row r="2597">
      <c r="A2597" s="13">
        <f>IF(H2597="","",ROW()-4)</f>
        <v/>
      </c>
      <c r="B2597" s="13">
        <f>IF(H2597="","",ROW()-4)</f>
        <v/>
      </c>
    </row>
    <row r="2598">
      <c r="A2598" s="13">
        <f>IF(H2598="","",ROW()-4)</f>
        <v/>
      </c>
      <c r="B2598" s="13">
        <f>IF(H2598="","",ROW()-4)</f>
        <v/>
      </c>
    </row>
    <row r="2599">
      <c r="A2599" s="13">
        <f>IF(H2599="","",ROW()-4)</f>
        <v/>
      </c>
      <c r="B2599" s="13">
        <f>IF(H2599="","",ROW()-4)</f>
        <v/>
      </c>
    </row>
    <row r="2600">
      <c r="A2600" s="13">
        <f>IF(H2600="","",ROW()-4)</f>
        <v/>
      </c>
      <c r="B2600" s="13">
        <f>IF(H2600="","",ROW()-4)</f>
        <v/>
      </c>
    </row>
    <row r="2601">
      <c r="A2601" s="13">
        <f>IF(H2601="","",ROW()-4)</f>
        <v/>
      </c>
      <c r="B2601" s="13">
        <f>IF(H2601="","",ROW()-4)</f>
        <v/>
      </c>
    </row>
    <row r="2602">
      <c r="A2602" s="13">
        <f>IF(H2602="","",ROW()-4)</f>
        <v/>
      </c>
      <c r="B2602" s="13">
        <f>IF(H2602="","",ROW()-4)</f>
        <v/>
      </c>
    </row>
    <row r="2603">
      <c r="A2603" s="13">
        <f>IF(H2603="","",ROW()-4)</f>
        <v/>
      </c>
      <c r="B2603" s="13">
        <f>IF(H2603="","",ROW()-4)</f>
        <v/>
      </c>
    </row>
    <row r="2604">
      <c r="A2604" s="13">
        <f>IF(H2604="","",ROW()-4)</f>
        <v/>
      </c>
      <c r="B2604" s="13">
        <f>IF(H2604="","",ROW()-4)</f>
        <v/>
      </c>
    </row>
    <row r="2605">
      <c r="A2605" s="13">
        <f>IF(H2605="","",ROW()-4)</f>
        <v/>
      </c>
      <c r="B2605" s="13">
        <f>IF(H2605="","",ROW()-4)</f>
        <v/>
      </c>
    </row>
    <row r="2606">
      <c r="A2606" s="13">
        <f>IF(H2606="","",ROW()-4)</f>
        <v/>
      </c>
      <c r="B2606" s="13">
        <f>IF(H2606="","",ROW()-4)</f>
        <v/>
      </c>
    </row>
    <row r="2607">
      <c r="A2607" s="13">
        <f>IF(H2607="","",ROW()-4)</f>
        <v/>
      </c>
      <c r="B2607" s="13">
        <f>IF(H2607="","",ROW()-4)</f>
        <v/>
      </c>
    </row>
    <row r="2608">
      <c r="A2608" s="13">
        <f>IF(H2608="","",ROW()-4)</f>
        <v/>
      </c>
      <c r="B2608" s="13">
        <f>IF(H2608="","",ROW()-4)</f>
        <v/>
      </c>
    </row>
    <row r="2609">
      <c r="A2609" s="13">
        <f>IF(H2609="","",ROW()-4)</f>
        <v/>
      </c>
      <c r="B2609" s="13">
        <f>IF(H2609="","",ROW()-4)</f>
        <v/>
      </c>
    </row>
    <row r="2610">
      <c r="A2610" s="13">
        <f>IF(H2610="","",ROW()-4)</f>
        <v/>
      </c>
      <c r="B2610" s="13">
        <f>IF(H2610="","",ROW()-4)</f>
        <v/>
      </c>
    </row>
    <row r="2611">
      <c r="A2611" s="13">
        <f>IF(H2611="","",ROW()-4)</f>
        <v/>
      </c>
      <c r="B2611" s="13">
        <f>IF(H2611="","",ROW()-4)</f>
        <v/>
      </c>
    </row>
    <row r="2612">
      <c r="A2612" s="13">
        <f>IF(H2612="","",ROW()-4)</f>
        <v/>
      </c>
      <c r="B2612" s="13">
        <f>IF(H2612="","",ROW()-4)</f>
        <v/>
      </c>
    </row>
    <row r="2613">
      <c r="A2613" s="13">
        <f>IF(H2613="","",ROW()-4)</f>
        <v/>
      </c>
      <c r="B2613" s="13">
        <f>IF(H2613="","",ROW()-4)</f>
        <v/>
      </c>
    </row>
    <row r="2614">
      <c r="A2614" s="13">
        <f>IF(H2614="","",ROW()-4)</f>
        <v/>
      </c>
      <c r="B2614" s="13">
        <f>IF(H2614="","",ROW()-4)</f>
        <v/>
      </c>
    </row>
    <row r="2615">
      <c r="A2615" s="13">
        <f>IF(H2615="","",ROW()-4)</f>
        <v/>
      </c>
      <c r="B2615" s="13">
        <f>IF(H2615="","",ROW()-4)</f>
        <v/>
      </c>
    </row>
    <row r="2616">
      <c r="A2616" s="13">
        <f>IF(H2616="","",ROW()-4)</f>
        <v/>
      </c>
      <c r="B2616" s="13">
        <f>IF(H2616="","",ROW()-4)</f>
        <v/>
      </c>
    </row>
    <row r="2617">
      <c r="A2617" s="13">
        <f>IF(H2617="","",ROW()-4)</f>
        <v/>
      </c>
      <c r="B2617" s="13">
        <f>IF(H2617="","",ROW()-4)</f>
        <v/>
      </c>
    </row>
    <row r="2618">
      <c r="A2618" s="13">
        <f>IF(H2618="","",ROW()-4)</f>
        <v/>
      </c>
      <c r="B2618" s="13">
        <f>IF(H2618="","",ROW()-4)</f>
        <v/>
      </c>
    </row>
    <row r="2619">
      <c r="A2619" s="13">
        <f>IF(H2619="","",ROW()-4)</f>
        <v/>
      </c>
      <c r="B2619" s="13">
        <f>IF(H2619="","",ROW()-4)</f>
        <v/>
      </c>
    </row>
    <row r="2620">
      <c r="A2620" s="13">
        <f>IF(H2620="","",ROW()-4)</f>
        <v/>
      </c>
      <c r="B2620" s="13">
        <f>IF(H2620="","",ROW()-4)</f>
        <v/>
      </c>
    </row>
    <row r="2621">
      <c r="A2621" s="13">
        <f>IF(H2621="","",ROW()-4)</f>
        <v/>
      </c>
      <c r="B2621" s="13">
        <f>IF(H2621="","",ROW()-4)</f>
        <v/>
      </c>
    </row>
    <row r="2622">
      <c r="A2622" s="13">
        <f>IF(H2622="","",ROW()-4)</f>
        <v/>
      </c>
      <c r="B2622" s="13">
        <f>IF(H2622="","",ROW()-4)</f>
        <v/>
      </c>
    </row>
    <row r="2623">
      <c r="A2623" s="13">
        <f>IF(H2623="","",ROW()-4)</f>
        <v/>
      </c>
      <c r="B2623" s="13">
        <f>IF(H2623="","",ROW()-4)</f>
        <v/>
      </c>
    </row>
    <row r="2624">
      <c r="A2624" s="13">
        <f>IF(H2624="","",ROW()-4)</f>
        <v/>
      </c>
      <c r="B2624" s="13">
        <f>IF(H2624="","",ROW()-4)</f>
        <v/>
      </c>
    </row>
    <row r="2625">
      <c r="A2625" s="13">
        <f>IF(H2625="","",ROW()-4)</f>
        <v/>
      </c>
      <c r="B2625" s="13">
        <f>IF(H2625="","",ROW()-4)</f>
        <v/>
      </c>
    </row>
    <row r="2626">
      <c r="A2626" s="13">
        <f>IF(H2626="","",ROW()-4)</f>
        <v/>
      </c>
      <c r="B2626" s="13">
        <f>IF(H2626="","",ROW()-4)</f>
        <v/>
      </c>
    </row>
    <row r="2627">
      <c r="A2627" s="13">
        <f>IF(H2627="","",ROW()-4)</f>
        <v/>
      </c>
      <c r="B2627" s="13">
        <f>IF(H2627="","",ROW()-4)</f>
        <v/>
      </c>
    </row>
    <row r="2628">
      <c r="A2628" s="13">
        <f>IF(H2628="","",ROW()-4)</f>
        <v/>
      </c>
      <c r="B2628" s="13">
        <f>IF(H2628="","",ROW()-4)</f>
        <v/>
      </c>
    </row>
    <row r="2629">
      <c r="A2629" s="13">
        <f>IF(H2629="","",ROW()-4)</f>
        <v/>
      </c>
      <c r="B2629" s="13">
        <f>IF(H2629="","",ROW()-4)</f>
        <v/>
      </c>
    </row>
    <row r="2630">
      <c r="A2630" s="13">
        <f>IF(H2630="","",ROW()-4)</f>
        <v/>
      </c>
      <c r="B2630" s="13">
        <f>IF(H2630="","",ROW()-4)</f>
        <v/>
      </c>
    </row>
    <row r="2631">
      <c r="A2631" s="13">
        <f>IF(H2631="","",ROW()-4)</f>
        <v/>
      </c>
      <c r="B2631" s="13">
        <f>IF(H2631="","",ROW()-4)</f>
        <v/>
      </c>
    </row>
    <row r="2632">
      <c r="A2632" s="13">
        <f>IF(H2632="","",ROW()-4)</f>
        <v/>
      </c>
      <c r="B2632" s="13">
        <f>IF(H2632="","",ROW()-4)</f>
        <v/>
      </c>
    </row>
    <row r="2633">
      <c r="A2633" s="13">
        <f>IF(H2633="","",ROW()-4)</f>
        <v/>
      </c>
      <c r="B2633" s="13">
        <f>IF(H2633="","",ROW()-4)</f>
        <v/>
      </c>
    </row>
    <row r="2634">
      <c r="A2634" s="13">
        <f>IF(H2634="","",ROW()-4)</f>
        <v/>
      </c>
      <c r="B2634" s="13">
        <f>IF(H2634="","",ROW()-4)</f>
        <v/>
      </c>
    </row>
    <row r="2635">
      <c r="A2635" s="13">
        <f>IF(H2635="","",ROW()-4)</f>
        <v/>
      </c>
      <c r="B2635" s="13">
        <f>IF(H2635="","",ROW()-4)</f>
        <v/>
      </c>
    </row>
    <row r="2636">
      <c r="A2636" s="13">
        <f>IF(H2636="","",ROW()-4)</f>
        <v/>
      </c>
      <c r="B2636" s="13">
        <f>IF(H2636="","",ROW()-4)</f>
        <v/>
      </c>
    </row>
    <row r="2637">
      <c r="A2637" s="13">
        <f>IF(H2637="","",ROW()-4)</f>
        <v/>
      </c>
      <c r="B2637" s="13">
        <f>IF(H2637="","",ROW()-4)</f>
        <v/>
      </c>
    </row>
    <row r="2638">
      <c r="A2638" s="13">
        <f>IF(H2638="","",ROW()-4)</f>
        <v/>
      </c>
      <c r="B2638" s="13">
        <f>IF(H2638="","",ROW()-4)</f>
        <v/>
      </c>
    </row>
    <row r="2639">
      <c r="A2639" s="13">
        <f>IF(H2639="","",ROW()-4)</f>
        <v/>
      </c>
      <c r="B2639" s="13">
        <f>IF(H2639="","",ROW()-4)</f>
        <v/>
      </c>
    </row>
    <row r="2640">
      <c r="A2640" s="13">
        <f>IF(H2640="","",ROW()-4)</f>
        <v/>
      </c>
      <c r="B2640" s="13">
        <f>IF(H2640="","",ROW()-4)</f>
        <v/>
      </c>
    </row>
    <row r="2641">
      <c r="A2641" s="13">
        <f>IF(H2641="","",ROW()-4)</f>
        <v/>
      </c>
      <c r="B2641" s="13">
        <f>IF(H2641="","",ROW()-4)</f>
        <v/>
      </c>
    </row>
    <row r="2642">
      <c r="A2642" s="13">
        <f>IF(H2642="","",ROW()-4)</f>
        <v/>
      </c>
      <c r="B2642" s="13">
        <f>IF(H2642="","",ROW()-4)</f>
        <v/>
      </c>
    </row>
    <row r="2643">
      <c r="A2643" s="13">
        <f>IF(H2643="","",ROW()-4)</f>
        <v/>
      </c>
      <c r="B2643" s="13">
        <f>IF(H2643="","",ROW()-4)</f>
        <v/>
      </c>
    </row>
    <row r="2644">
      <c r="A2644" s="13">
        <f>IF(H2644="","",ROW()-4)</f>
        <v/>
      </c>
      <c r="B2644" s="13">
        <f>IF(H2644="","",ROW()-4)</f>
        <v/>
      </c>
    </row>
    <row r="2645">
      <c r="A2645" s="13">
        <f>IF(H2645="","",ROW()-4)</f>
        <v/>
      </c>
      <c r="B2645" s="13">
        <f>IF(H2645="","",ROW()-4)</f>
        <v/>
      </c>
    </row>
    <row r="2646">
      <c r="A2646" s="13">
        <f>IF(H2646="","",ROW()-4)</f>
        <v/>
      </c>
      <c r="B2646" s="13">
        <f>IF(H2646="","",ROW()-4)</f>
        <v/>
      </c>
    </row>
    <row r="2647">
      <c r="A2647" s="13">
        <f>IF(H2647="","",ROW()-4)</f>
        <v/>
      </c>
      <c r="B2647" s="13">
        <f>IF(H2647="","",ROW()-4)</f>
        <v/>
      </c>
    </row>
    <row r="2648">
      <c r="A2648" s="13">
        <f>IF(H2648="","",ROW()-4)</f>
        <v/>
      </c>
      <c r="B2648" s="13">
        <f>IF(H2648="","",ROW()-4)</f>
        <v/>
      </c>
    </row>
    <row r="2649">
      <c r="A2649" s="13">
        <f>IF(H2649="","",ROW()-4)</f>
        <v/>
      </c>
      <c r="B2649" s="13">
        <f>IF(H2649="","",ROW()-4)</f>
        <v/>
      </c>
    </row>
    <row r="2650">
      <c r="A2650" s="13">
        <f>IF(H2650="","",ROW()-4)</f>
        <v/>
      </c>
      <c r="B2650" s="13">
        <f>IF(H2650="","",ROW()-4)</f>
        <v/>
      </c>
    </row>
    <row r="2651">
      <c r="A2651" s="13">
        <f>IF(H2651="","",ROW()-4)</f>
        <v/>
      </c>
      <c r="B2651" s="13">
        <f>IF(H2651="","",ROW()-4)</f>
        <v/>
      </c>
    </row>
    <row r="2652">
      <c r="A2652" s="13">
        <f>IF(H2652="","",ROW()-4)</f>
        <v/>
      </c>
      <c r="B2652" s="13">
        <f>IF(H2652="","",ROW()-4)</f>
        <v/>
      </c>
    </row>
    <row r="2653">
      <c r="A2653" s="13">
        <f>IF(H2653="","",ROW()-4)</f>
        <v/>
      </c>
      <c r="B2653" s="13">
        <f>IF(H2653="","",ROW()-4)</f>
        <v/>
      </c>
    </row>
    <row r="2654">
      <c r="A2654" s="13">
        <f>IF(H2654="","",ROW()-4)</f>
        <v/>
      </c>
      <c r="B2654" s="13">
        <f>IF(H2654="","",ROW()-4)</f>
        <v/>
      </c>
    </row>
    <row r="2655">
      <c r="A2655" s="13">
        <f>IF(H2655="","",ROW()-4)</f>
        <v/>
      </c>
      <c r="B2655" s="13">
        <f>IF(H2655="","",ROW()-4)</f>
        <v/>
      </c>
    </row>
    <row r="2656">
      <c r="A2656" s="13">
        <f>IF(H2656="","",ROW()-4)</f>
        <v/>
      </c>
      <c r="B2656" s="13">
        <f>IF(H2656="","",ROW()-4)</f>
        <v/>
      </c>
    </row>
    <row r="2657">
      <c r="A2657" s="13">
        <f>IF(H2657="","",ROW()-4)</f>
        <v/>
      </c>
      <c r="B2657" s="13">
        <f>IF(H2657="","",ROW()-4)</f>
        <v/>
      </c>
    </row>
    <row r="2658">
      <c r="A2658" s="13">
        <f>IF(H2658="","",ROW()-4)</f>
        <v/>
      </c>
      <c r="B2658" s="13">
        <f>IF(H2658="","",ROW()-4)</f>
        <v/>
      </c>
    </row>
    <row r="2659">
      <c r="A2659" s="13">
        <f>IF(H2659="","",ROW()-4)</f>
        <v/>
      </c>
      <c r="B2659" s="13">
        <f>IF(H2659="","",ROW()-4)</f>
        <v/>
      </c>
    </row>
    <row r="2660">
      <c r="A2660" s="13">
        <f>IF(H2660="","",ROW()-4)</f>
        <v/>
      </c>
      <c r="B2660" s="13">
        <f>IF(H2660="","",ROW()-4)</f>
        <v/>
      </c>
    </row>
    <row r="2661">
      <c r="A2661" s="13">
        <f>IF(H2661="","",ROW()-4)</f>
        <v/>
      </c>
      <c r="B2661" s="13">
        <f>IF(H2661="","",ROW()-4)</f>
        <v/>
      </c>
    </row>
    <row r="2662">
      <c r="A2662" s="13">
        <f>IF(H2662="","",ROW()-4)</f>
        <v/>
      </c>
      <c r="B2662" s="13">
        <f>IF(H2662="","",ROW()-4)</f>
        <v/>
      </c>
    </row>
    <row r="2663">
      <c r="A2663" s="13">
        <f>IF(H2663="","",ROW()-4)</f>
        <v/>
      </c>
      <c r="B2663" s="13">
        <f>IF(H2663="","",ROW()-4)</f>
        <v/>
      </c>
    </row>
    <row r="2664">
      <c r="A2664" s="13">
        <f>IF(H2664="","",ROW()-4)</f>
        <v/>
      </c>
      <c r="B2664" s="13">
        <f>IF(H2664="","",ROW()-4)</f>
        <v/>
      </c>
    </row>
    <row r="2665">
      <c r="A2665" s="13">
        <f>IF(H2665="","",ROW()-4)</f>
        <v/>
      </c>
      <c r="B2665" s="13">
        <f>IF(H2665="","",ROW()-4)</f>
        <v/>
      </c>
    </row>
    <row r="2666">
      <c r="A2666" s="13">
        <f>IF(H2666="","",ROW()-4)</f>
        <v/>
      </c>
      <c r="B2666" s="13">
        <f>IF(H2666="","",ROW()-4)</f>
        <v/>
      </c>
    </row>
    <row r="2667">
      <c r="A2667" s="13">
        <f>IF(H2667="","",ROW()-4)</f>
        <v/>
      </c>
      <c r="B2667" s="13">
        <f>IF(H2667="","",ROW()-4)</f>
        <v/>
      </c>
    </row>
    <row r="2668">
      <c r="A2668" s="13">
        <f>IF(H2668="","",ROW()-4)</f>
        <v/>
      </c>
      <c r="B2668" s="13">
        <f>IF(H2668="","",ROW()-4)</f>
        <v/>
      </c>
    </row>
    <row r="2669">
      <c r="A2669" s="13">
        <f>IF(H2669="","",ROW()-4)</f>
        <v/>
      </c>
      <c r="B2669" s="13">
        <f>IF(H2669="","",ROW()-4)</f>
        <v/>
      </c>
    </row>
    <row r="2670">
      <c r="A2670" s="13">
        <f>IF(H2670="","",ROW()-4)</f>
        <v/>
      </c>
      <c r="B2670" s="13">
        <f>IF(H2670="","",ROW()-4)</f>
        <v/>
      </c>
    </row>
    <row r="2671">
      <c r="A2671" s="13">
        <f>IF(H2671="","",ROW()-4)</f>
        <v/>
      </c>
      <c r="B2671" s="13">
        <f>IF(H2671="","",ROW()-4)</f>
        <v/>
      </c>
    </row>
    <row r="2672">
      <c r="A2672" s="13">
        <f>IF(H2672="","",ROW()-4)</f>
        <v/>
      </c>
      <c r="B2672" s="13">
        <f>IF(H2672="","",ROW()-4)</f>
        <v/>
      </c>
    </row>
    <row r="2673">
      <c r="A2673" s="13">
        <f>IF(H2673="","",ROW()-4)</f>
        <v/>
      </c>
      <c r="B2673" s="13">
        <f>IF(H2673="","",ROW()-4)</f>
        <v/>
      </c>
    </row>
    <row r="2674">
      <c r="A2674" s="13">
        <f>IF(H2674="","",ROW()-4)</f>
        <v/>
      </c>
      <c r="B2674" s="13">
        <f>IF(H2674="","",ROW()-4)</f>
        <v/>
      </c>
    </row>
    <row r="2675">
      <c r="A2675" s="13">
        <f>IF(H2675="","",ROW()-4)</f>
        <v/>
      </c>
      <c r="B2675" s="13">
        <f>IF(H2675="","",ROW()-4)</f>
        <v/>
      </c>
    </row>
    <row r="2676">
      <c r="A2676" s="13">
        <f>IF(H2676="","",ROW()-4)</f>
        <v/>
      </c>
      <c r="B2676" s="13">
        <f>IF(H2676="","",ROW()-4)</f>
        <v/>
      </c>
    </row>
    <row r="2677">
      <c r="A2677" s="13">
        <f>IF(H2677="","",ROW()-4)</f>
        <v/>
      </c>
      <c r="B2677" s="13">
        <f>IF(H2677="","",ROW()-4)</f>
        <v/>
      </c>
    </row>
    <row r="2678">
      <c r="A2678" s="13">
        <f>IF(H2678="","",ROW()-4)</f>
        <v/>
      </c>
      <c r="B2678" s="13">
        <f>IF(H2678="","",ROW()-4)</f>
        <v/>
      </c>
    </row>
    <row r="2679">
      <c r="A2679" s="13">
        <f>IF(H2679="","",ROW()-4)</f>
        <v/>
      </c>
      <c r="B2679" s="13">
        <f>IF(H2679="","",ROW()-4)</f>
        <v/>
      </c>
    </row>
    <row r="2680">
      <c r="A2680" s="13">
        <f>IF(H2680="","",ROW()-4)</f>
        <v/>
      </c>
      <c r="B2680" s="13">
        <f>IF(H2680="","",ROW()-4)</f>
        <v/>
      </c>
    </row>
    <row r="2681">
      <c r="A2681" s="13">
        <f>IF(H2681="","",ROW()-4)</f>
        <v/>
      </c>
      <c r="B2681" s="13">
        <f>IF(H2681="","",ROW()-4)</f>
        <v/>
      </c>
    </row>
    <row r="2682">
      <c r="A2682" s="13">
        <f>IF(H2682="","",ROW()-4)</f>
        <v/>
      </c>
      <c r="B2682" s="13">
        <f>IF(H2682="","",ROW()-4)</f>
        <v/>
      </c>
    </row>
    <row r="2683">
      <c r="A2683" s="13">
        <f>IF(H2683="","",ROW()-4)</f>
        <v/>
      </c>
      <c r="B2683" s="13">
        <f>IF(H2683="","",ROW()-4)</f>
        <v/>
      </c>
    </row>
    <row r="2684">
      <c r="A2684" s="13">
        <f>IF(H2684="","",ROW()-4)</f>
        <v/>
      </c>
      <c r="B2684" s="13">
        <f>IF(H2684="","",ROW()-4)</f>
        <v/>
      </c>
    </row>
    <row r="2685">
      <c r="A2685" s="13">
        <f>IF(H2685="","",ROW()-4)</f>
        <v/>
      </c>
      <c r="B2685" s="13">
        <f>IF(H2685="","",ROW()-4)</f>
        <v/>
      </c>
    </row>
    <row r="2686">
      <c r="A2686" s="13">
        <f>IF(H2686="","",ROW()-4)</f>
        <v/>
      </c>
      <c r="B2686" s="13">
        <f>IF(H2686="","",ROW()-4)</f>
        <v/>
      </c>
    </row>
    <row r="2687">
      <c r="A2687" s="13">
        <f>IF(H2687="","",ROW()-4)</f>
        <v/>
      </c>
      <c r="B2687" s="13">
        <f>IF(H2687="","",ROW()-4)</f>
        <v/>
      </c>
    </row>
    <row r="2688">
      <c r="A2688" s="13">
        <f>IF(H2688="","",ROW()-4)</f>
        <v/>
      </c>
      <c r="B2688" s="13">
        <f>IF(H2688="","",ROW()-4)</f>
        <v/>
      </c>
    </row>
    <row r="2689">
      <c r="A2689" s="13">
        <f>IF(H2689="","",ROW()-4)</f>
        <v/>
      </c>
      <c r="B2689" s="13">
        <f>IF(H2689="","",ROW()-4)</f>
        <v/>
      </c>
    </row>
    <row r="2690">
      <c r="A2690" s="13">
        <f>IF(H2690="","",ROW()-4)</f>
        <v/>
      </c>
      <c r="B2690" s="13">
        <f>IF(H2690="","",ROW()-4)</f>
        <v/>
      </c>
    </row>
    <row r="2691">
      <c r="A2691" s="13">
        <f>IF(H2691="","",ROW()-4)</f>
        <v/>
      </c>
      <c r="B2691" s="13">
        <f>IF(H2691="","",ROW()-4)</f>
        <v/>
      </c>
    </row>
    <row r="2692">
      <c r="A2692" s="13">
        <f>IF(H2692="","",ROW()-4)</f>
        <v/>
      </c>
      <c r="B2692" s="13">
        <f>IF(H2692="","",ROW()-4)</f>
        <v/>
      </c>
    </row>
    <row r="2693">
      <c r="A2693" s="13">
        <f>IF(H2693="","",ROW()-4)</f>
        <v/>
      </c>
      <c r="B2693" s="13">
        <f>IF(H2693="","",ROW()-4)</f>
        <v/>
      </c>
    </row>
    <row r="2694">
      <c r="A2694" s="13">
        <f>IF(H2694="","",ROW()-4)</f>
        <v/>
      </c>
      <c r="B2694" s="13">
        <f>IF(H2694="","",ROW()-4)</f>
        <v/>
      </c>
    </row>
    <row r="2695">
      <c r="A2695" s="13">
        <f>IF(H2695="","",ROW()-4)</f>
        <v/>
      </c>
      <c r="B2695" s="13">
        <f>IF(H2695="","",ROW()-4)</f>
        <v/>
      </c>
    </row>
    <row r="2696">
      <c r="A2696" s="13">
        <f>IF(H2696="","",ROW()-4)</f>
        <v/>
      </c>
      <c r="B2696" s="13">
        <f>IF(H2696="","",ROW()-4)</f>
        <v/>
      </c>
    </row>
    <row r="2697">
      <c r="A2697" s="13">
        <f>IF(H2697="","",ROW()-4)</f>
        <v/>
      </c>
      <c r="B2697" s="13">
        <f>IF(H2697="","",ROW()-4)</f>
        <v/>
      </c>
    </row>
    <row r="2698">
      <c r="A2698" s="13">
        <f>IF(H2698="","",ROW()-4)</f>
        <v/>
      </c>
      <c r="B2698" s="13">
        <f>IF(H2698="","",ROW()-4)</f>
        <v/>
      </c>
    </row>
    <row r="2699">
      <c r="A2699" s="13">
        <f>IF(H2699="","",ROW()-4)</f>
        <v/>
      </c>
      <c r="B2699" s="13">
        <f>IF(H2699="","",ROW()-4)</f>
        <v/>
      </c>
    </row>
    <row r="2700">
      <c r="A2700" s="13">
        <f>IF(H2700="","",ROW()-4)</f>
        <v/>
      </c>
      <c r="B2700" s="13">
        <f>IF(H2700="","",ROW()-4)</f>
        <v/>
      </c>
    </row>
    <row r="2701">
      <c r="A2701" s="13">
        <f>IF(H2701="","",ROW()-4)</f>
        <v/>
      </c>
      <c r="B2701" s="13">
        <f>IF(H2701="","",ROW()-4)</f>
        <v/>
      </c>
    </row>
    <row r="2702">
      <c r="A2702" s="13">
        <f>IF(H2702="","",ROW()-4)</f>
        <v/>
      </c>
      <c r="B2702" s="13">
        <f>IF(H2702="","",ROW()-4)</f>
        <v/>
      </c>
    </row>
    <row r="2703">
      <c r="A2703" s="13">
        <f>IF(H2703="","",ROW()-4)</f>
        <v/>
      </c>
      <c r="B2703" s="13">
        <f>IF(H2703="","",ROW()-4)</f>
        <v/>
      </c>
    </row>
    <row r="2704">
      <c r="A2704" s="13">
        <f>IF(H2704="","",ROW()-4)</f>
        <v/>
      </c>
      <c r="B2704" s="13">
        <f>IF(H2704="","",ROW()-4)</f>
        <v/>
      </c>
    </row>
    <row r="2705">
      <c r="A2705" s="13">
        <f>IF(H2705="","",ROW()-4)</f>
        <v/>
      </c>
      <c r="B2705" s="13">
        <f>IF(H2705="","",ROW()-4)</f>
        <v/>
      </c>
    </row>
    <row r="2706">
      <c r="A2706" s="13">
        <f>IF(H2706="","",ROW()-4)</f>
        <v/>
      </c>
      <c r="B2706" s="13">
        <f>IF(H2706="","",ROW()-4)</f>
        <v/>
      </c>
    </row>
    <row r="2707">
      <c r="A2707" s="13">
        <f>IF(H2707="","",ROW()-4)</f>
        <v/>
      </c>
      <c r="B2707" s="13">
        <f>IF(H2707="","",ROW()-4)</f>
        <v/>
      </c>
    </row>
    <row r="2708">
      <c r="A2708" s="13">
        <f>IF(H2708="","",ROW()-4)</f>
        <v/>
      </c>
      <c r="B2708" s="13">
        <f>IF(H2708="","",ROW()-4)</f>
        <v/>
      </c>
    </row>
    <row r="2709">
      <c r="A2709" s="13">
        <f>IF(H2709="","",ROW()-4)</f>
        <v/>
      </c>
      <c r="B2709" s="13">
        <f>IF(H2709="","",ROW()-4)</f>
        <v/>
      </c>
    </row>
    <row r="2710">
      <c r="A2710" s="13">
        <f>IF(H2710="","",ROW()-4)</f>
        <v/>
      </c>
      <c r="B2710" s="13">
        <f>IF(H2710="","",ROW()-4)</f>
        <v/>
      </c>
    </row>
    <row r="2711">
      <c r="A2711" s="13">
        <f>IF(H2711="","",ROW()-4)</f>
        <v/>
      </c>
      <c r="B2711" s="13">
        <f>IF(H2711="","",ROW()-4)</f>
        <v/>
      </c>
    </row>
    <row r="2712">
      <c r="A2712" s="13">
        <f>IF(H2712="","",ROW()-4)</f>
        <v/>
      </c>
      <c r="B2712" s="13">
        <f>IF(H2712="","",ROW()-4)</f>
        <v/>
      </c>
    </row>
    <row r="2713">
      <c r="A2713" s="13">
        <f>IF(H2713="","",ROW()-4)</f>
        <v/>
      </c>
      <c r="B2713" s="13">
        <f>IF(H2713="","",ROW()-4)</f>
        <v/>
      </c>
    </row>
    <row r="2714">
      <c r="A2714" s="13">
        <f>IF(H2714="","",ROW()-4)</f>
        <v/>
      </c>
      <c r="B2714" s="13">
        <f>IF(H2714="","",ROW()-4)</f>
        <v/>
      </c>
    </row>
    <row r="2715">
      <c r="A2715" s="13">
        <f>IF(H2715="","",ROW()-4)</f>
        <v/>
      </c>
      <c r="B2715" s="13">
        <f>IF(H2715="","",ROW()-4)</f>
        <v/>
      </c>
    </row>
    <row r="2716">
      <c r="A2716" s="13">
        <f>IF(H2716="","",ROW()-4)</f>
        <v/>
      </c>
      <c r="B2716" s="13">
        <f>IF(H2716="","",ROW()-4)</f>
        <v/>
      </c>
    </row>
    <row r="2717">
      <c r="A2717" s="13">
        <f>IF(H2717="","",ROW()-4)</f>
        <v/>
      </c>
      <c r="B2717" s="13">
        <f>IF(H2717="","",ROW()-4)</f>
        <v/>
      </c>
    </row>
    <row r="2718">
      <c r="A2718" s="13">
        <f>IF(H2718="","",ROW()-4)</f>
        <v/>
      </c>
      <c r="B2718" s="13">
        <f>IF(H2718="","",ROW()-4)</f>
        <v/>
      </c>
    </row>
    <row r="2719">
      <c r="A2719" s="13">
        <f>IF(H2719="","",ROW()-4)</f>
        <v/>
      </c>
      <c r="B2719" s="13">
        <f>IF(H2719="","",ROW()-4)</f>
        <v/>
      </c>
    </row>
    <row r="2720">
      <c r="A2720" s="13">
        <f>IF(H2720="","",ROW()-4)</f>
        <v/>
      </c>
      <c r="B2720" s="13">
        <f>IF(H2720="","",ROW()-4)</f>
        <v/>
      </c>
    </row>
    <row r="2721">
      <c r="A2721" s="13">
        <f>IF(H2721="","",ROW()-4)</f>
        <v/>
      </c>
      <c r="B2721" s="13">
        <f>IF(H2721="","",ROW()-4)</f>
        <v/>
      </c>
    </row>
    <row r="2722">
      <c r="A2722" s="13">
        <f>IF(H2722="","",ROW()-4)</f>
        <v/>
      </c>
      <c r="B2722" s="13">
        <f>IF(H2722="","",ROW()-4)</f>
        <v/>
      </c>
    </row>
    <row r="2723">
      <c r="A2723" s="13">
        <f>IF(H2723="","",ROW()-4)</f>
        <v/>
      </c>
      <c r="B2723" s="13">
        <f>IF(H2723="","",ROW()-4)</f>
        <v/>
      </c>
    </row>
    <row r="2724">
      <c r="A2724" s="13">
        <f>IF(H2724="","",ROW()-4)</f>
        <v/>
      </c>
      <c r="B2724" s="13">
        <f>IF(H2724="","",ROW()-4)</f>
        <v/>
      </c>
    </row>
    <row r="2725">
      <c r="A2725" s="13">
        <f>IF(H2725="","",ROW()-4)</f>
        <v/>
      </c>
      <c r="B2725" s="13">
        <f>IF(H2725="","",ROW()-4)</f>
        <v/>
      </c>
    </row>
    <row r="2726">
      <c r="A2726" s="13">
        <f>IF(H2726="","",ROW()-4)</f>
        <v/>
      </c>
      <c r="B2726" s="13">
        <f>IF(H2726="","",ROW()-4)</f>
        <v/>
      </c>
    </row>
    <row r="2727">
      <c r="A2727" s="13">
        <f>IF(H2727="","",ROW()-4)</f>
        <v/>
      </c>
      <c r="B2727" s="13">
        <f>IF(H2727="","",ROW()-4)</f>
        <v/>
      </c>
    </row>
    <row r="2728">
      <c r="A2728" s="13">
        <f>IF(H2728="","",ROW()-4)</f>
        <v/>
      </c>
      <c r="B2728" s="13">
        <f>IF(H2728="","",ROW()-4)</f>
        <v/>
      </c>
    </row>
    <row r="2729">
      <c r="A2729" s="13">
        <f>IF(H2729="","",ROW()-4)</f>
        <v/>
      </c>
      <c r="B2729" s="13">
        <f>IF(H2729="","",ROW()-4)</f>
        <v/>
      </c>
    </row>
    <row r="2730">
      <c r="A2730" s="13">
        <f>IF(H2730="","",ROW()-4)</f>
        <v/>
      </c>
      <c r="B2730" s="13">
        <f>IF(H2730="","",ROW()-4)</f>
        <v/>
      </c>
    </row>
    <row r="2731">
      <c r="A2731" s="13">
        <f>IF(H2731="","",ROW()-4)</f>
        <v/>
      </c>
      <c r="B2731" s="13">
        <f>IF(H2731="","",ROW()-4)</f>
        <v/>
      </c>
    </row>
    <row r="2732">
      <c r="A2732" s="13">
        <f>IF(H2732="","",ROW()-4)</f>
        <v/>
      </c>
      <c r="B2732" s="13">
        <f>IF(H2732="","",ROW()-4)</f>
        <v/>
      </c>
    </row>
    <row r="2733">
      <c r="A2733" s="13">
        <f>IF(H2733="","",ROW()-4)</f>
        <v/>
      </c>
      <c r="B2733" s="13">
        <f>IF(H2733="","",ROW()-4)</f>
        <v/>
      </c>
    </row>
    <row r="2734">
      <c r="A2734" s="13">
        <f>IF(H2734="","",ROW()-4)</f>
        <v/>
      </c>
      <c r="B2734" s="13">
        <f>IF(H2734="","",ROW()-4)</f>
        <v/>
      </c>
    </row>
    <row r="2735">
      <c r="A2735" s="13">
        <f>IF(H2735="","",ROW()-4)</f>
        <v/>
      </c>
      <c r="B2735" s="13">
        <f>IF(H2735="","",ROW()-4)</f>
        <v/>
      </c>
    </row>
    <row r="2736">
      <c r="A2736" s="13">
        <f>IF(H2736="","",ROW()-4)</f>
        <v/>
      </c>
      <c r="B2736" s="13">
        <f>IF(H2736="","",ROW()-4)</f>
        <v/>
      </c>
    </row>
    <row r="2737">
      <c r="A2737" s="13">
        <f>IF(H2737="","",ROW()-4)</f>
        <v/>
      </c>
      <c r="B2737" s="13">
        <f>IF(H2737="","",ROW()-4)</f>
        <v/>
      </c>
    </row>
    <row r="2738">
      <c r="A2738" s="13">
        <f>IF(H2738="","",ROW()-4)</f>
        <v/>
      </c>
      <c r="B2738" s="13">
        <f>IF(H2738="","",ROW()-4)</f>
        <v/>
      </c>
    </row>
    <row r="2739">
      <c r="A2739" s="13">
        <f>IF(H2739="","",ROW()-4)</f>
        <v/>
      </c>
      <c r="B2739" s="13">
        <f>IF(H2739="","",ROW()-4)</f>
        <v/>
      </c>
    </row>
    <row r="2740">
      <c r="A2740" s="13">
        <f>IF(H2740="","",ROW()-4)</f>
        <v/>
      </c>
      <c r="B2740" s="13">
        <f>IF(H2740="","",ROW()-4)</f>
        <v/>
      </c>
    </row>
    <row r="2741">
      <c r="A2741" s="13">
        <f>IF(H2741="","",ROW()-4)</f>
        <v/>
      </c>
      <c r="B2741" s="13">
        <f>IF(H2741="","",ROW()-4)</f>
        <v/>
      </c>
    </row>
    <row r="2742">
      <c r="A2742" s="13">
        <f>IF(H2742="","",ROW()-4)</f>
        <v/>
      </c>
      <c r="B2742" s="13">
        <f>IF(H2742="","",ROW()-4)</f>
        <v/>
      </c>
    </row>
    <row r="2743">
      <c r="A2743" s="13">
        <f>IF(H2743="","",ROW()-4)</f>
        <v/>
      </c>
      <c r="B2743" s="13">
        <f>IF(H2743="","",ROW()-4)</f>
        <v/>
      </c>
    </row>
    <row r="2744">
      <c r="A2744" s="13">
        <f>IF(H2744="","",ROW()-4)</f>
        <v/>
      </c>
      <c r="B2744" s="13">
        <f>IF(H2744="","",ROW()-4)</f>
        <v/>
      </c>
    </row>
    <row r="2745">
      <c r="A2745" s="13">
        <f>IF(H2745="","",ROW()-4)</f>
        <v/>
      </c>
      <c r="B2745" s="13">
        <f>IF(H2745="","",ROW()-4)</f>
        <v/>
      </c>
    </row>
    <row r="2746">
      <c r="A2746" s="13">
        <f>IF(H2746="","",ROW()-4)</f>
        <v/>
      </c>
      <c r="B2746" s="13">
        <f>IF(H2746="","",ROW()-4)</f>
        <v/>
      </c>
    </row>
    <row r="2747">
      <c r="A2747" s="13">
        <f>IF(H2747="","",ROW()-4)</f>
        <v/>
      </c>
      <c r="B2747" s="13">
        <f>IF(H2747="","",ROW()-4)</f>
        <v/>
      </c>
    </row>
    <row r="2748">
      <c r="A2748" s="13">
        <f>IF(H2748="","",ROW()-4)</f>
        <v/>
      </c>
      <c r="B2748" s="13">
        <f>IF(H2748="","",ROW()-4)</f>
        <v/>
      </c>
    </row>
    <row r="2749">
      <c r="A2749" s="13">
        <f>IF(H2749="","",ROW()-4)</f>
        <v/>
      </c>
      <c r="B2749" s="13">
        <f>IF(H2749="","",ROW()-4)</f>
        <v/>
      </c>
    </row>
    <row r="2750">
      <c r="A2750" s="13">
        <f>IF(H2750="","",ROW()-4)</f>
        <v/>
      </c>
      <c r="B2750" s="13">
        <f>IF(H2750="","",ROW()-4)</f>
        <v/>
      </c>
    </row>
    <row r="2751">
      <c r="A2751" s="13">
        <f>IF(H2751="","",ROW()-4)</f>
        <v/>
      </c>
      <c r="B2751" s="13">
        <f>IF(H2751="","",ROW()-4)</f>
        <v/>
      </c>
    </row>
    <row r="2752">
      <c r="A2752" s="13">
        <f>IF(H2752="","",ROW()-4)</f>
        <v/>
      </c>
      <c r="B2752" s="13">
        <f>IF(H2752="","",ROW()-4)</f>
        <v/>
      </c>
    </row>
    <row r="2753">
      <c r="A2753" s="13">
        <f>IF(H2753="","",ROW()-4)</f>
        <v/>
      </c>
      <c r="B2753" s="13">
        <f>IF(H2753="","",ROW()-4)</f>
        <v/>
      </c>
    </row>
    <row r="2754">
      <c r="A2754" s="13">
        <f>IF(H2754="","",ROW()-4)</f>
        <v/>
      </c>
      <c r="B2754" s="13">
        <f>IF(H2754="","",ROW()-4)</f>
        <v/>
      </c>
    </row>
    <row r="2755">
      <c r="A2755" s="13">
        <f>IF(H2755="","",ROW()-4)</f>
        <v/>
      </c>
      <c r="B2755" s="13">
        <f>IF(H2755="","",ROW()-4)</f>
        <v/>
      </c>
    </row>
    <row r="2756">
      <c r="A2756" s="13">
        <f>IF(H2756="","",ROW()-4)</f>
        <v/>
      </c>
      <c r="B2756" s="13">
        <f>IF(H2756="","",ROW()-4)</f>
        <v/>
      </c>
    </row>
    <row r="2757">
      <c r="A2757" s="13">
        <f>IF(H2757="","",ROW()-4)</f>
        <v/>
      </c>
      <c r="B2757" s="13">
        <f>IF(H2757="","",ROW()-4)</f>
        <v/>
      </c>
    </row>
    <row r="2758">
      <c r="A2758" s="13">
        <f>IF(H2758="","",ROW()-4)</f>
        <v/>
      </c>
      <c r="B2758" s="13">
        <f>IF(H2758="","",ROW()-4)</f>
        <v/>
      </c>
    </row>
    <row r="2759">
      <c r="A2759" s="13">
        <f>IF(H2759="","",ROW()-4)</f>
        <v/>
      </c>
      <c r="B2759" s="13">
        <f>IF(H2759="","",ROW()-4)</f>
        <v/>
      </c>
    </row>
    <row r="2760">
      <c r="A2760" s="13">
        <f>IF(H2760="","",ROW()-4)</f>
        <v/>
      </c>
      <c r="B2760" s="13">
        <f>IF(H2760="","",ROW()-4)</f>
        <v/>
      </c>
    </row>
    <row r="2761">
      <c r="A2761" s="13">
        <f>IF(H2761="","",ROW()-4)</f>
        <v/>
      </c>
      <c r="B2761" s="13">
        <f>IF(H2761="","",ROW()-4)</f>
        <v/>
      </c>
    </row>
    <row r="2762">
      <c r="A2762" s="13">
        <f>IF(H2762="","",ROW()-4)</f>
        <v/>
      </c>
      <c r="B2762" s="13">
        <f>IF(H2762="","",ROW()-4)</f>
        <v/>
      </c>
    </row>
    <row r="2763">
      <c r="A2763" s="13">
        <f>IF(H2763="","",ROW()-4)</f>
        <v/>
      </c>
      <c r="B2763" s="13">
        <f>IF(H2763="","",ROW()-4)</f>
        <v/>
      </c>
    </row>
    <row r="2764">
      <c r="A2764" s="13">
        <f>IF(H2764="","",ROW()-4)</f>
        <v/>
      </c>
      <c r="B2764" s="13">
        <f>IF(H2764="","",ROW()-4)</f>
        <v/>
      </c>
    </row>
    <row r="2765">
      <c r="A2765" s="13">
        <f>IF(H2765="","",ROW()-4)</f>
        <v/>
      </c>
      <c r="B2765" s="13">
        <f>IF(H2765="","",ROW()-4)</f>
        <v/>
      </c>
    </row>
    <row r="2766">
      <c r="A2766" s="13">
        <f>IF(H2766="","",ROW()-4)</f>
        <v/>
      </c>
      <c r="B2766" s="13">
        <f>IF(H2766="","",ROW()-4)</f>
        <v/>
      </c>
    </row>
    <row r="2767">
      <c r="A2767" s="13">
        <f>IF(H2767="","",ROW()-4)</f>
        <v/>
      </c>
      <c r="B2767" s="13">
        <f>IF(H2767="","",ROW()-4)</f>
        <v/>
      </c>
    </row>
    <row r="2768">
      <c r="A2768" s="13">
        <f>IF(H2768="","",ROW()-4)</f>
        <v/>
      </c>
      <c r="B2768" s="13">
        <f>IF(H2768="","",ROW()-4)</f>
        <v/>
      </c>
    </row>
    <row r="2769">
      <c r="A2769" s="13">
        <f>IF(H2769="","",ROW()-4)</f>
        <v/>
      </c>
      <c r="B2769" s="13">
        <f>IF(H2769="","",ROW()-4)</f>
        <v/>
      </c>
    </row>
    <row r="2770">
      <c r="A2770" s="13">
        <f>IF(H2770="","",ROW()-4)</f>
        <v/>
      </c>
      <c r="B2770" s="13">
        <f>IF(H2770="","",ROW()-4)</f>
        <v/>
      </c>
    </row>
    <row r="2771">
      <c r="A2771" s="13">
        <f>IF(H2771="","",ROW()-4)</f>
        <v/>
      </c>
      <c r="B2771" s="13">
        <f>IF(H2771="","",ROW()-4)</f>
        <v/>
      </c>
    </row>
    <row r="2772">
      <c r="A2772" s="13">
        <f>IF(H2772="","",ROW()-4)</f>
        <v/>
      </c>
      <c r="B2772" s="13">
        <f>IF(H2772="","",ROW()-4)</f>
        <v/>
      </c>
    </row>
    <row r="2773">
      <c r="A2773" s="13">
        <f>IF(H2773="","",ROW()-4)</f>
        <v/>
      </c>
      <c r="B2773" s="13">
        <f>IF(H2773="","",ROW()-4)</f>
        <v/>
      </c>
    </row>
    <row r="2774">
      <c r="A2774" s="13">
        <f>IF(H2774="","",ROW()-4)</f>
        <v/>
      </c>
      <c r="B2774" s="13">
        <f>IF(H2774="","",ROW()-4)</f>
        <v/>
      </c>
    </row>
    <row r="2775">
      <c r="A2775" s="13">
        <f>IF(H2775="","",ROW()-4)</f>
        <v/>
      </c>
      <c r="B2775" s="13">
        <f>IF(H2775="","",ROW()-4)</f>
        <v/>
      </c>
    </row>
    <row r="2776">
      <c r="A2776" s="13">
        <f>IF(H2776="","",ROW()-4)</f>
        <v/>
      </c>
      <c r="B2776" s="13">
        <f>IF(H2776="","",ROW()-4)</f>
        <v/>
      </c>
    </row>
    <row r="2777">
      <c r="A2777" s="13">
        <f>IF(H2777="","",ROW()-4)</f>
        <v/>
      </c>
      <c r="B2777" s="13">
        <f>IF(H2777="","",ROW()-4)</f>
        <v/>
      </c>
    </row>
    <row r="2778">
      <c r="A2778" s="13">
        <f>IF(H2778="","",ROW()-4)</f>
        <v/>
      </c>
      <c r="B2778" s="13">
        <f>IF(H2778="","",ROW()-4)</f>
        <v/>
      </c>
    </row>
    <row r="2779">
      <c r="A2779" s="13">
        <f>IF(H2779="","",ROW()-4)</f>
        <v/>
      </c>
      <c r="B2779" s="13">
        <f>IF(H2779="","",ROW()-4)</f>
        <v/>
      </c>
    </row>
    <row r="2780">
      <c r="A2780" s="13">
        <f>IF(H2780="","",ROW()-4)</f>
        <v/>
      </c>
      <c r="B2780" s="13">
        <f>IF(H2780="","",ROW()-4)</f>
        <v/>
      </c>
    </row>
    <row r="2781">
      <c r="A2781" s="13">
        <f>IF(H2781="","",ROW()-4)</f>
        <v/>
      </c>
      <c r="B2781" s="13">
        <f>IF(H2781="","",ROW()-4)</f>
        <v/>
      </c>
    </row>
    <row r="2782">
      <c r="A2782" s="13">
        <f>IF(H2782="","",ROW()-4)</f>
        <v/>
      </c>
      <c r="B2782" s="13">
        <f>IF(H2782="","",ROW()-4)</f>
        <v/>
      </c>
    </row>
    <row r="2783">
      <c r="A2783" s="13">
        <f>IF(H2783="","",ROW()-4)</f>
        <v/>
      </c>
      <c r="B2783" s="13">
        <f>IF(H2783="","",ROW()-4)</f>
        <v/>
      </c>
    </row>
    <row r="2784">
      <c r="A2784" s="13">
        <f>IF(H2784="","",ROW()-4)</f>
        <v/>
      </c>
      <c r="B2784" s="13">
        <f>IF(H2784="","",ROW()-4)</f>
        <v/>
      </c>
    </row>
    <row r="2785">
      <c r="A2785" s="13">
        <f>IF(H2785="","",ROW()-4)</f>
        <v/>
      </c>
      <c r="B2785" s="13">
        <f>IF(H2785="","",ROW()-4)</f>
        <v/>
      </c>
    </row>
    <row r="2786">
      <c r="A2786" s="13">
        <f>IF(H2786="","",ROW()-4)</f>
        <v/>
      </c>
      <c r="B2786" s="13">
        <f>IF(H2786="","",ROW()-4)</f>
        <v/>
      </c>
    </row>
    <row r="2787">
      <c r="A2787" s="13">
        <f>IF(H2787="","",ROW()-4)</f>
        <v/>
      </c>
      <c r="B2787" s="13">
        <f>IF(H2787="","",ROW()-4)</f>
        <v/>
      </c>
    </row>
    <row r="2788">
      <c r="A2788" s="13">
        <f>IF(H2788="","",ROW()-4)</f>
        <v/>
      </c>
      <c r="B2788" s="13">
        <f>IF(H2788="","",ROW()-4)</f>
        <v/>
      </c>
    </row>
    <row r="2789">
      <c r="A2789" s="13">
        <f>IF(H2789="","",ROW()-4)</f>
        <v/>
      </c>
      <c r="B2789" s="13">
        <f>IF(H2789="","",ROW()-4)</f>
        <v/>
      </c>
    </row>
    <row r="2790">
      <c r="A2790" s="13">
        <f>IF(H2790="","",ROW()-4)</f>
        <v/>
      </c>
      <c r="B2790" s="13">
        <f>IF(H2790="","",ROW()-4)</f>
        <v/>
      </c>
    </row>
    <row r="2791">
      <c r="A2791" s="13">
        <f>IF(H2791="","",ROW()-4)</f>
        <v/>
      </c>
      <c r="B2791" s="13">
        <f>IF(H2791="","",ROW()-4)</f>
        <v/>
      </c>
    </row>
    <row r="2792">
      <c r="A2792" s="13">
        <f>IF(H2792="","",ROW()-4)</f>
        <v/>
      </c>
      <c r="B2792" s="13">
        <f>IF(H2792="","",ROW()-4)</f>
        <v/>
      </c>
    </row>
    <row r="2793">
      <c r="A2793" s="13">
        <f>IF(H2793="","",ROW()-4)</f>
        <v/>
      </c>
      <c r="B2793" s="13">
        <f>IF(H2793="","",ROW()-4)</f>
        <v/>
      </c>
    </row>
    <row r="2794">
      <c r="A2794" s="13">
        <f>IF(H2794="","",ROW()-4)</f>
        <v/>
      </c>
      <c r="B2794" s="13">
        <f>IF(H2794="","",ROW()-4)</f>
        <v/>
      </c>
    </row>
    <row r="2795">
      <c r="A2795" s="13">
        <f>IF(H2795="","",ROW()-4)</f>
        <v/>
      </c>
      <c r="B2795" s="13">
        <f>IF(H2795="","",ROW()-4)</f>
        <v/>
      </c>
    </row>
    <row r="2796">
      <c r="A2796" s="13">
        <f>IF(H2796="","",ROW()-4)</f>
        <v/>
      </c>
      <c r="B2796" s="13">
        <f>IF(H2796="","",ROW()-4)</f>
        <v/>
      </c>
    </row>
    <row r="2797">
      <c r="A2797" s="13">
        <f>IF(H2797="","",ROW()-4)</f>
        <v/>
      </c>
      <c r="B2797" s="13">
        <f>IF(H2797="","",ROW()-4)</f>
        <v/>
      </c>
    </row>
    <row r="2798">
      <c r="A2798" s="13">
        <f>IF(H2798="","",ROW()-4)</f>
        <v/>
      </c>
      <c r="B2798" s="13">
        <f>IF(H2798="","",ROW()-4)</f>
        <v/>
      </c>
    </row>
    <row r="2799">
      <c r="A2799" s="13">
        <f>IF(H2799="","",ROW()-4)</f>
        <v/>
      </c>
      <c r="B2799" s="13">
        <f>IF(H2799="","",ROW()-4)</f>
        <v/>
      </c>
    </row>
    <row r="2800">
      <c r="A2800" s="13">
        <f>IF(H2800="","",ROW()-4)</f>
        <v/>
      </c>
      <c r="B2800" s="13">
        <f>IF(H2800="","",ROW()-4)</f>
        <v/>
      </c>
    </row>
    <row r="2801">
      <c r="A2801" s="13">
        <f>IF(H2801="","",ROW()-4)</f>
        <v/>
      </c>
      <c r="B2801" s="13">
        <f>IF(H2801="","",ROW()-4)</f>
        <v/>
      </c>
    </row>
    <row r="2802">
      <c r="A2802" s="13">
        <f>IF(H2802="","",ROW()-4)</f>
        <v/>
      </c>
      <c r="B2802" s="13">
        <f>IF(H2802="","",ROW()-4)</f>
        <v/>
      </c>
    </row>
    <row r="2803">
      <c r="A2803" s="13">
        <f>IF(H2803="","",ROW()-4)</f>
        <v/>
      </c>
      <c r="B2803" s="13">
        <f>IF(H2803="","",ROW()-4)</f>
        <v/>
      </c>
    </row>
    <row r="2804">
      <c r="A2804" s="13">
        <f>IF(H2804="","",ROW()-4)</f>
        <v/>
      </c>
      <c r="B2804" s="13">
        <f>IF(H2804="","",ROW()-4)</f>
        <v/>
      </c>
    </row>
    <row r="2805">
      <c r="A2805" s="13">
        <f>IF(H2805="","",ROW()-4)</f>
        <v/>
      </c>
      <c r="B2805" s="13">
        <f>IF(H2805="","",ROW()-4)</f>
        <v/>
      </c>
    </row>
    <row r="2806">
      <c r="A2806" s="13">
        <f>IF(H2806="","",ROW()-4)</f>
        <v/>
      </c>
      <c r="B2806" s="13">
        <f>IF(H2806="","",ROW()-4)</f>
        <v/>
      </c>
    </row>
    <row r="2807">
      <c r="A2807" s="13">
        <f>IF(H2807="","",ROW()-4)</f>
        <v/>
      </c>
      <c r="B2807" s="13">
        <f>IF(H2807="","",ROW()-4)</f>
        <v/>
      </c>
    </row>
    <row r="2808">
      <c r="A2808" s="13">
        <f>IF(H2808="","",ROW()-4)</f>
        <v/>
      </c>
      <c r="B2808" s="13">
        <f>IF(H2808="","",ROW()-4)</f>
        <v/>
      </c>
    </row>
    <row r="2809">
      <c r="A2809" s="13">
        <f>IF(H2809="","",ROW()-4)</f>
        <v/>
      </c>
      <c r="B2809" s="13">
        <f>IF(H2809="","",ROW()-4)</f>
        <v/>
      </c>
    </row>
    <row r="2810">
      <c r="A2810" s="13">
        <f>IF(H2810="","",ROW()-4)</f>
        <v/>
      </c>
      <c r="B2810" s="13">
        <f>IF(H2810="","",ROW()-4)</f>
        <v/>
      </c>
    </row>
    <row r="2811">
      <c r="A2811" s="13">
        <f>IF(H2811="","",ROW()-4)</f>
        <v/>
      </c>
      <c r="B2811" s="13">
        <f>IF(H2811="","",ROW()-4)</f>
        <v/>
      </c>
    </row>
    <row r="2812">
      <c r="A2812" s="13">
        <f>IF(H2812="","",ROW()-4)</f>
        <v/>
      </c>
      <c r="B2812" s="13">
        <f>IF(H2812="","",ROW()-4)</f>
        <v/>
      </c>
    </row>
    <row r="2813">
      <c r="A2813" s="13">
        <f>IF(H2813="","",ROW()-4)</f>
        <v/>
      </c>
      <c r="B2813" s="13">
        <f>IF(H2813="","",ROW()-4)</f>
        <v/>
      </c>
    </row>
    <row r="2814">
      <c r="A2814" s="13">
        <f>IF(H2814="","",ROW()-4)</f>
        <v/>
      </c>
      <c r="B2814" s="13">
        <f>IF(H2814="","",ROW()-4)</f>
        <v/>
      </c>
    </row>
    <row r="2815">
      <c r="A2815" s="13">
        <f>IF(H2815="","",ROW()-4)</f>
        <v/>
      </c>
      <c r="B2815" s="13">
        <f>IF(H2815="","",ROW()-4)</f>
        <v/>
      </c>
    </row>
    <row r="2816">
      <c r="A2816" s="13">
        <f>IF(H2816="","",ROW()-4)</f>
        <v/>
      </c>
      <c r="B2816" s="13">
        <f>IF(H2816="","",ROW()-4)</f>
        <v/>
      </c>
    </row>
    <row r="2817">
      <c r="A2817" s="13">
        <f>IF(H2817="","",ROW()-4)</f>
        <v/>
      </c>
      <c r="B2817" s="13">
        <f>IF(H2817="","",ROW()-4)</f>
        <v/>
      </c>
    </row>
    <row r="2818">
      <c r="A2818" s="13">
        <f>IF(H2818="","",ROW()-4)</f>
        <v/>
      </c>
      <c r="B2818" s="13">
        <f>IF(H2818="","",ROW()-4)</f>
        <v/>
      </c>
    </row>
    <row r="2819">
      <c r="A2819" s="13">
        <f>IF(H2819="","",ROW()-4)</f>
        <v/>
      </c>
      <c r="B2819" s="13">
        <f>IF(H2819="","",ROW()-4)</f>
        <v/>
      </c>
    </row>
    <row r="2820">
      <c r="A2820" s="13">
        <f>IF(H2820="","",ROW()-4)</f>
        <v/>
      </c>
      <c r="B2820" s="13">
        <f>IF(H2820="","",ROW()-4)</f>
        <v/>
      </c>
    </row>
    <row r="2821">
      <c r="A2821" s="13">
        <f>IF(H2821="","",ROW()-4)</f>
        <v/>
      </c>
      <c r="B2821" s="13">
        <f>IF(H2821="","",ROW()-4)</f>
        <v/>
      </c>
    </row>
    <row r="2822">
      <c r="A2822" s="13">
        <f>IF(H2822="","",ROW()-4)</f>
        <v/>
      </c>
      <c r="B2822" s="13">
        <f>IF(H2822="","",ROW()-4)</f>
        <v/>
      </c>
    </row>
    <row r="2823">
      <c r="A2823" s="13">
        <f>IF(H2823="","",ROW()-4)</f>
        <v/>
      </c>
      <c r="B2823" s="13">
        <f>IF(H2823="","",ROW()-4)</f>
        <v/>
      </c>
    </row>
    <row r="2824">
      <c r="A2824" s="13">
        <f>IF(H2824="","",ROW()-4)</f>
        <v/>
      </c>
      <c r="B2824" s="13">
        <f>IF(H2824="","",ROW()-4)</f>
        <v/>
      </c>
    </row>
    <row r="2825">
      <c r="A2825" s="13">
        <f>IF(H2825="","",ROW()-4)</f>
        <v/>
      </c>
      <c r="B2825" s="13">
        <f>IF(H2825="","",ROW()-4)</f>
        <v/>
      </c>
    </row>
    <row r="2826">
      <c r="A2826" s="13">
        <f>IF(H2826="","",ROW()-4)</f>
        <v/>
      </c>
      <c r="B2826" s="13">
        <f>IF(H2826="","",ROW()-4)</f>
        <v/>
      </c>
    </row>
    <row r="2827">
      <c r="A2827" s="13">
        <f>IF(H2827="","",ROW()-4)</f>
        <v/>
      </c>
      <c r="B2827" s="13">
        <f>IF(H2827="","",ROW()-4)</f>
        <v/>
      </c>
    </row>
    <row r="2828">
      <c r="A2828" s="13">
        <f>IF(H2828="","",ROW()-4)</f>
        <v/>
      </c>
      <c r="B2828" s="13">
        <f>IF(H2828="","",ROW()-4)</f>
        <v/>
      </c>
    </row>
    <row r="2829">
      <c r="A2829" s="13">
        <f>IF(H2829="","",ROW()-4)</f>
        <v/>
      </c>
      <c r="B2829" s="13">
        <f>IF(H2829="","",ROW()-4)</f>
        <v/>
      </c>
    </row>
    <row r="2830">
      <c r="A2830" s="13">
        <f>IF(H2830="","",ROW()-4)</f>
        <v/>
      </c>
      <c r="B2830" s="13">
        <f>IF(H2830="","",ROW()-4)</f>
        <v/>
      </c>
    </row>
    <row r="2831">
      <c r="A2831" s="13">
        <f>IF(H2831="","",ROW()-4)</f>
        <v/>
      </c>
      <c r="B2831" s="13">
        <f>IF(H2831="","",ROW()-4)</f>
        <v/>
      </c>
    </row>
    <row r="2832">
      <c r="A2832" s="13">
        <f>IF(H2832="","",ROW()-4)</f>
        <v/>
      </c>
      <c r="B2832" s="13">
        <f>IF(H2832="","",ROW()-4)</f>
        <v/>
      </c>
    </row>
    <row r="2833">
      <c r="A2833" s="13">
        <f>IF(H2833="","",ROW()-4)</f>
        <v/>
      </c>
      <c r="B2833" s="13">
        <f>IF(H2833="","",ROW()-4)</f>
        <v/>
      </c>
    </row>
    <row r="2834">
      <c r="A2834" s="13">
        <f>IF(H2834="","",ROW()-4)</f>
        <v/>
      </c>
      <c r="B2834" s="13">
        <f>IF(H2834="","",ROW()-4)</f>
        <v/>
      </c>
    </row>
    <row r="2835">
      <c r="A2835" s="13">
        <f>IF(H2835="","",ROW()-4)</f>
        <v/>
      </c>
      <c r="B2835" s="13">
        <f>IF(H2835="","",ROW()-4)</f>
        <v/>
      </c>
    </row>
    <row r="2836">
      <c r="A2836" s="13">
        <f>IF(H2836="","",ROW()-4)</f>
        <v/>
      </c>
      <c r="B2836" s="13">
        <f>IF(H2836="","",ROW()-4)</f>
        <v/>
      </c>
    </row>
    <row r="2837">
      <c r="A2837" s="13">
        <f>IF(H2837="","",ROW()-4)</f>
        <v/>
      </c>
      <c r="B2837" s="13">
        <f>IF(H2837="","",ROW()-4)</f>
        <v/>
      </c>
    </row>
    <row r="2838">
      <c r="A2838" s="13">
        <f>IF(H2838="","",ROW()-4)</f>
        <v/>
      </c>
      <c r="B2838" s="13">
        <f>IF(H2838="","",ROW()-4)</f>
        <v/>
      </c>
    </row>
    <row r="2839">
      <c r="A2839" s="13">
        <f>IF(H2839="","",ROW()-4)</f>
        <v/>
      </c>
      <c r="B2839" s="13">
        <f>IF(H2839="","",ROW()-4)</f>
        <v/>
      </c>
    </row>
    <row r="2840">
      <c r="A2840" s="13">
        <f>IF(H2840="","",ROW()-4)</f>
        <v/>
      </c>
      <c r="B2840" s="13">
        <f>IF(H2840="","",ROW()-4)</f>
        <v/>
      </c>
    </row>
    <row r="2841">
      <c r="A2841" s="13">
        <f>IF(H2841="","",ROW()-4)</f>
        <v/>
      </c>
      <c r="B2841" s="13">
        <f>IF(H2841="","",ROW()-4)</f>
        <v/>
      </c>
    </row>
    <row r="2842">
      <c r="A2842" s="13">
        <f>IF(H2842="","",ROW()-4)</f>
        <v/>
      </c>
      <c r="B2842" s="13">
        <f>IF(H2842="","",ROW()-4)</f>
        <v/>
      </c>
    </row>
    <row r="2843">
      <c r="A2843" s="13">
        <f>IF(H2843="","",ROW()-4)</f>
        <v/>
      </c>
      <c r="B2843" s="13">
        <f>IF(H2843="","",ROW()-4)</f>
        <v/>
      </c>
    </row>
    <row r="2844">
      <c r="A2844" s="13">
        <f>IF(H2844="","",ROW()-4)</f>
        <v/>
      </c>
      <c r="B2844" s="13">
        <f>IF(H2844="","",ROW()-4)</f>
        <v/>
      </c>
    </row>
    <row r="2845">
      <c r="A2845" s="13">
        <f>IF(H2845="","",ROW()-4)</f>
        <v/>
      </c>
      <c r="B2845" s="13">
        <f>IF(H2845="","",ROW()-4)</f>
        <v/>
      </c>
    </row>
    <row r="2846">
      <c r="A2846" s="13">
        <f>IF(H2846="","",ROW()-4)</f>
        <v/>
      </c>
      <c r="B2846" s="13">
        <f>IF(H2846="","",ROW()-4)</f>
        <v/>
      </c>
    </row>
    <row r="2847">
      <c r="A2847" s="13">
        <f>IF(H2847="","",ROW()-4)</f>
        <v/>
      </c>
      <c r="B2847" s="13">
        <f>IF(H2847="","",ROW()-4)</f>
        <v/>
      </c>
    </row>
    <row r="2848">
      <c r="A2848" s="13">
        <f>IF(H2848="","",ROW()-4)</f>
        <v/>
      </c>
      <c r="B2848" s="13">
        <f>IF(H2848="","",ROW()-4)</f>
        <v/>
      </c>
    </row>
    <row r="2849">
      <c r="A2849" s="13">
        <f>IF(H2849="","",ROW()-4)</f>
        <v/>
      </c>
      <c r="B2849" s="13">
        <f>IF(H2849="","",ROW()-4)</f>
        <v/>
      </c>
    </row>
    <row r="2850">
      <c r="A2850" s="13">
        <f>IF(H2850="","",ROW()-4)</f>
        <v/>
      </c>
      <c r="B2850" s="13">
        <f>IF(H2850="","",ROW()-4)</f>
        <v/>
      </c>
    </row>
    <row r="2851">
      <c r="A2851" s="13">
        <f>IF(H2851="","",ROW()-4)</f>
        <v/>
      </c>
      <c r="B2851" s="13">
        <f>IF(H2851="","",ROW()-4)</f>
        <v/>
      </c>
    </row>
    <row r="2852">
      <c r="A2852" s="13">
        <f>IF(H2852="","",ROW()-4)</f>
        <v/>
      </c>
      <c r="B2852" s="13">
        <f>IF(H2852="","",ROW()-4)</f>
        <v/>
      </c>
    </row>
    <row r="2853">
      <c r="A2853" s="13">
        <f>IF(H2853="","",ROW()-4)</f>
        <v/>
      </c>
      <c r="B2853" s="13">
        <f>IF(H2853="","",ROW()-4)</f>
        <v/>
      </c>
    </row>
    <row r="2854">
      <c r="A2854" s="13">
        <f>IF(H2854="","",ROW()-4)</f>
        <v/>
      </c>
      <c r="B2854" s="13">
        <f>IF(H2854="","",ROW()-4)</f>
        <v/>
      </c>
    </row>
    <row r="2855">
      <c r="A2855" s="13">
        <f>IF(H2855="","",ROW()-4)</f>
        <v/>
      </c>
      <c r="B2855" s="13">
        <f>IF(H2855="","",ROW()-4)</f>
        <v/>
      </c>
    </row>
    <row r="2856">
      <c r="A2856" s="13">
        <f>IF(H2856="","",ROW()-4)</f>
        <v/>
      </c>
      <c r="B2856" s="13">
        <f>IF(H2856="","",ROW()-4)</f>
        <v/>
      </c>
    </row>
    <row r="2857">
      <c r="A2857" s="13">
        <f>IF(H2857="","",ROW()-4)</f>
        <v/>
      </c>
      <c r="B2857" s="13">
        <f>IF(H2857="","",ROW()-4)</f>
        <v/>
      </c>
    </row>
    <row r="2858">
      <c r="A2858" s="13">
        <f>IF(H2858="","",ROW()-4)</f>
        <v/>
      </c>
      <c r="B2858" s="13">
        <f>IF(H2858="","",ROW()-4)</f>
        <v/>
      </c>
    </row>
    <row r="2859">
      <c r="A2859" s="13">
        <f>IF(H2859="","",ROW()-4)</f>
        <v/>
      </c>
      <c r="B2859" s="13">
        <f>IF(H2859="","",ROW()-4)</f>
        <v/>
      </c>
    </row>
    <row r="2860">
      <c r="A2860" s="13">
        <f>IF(H2860="","",ROW()-4)</f>
        <v/>
      </c>
      <c r="B2860" s="13">
        <f>IF(H2860="","",ROW()-4)</f>
        <v/>
      </c>
    </row>
    <row r="2861">
      <c r="A2861" s="13">
        <f>IF(H2861="","",ROW()-4)</f>
        <v/>
      </c>
      <c r="B2861" s="13">
        <f>IF(H2861="","",ROW()-4)</f>
        <v/>
      </c>
    </row>
    <row r="2862">
      <c r="A2862" s="13">
        <f>IF(H2862="","",ROW()-4)</f>
        <v/>
      </c>
      <c r="B2862" s="13">
        <f>IF(H2862="","",ROW()-4)</f>
        <v/>
      </c>
    </row>
    <row r="2863">
      <c r="A2863" s="13">
        <f>IF(H2863="","",ROW()-4)</f>
        <v/>
      </c>
      <c r="B2863" s="13">
        <f>IF(H2863="","",ROW()-4)</f>
        <v/>
      </c>
    </row>
    <row r="2864">
      <c r="A2864" s="13">
        <f>IF(H2864="","",ROW()-4)</f>
        <v/>
      </c>
      <c r="B2864" s="13">
        <f>IF(H2864="","",ROW()-4)</f>
        <v/>
      </c>
    </row>
    <row r="2865">
      <c r="A2865" s="13">
        <f>IF(H2865="","",ROW()-4)</f>
        <v/>
      </c>
      <c r="B2865" s="13">
        <f>IF(H2865="","",ROW()-4)</f>
        <v/>
      </c>
    </row>
    <row r="2866">
      <c r="A2866" s="13">
        <f>IF(H2866="","",ROW()-4)</f>
        <v/>
      </c>
      <c r="B2866" s="13">
        <f>IF(H2866="","",ROW()-4)</f>
        <v/>
      </c>
    </row>
    <row r="2867">
      <c r="A2867" s="13">
        <f>IF(H2867="","",ROW()-4)</f>
        <v/>
      </c>
      <c r="B2867" s="13">
        <f>IF(H2867="","",ROW()-4)</f>
        <v/>
      </c>
    </row>
    <row r="2868">
      <c r="A2868" s="13">
        <f>IF(H2868="","",ROW()-4)</f>
        <v/>
      </c>
      <c r="B2868" s="13">
        <f>IF(H2868="","",ROW()-4)</f>
        <v/>
      </c>
    </row>
    <row r="2869">
      <c r="A2869" s="13">
        <f>IF(H2869="","",ROW()-4)</f>
        <v/>
      </c>
      <c r="B2869" s="13">
        <f>IF(H2869="","",ROW()-4)</f>
        <v/>
      </c>
    </row>
    <row r="2870">
      <c r="A2870" s="13">
        <f>IF(H2870="","",ROW()-4)</f>
        <v/>
      </c>
      <c r="B2870" s="13">
        <f>IF(H2870="","",ROW()-4)</f>
        <v/>
      </c>
    </row>
    <row r="2871">
      <c r="A2871" s="13">
        <f>IF(H2871="","",ROW()-4)</f>
        <v/>
      </c>
      <c r="B2871" s="13">
        <f>IF(H2871="","",ROW()-4)</f>
        <v/>
      </c>
    </row>
    <row r="2872">
      <c r="A2872" s="13">
        <f>IF(H2872="","",ROW()-4)</f>
        <v/>
      </c>
      <c r="B2872" s="13">
        <f>IF(H2872="","",ROW()-4)</f>
        <v/>
      </c>
    </row>
    <row r="2873">
      <c r="A2873" s="13">
        <f>IF(H2873="","",ROW()-4)</f>
        <v/>
      </c>
      <c r="B2873" s="13">
        <f>IF(H2873="","",ROW()-4)</f>
        <v/>
      </c>
    </row>
    <row r="2874">
      <c r="A2874" s="13">
        <f>IF(H2874="","",ROW()-4)</f>
        <v/>
      </c>
      <c r="B2874" s="13">
        <f>IF(H2874="","",ROW()-4)</f>
        <v/>
      </c>
    </row>
    <row r="2875">
      <c r="A2875" s="13">
        <f>IF(H2875="","",ROW()-4)</f>
        <v/>
      </c>
      <c r="B2875" s="13">
        <f>IF(H2875="","",ROW()-4)</f>
        <v/>
      </c>
    </row>
    <row r="2876">
      <c r="A2876" s="13">
        <f>IF(H2876="","",ROW()-4)</f>
        <v/>
      </c>
      <c r="B2876" s="13">
        <f>IF(H2876="","",ROW()-4)</f>
        <v/>
      </c>
    </row>
    <row r="2877">
      <c r="A2877" s="13">
        <f>IF(H2877="","",ROW()-4)</f>
        <v/>
      </c>
      <c r="B2877" s="13">
        <f>IF(H2877="","",ROW()-4)</f>
        <v/>
      </c>
    </row>
    <row r="2878">
      <c r="A2878" s="13">
        <f>IF(H2878="","",ROW()-4)</f>
        <v/>
      </c>
      <c r="B2878" s="13">
        <f>IF(H2878="","",ROW()-4)</f>
        <v/>
      </c>
    </row>
    <row r="2879">
      <c r="A2879" s="13">
        <f>IF(H2879="","",ROW()-4)</f>
        <v/>
      </c>
      <c r="B2879" s="13">
        <f>IF(H2879="","",ROW()-4)</f>
        <v/>
      </c>
    </row>
    <row r="2880">
      <c r="A2880" s="13">
        <f>IF(H2880="","",ROW()-4)</f>
        <v/>
      </c>
      <c r="B2880" s="13">
        <f>IF(H2880="","",ROW()-4)</f>
        <v/>
      </c>
    </row>
    <row r="2881">
      <c r="A2881" s="13">
        <f>IF(H2881="","",ROW()-4)</f>
        <v/>
      </c>
      <c r="B2881" s="13">
        <f>IF(H2881="","",ROW()-4)</f>
        <v/>
      </c>
    </row>
    <row r="2882">
      <c r="A2882" s="13">
        <f>IF(H2882="","",ROW()-4)</f>
        <v/>
      </c>
      <c r="B2882" s="13">
        <f>IF(H2882="","",ROW()-4)</f>
        <v/>
      </c>
    </row>
    <row r="2883">
      <c r="A2883" s="13">
        <f>IF(H2883="","",ROW()-4)</f>
        <v/>
      </c>
      <c r="B2883" s="13">
        <f>IF(H2883="","",ROW()-4)</f>
        <v/>
      </c>
    </row>
    <row r="2884">
      <c r="A2884" s="13">
        <f>IF(H2884="","",ROW()-4)</f>
        <v/>
      </c>
      <c r="B2884" s="13">
        <f>IF(H2884="","",ROW()-4)</f>
        <v/>
      </c>
    </row>
    <row r="2885">
      <c r="A2885" s="13">
        <f>IF(H2885="","",ROW()-4)</f>
        <v/>
      </c>
      <c r="B2885" s="13">
        <f>IF(H2885="","",ROW()-4)</f>
        <v/>
      </c>
    </row>
    <row r="2886">
      <c r="A2886" s="13">
        <f>IF(H2886="","",ROW()-4)</f>
        <v/>
      </c>
      <c r="B2886" s="13">
        <f>IF(H2886="","",ROW()-4)</f>
        <v/>
      </c>
    </row>
    <row r="2887">
      <c r="A2887" s="13">
        <f>IF(H2887="","",ROW()-4)</f>
        <v/>
      </c>
      <c r="B2887" s="13">
        <f>IF(H2887="","",ROW()-4)</f>
        <v/>
      </c>
    </row>
    <row r="2888">
      <c r="A2888" s="13">
        <f>IF(H2888="","",ROW()-4)</f>
        <v/>
      </c>
      <c r="B2888" s="13">
        <f>IF(H2888="","",ROW()-4)</f>
        <v/>
      </c>
    </row>
    <row r="2889">
      <c r="A2889" s="13">
        <f>IF(H2889="","",ROW()-4)</f>
        <v/>
      </c>
      <c r="B2889" s="13">
        <f>IF(H2889="","",ROW()-4)</f>
        <v/>
      </c>
    </row>
    <row r="2890">
      <c r="A2890" s="13">
        <f>IF(H2890="","",ROW()-4)</f>
        <v/>
      </c>
      <c r="B2890" s="13">
        <f>IF(H2890="","",ROW()-4)</f>
        <v/>
      </c>
    </row>
    <row r="2891">
      <c r="A2891" s="13">
        <f>IF(H2891="","",ROW()-4)</f>
        <v/>
      </c>
      <c r="B2891" s="13">
        <f>IF(H2891="","",ROW()-4)</f>
        <v/>
      </c>
    </row>
    <row r="2892">
      <c r="A2892" s="13">
        <f>IF(H2892="","",ROW()-4)</f>
        <v/>
      </c>
      <c r="B2892" s="13">
        <f>IF(H2892="","",ROW()-4)</f>
        <v/>
      </c>
    </row>
    <row r="2893">
      <c r="A2893" s="13">
        <f>IF(H2893="","",ROW()-4)</f>
        <v/>
      </c>
      <c r="B2893" s="13">
        <f>IF(H2893="","",ROW()-4)</f>
        <v/>
      </c>
    </row>
    <row r="2894">
      <c r="A2894" s="13">
        <f>IF(H2894="","",ROW()-4)</f>
        <v/>
      </c>
      <c r="B2894" s="13">
        <f>IF(H2894="","",ROW()-4)</f>
        <v/>
      </c>
    </row>
    <row r="2895">
      <c r="A2895" s="13">
        <f>IF(H2895="","",ROW()-4)</f>
        <v/>
      </c>
      <c r="B2895" s="13">
        <f>IF(H2895="","",ROW()-4)</f>
        <v/>
      </c>
    </row>
    <row r="2896">
      <c r="A2896" s="13">
        <f>IF(H2896="","",ROW()-4)</f>
        <v/>
      </c>
      <c r="B2896" s="13">
        <f>IF(H2896="","",ROW()-4)</f>
        <v/>
      </c>
    </row>
    <row r="2897">
      <c r="A2897" s="13">
        <f>IF(H2897="","",ROW()-4)</f>
        <v/>
      </c>
      <c r="B2897" s="13">
        <f>IF(H2897="","",ROW()-4)</f>
        <v/>
      </c>
    </row>
    <row r="2898">
      <c r="A2898" s="13">
        <f>IF(H2898="","",ROW()-4)</f>
        <v/>
      </c>
      <c r="B2898" s="13">
        <f>IF(H2898="","",ROW()-4)</f>
        <v/>
      </c>
    </row>
    <row r="2899">
      <c r="A2899" s="13">
        <f>IF(H2899="","",ROW()-4)</f>
        <v/>
      </c>
      <c r="B2899" s="13">
        <f>IF(H2899="","",ROW()-4)</f>
        <v/>
      </c>
    </row>
    <row r="2900">
      <c r="A2900" s="13">
        <f>IF(H2900="","",ROW()-4)</f>
        <v/>
      </c>
      <c r="B2900" s="13">
        <f>IF(H2900="","",ROW()-4)</f>
        <v/>
      </c>
    </row>
    <row r="2901">
      <c r="A2901" s="13">
        <f>IF(H2901="","",ROW()-4)</f>
        <v/>
      </c>
      <c r="B2901" s="13">
        <f>IF(H2901="","",ROW()-4)</f>
        <v/>
      </c>
    </row>
    <row r="2902">
      <c r="A2902" s="13">
        <f>IF(H2902="","",ROW()-4)</f>
        <v/>
      </c>
      <c r="B2902" s="13">
        <f>IF(H2902="","",ROW()-4)</f>
        <v/>
      </c>
    </row>
    <row r="2903">
      <c r="A2903" s="13">
        <f>IF(H2903="","",ROW()-4)</f>
        <v/>
      </c>
      <c r="B2903" s="13">
        <f>IF(H2903="","",ROW()-4)</f>
        <v/>
      </c>
    </row>
    <row r="2904">
      <c r="A2904" s="13">
        <f>IF(H2904="","",ROW()-4)</f>
        <v/>
      </c>
      <c r="B2904" s="13">
        <f>IF(H2904="","",ROW()-4)</f>
        <v/>
      </c>
    </row>
    <row r="2905">
      <c r="A2905" s="13">
        <f>IF(H2905="","",ROW()-4)</f>
        <v/>
      </c>
      <c r="B2905" s="13">
        <f>IF(H2905="","",ROW()-4)</f>
        <v/>
      </c>
    </row>
    <row r="2906">
      <c r="A2906" s="13">
        <f>IF(H2906="","",ROW()-4)</f>
        <v/>
      </c>
      <c r="B2906" s="13">
        <f>IF(H2906="","",ROW()-4)</f>
        <v/>
      </c>
    </row>
    <row r="2907">
      <c r="A2907" s="13">
        <f>IF(H2907="","",ROW()-4)</f>
        <v/>
      </c>
      <c r="B2907" s="13">
        <f>IF(H2907="","",ROW()-4)</f>
        <v/>
      </c>
    </row>
    <row r="2908">
      <c r="A2908" s="13">
        <f>IF(H2908="","",ROW()-4)</f>
        <v/>
      </c>
      <c r="B2908" s="13">
        <f>IF(H2908="","",ROW()-4)</f>
        <v/>
      </c>
    </row>
    <row r="2909">
      <c r="A2909" s="13">
        <f>IF(H2909="","",ROW()-4)</f>
        <v/>
      </c>
      <c r="B2909" s="13">
        <f>IF(H2909="","",ROW()-4)</f>
        <v/>
      </c>
    </row>
    <row r="2910">
      <c r="A2910" s="13">
        <f>IF(H2910="","",ROW()-4)</f>
        <v/>
      </c>
      <c r="B2910" s="13">
        <f>IF(H2910="","",ROW()-4)</f>
        <v/>
      </c>
    </row>
    <row r="2911">
      <c r="A2911" s="13">
        <f>IF(H2911="","",ROW()-4)</f>
        <v/>
      </c>
      <c r="B2911" s="13">
        <f>IF(H2911="","",ROW()-4)</f>
        <v/>
      </c>
    </row>
    <row r="2912">
      <c r="A2912" s="13">
        <f>IF(H2912="","",ROW()-4)</f>
        <v/>
      </c>
      <c r="B2912" s="13">
        <f>IF(H2912="","",ROW()-4)</f>
        <v/>
      </c>
    </row>
    <row r="2913">
      <c r="A2913" s="13">
        <f>IF(H2913="","",ROW()-4)</f>
        <v/>
      </c>
      <c r="B2913" s="13">
        <f>IF(H2913="","",ROW()-4)</f>
        <v/>
      </c>
    </row>
    <row r="2914">
      <c r="A2914" s="13">
        <f>IF(H2914="","",ROW()-4)</f>
        <v/>
      </c>
      <c r="B2914" s="13">
        <f>IF(H2914="","",ROW()-4)</f>
        <v/>
      </c>
    </row>
    <row r="2915">
      <c r="A2915" s="13">
        <f>IF(H2915="","",ROW()-4)</f>
        <v/>
      </c>
      <c r="B2915" s="13">
        <f>IF(H2915="","",ROW()-4)</f>
        <v/>
      </c>
    </row>
    <row r="2916">
      <c r="A2916" s="13">
        <f>IF(H2916="","",ROW()-4)</f>
        <v/>
      </c>
      <c r="B2916" s="13">
        <f>IF(H2916="","",ROW()-4)</f>
        <v/>
      </c>
    </row>
    <row r="2917">
      <c r="A2917" s="13">
        <f>IF(H2917="","",ROW()-4)</f>
        <v/>
      </c>
      <c r="B2917" s="13">
        <f>IF(H2917="","",ROW()-4)</f>
        <v/>
      </c>
    </row>
    <row r="2918">
      <c r="A2918" s="13">
        <f>IF(H2918="","",ROW()-4)</f>
        <v/>
      </c>
      <c r="B2918" s="13">
        <f>IF(H2918="","",ROW()-4)</f>
        <v/>
      </c>
    </row>
    <row r="2919">
      <c r="A2919" s="13">
        <f>IF(H2919="","",ROW()-4)</f>
        <v/>
      </c>
      <c r="B2919" s="13">
        <f>IF(H2919="","",ROW()-4)</f>
        <v/>
      </c>
    </row>
    <row r="2920">
      <c r="A2920" s="13">
        <f>IF(H2920="","",ROW()-4)</f>
        <v/>
      </c>
      <c r="B2920" s="13">
        <f>IF(H2920="","",ROW()-4)</f>
        <v/>
      </c>
    </row>
    <row r="2921">
      <c r="A2921" s="13">
        <f>IF(H2921="","",ROW()-4)</f>
        <v/>
      </c>
      <c r="B2921" s="13">
        <f>IF(H2921="","",ROW()-4)</f>
        <v/>
      </c>
    </row>
    <row r="2922">
      <c r="A2922" s="13">
        <f>IF(H2922="","",ROW()-4)</f>
        <v/>
      </c>
      <c r="B2922" s="13">
        <f>IF(H2922="","",ROW()-4)</f>
        <v/>
      </c>
    </row>
    <row r="2923">
      <c r="A2923" s="13">
        <f>IF(H2923="","",ROW()-4)</f>
        <v/>
      </c>
      <c r="B2923" s="13">
        <f>IF(H2923="","",ROW()-4)</f>
        <v/>
      </c>
    </row>
    <row r="2924">
      <c r="A2924" s="13">
        <f>IF(H2924="","",ROW()-4)</f>
        <v/>
      </c>
      <c r="B2924" s="13">
        <f>IF(H2924="","",ROW()-4)</f>
        <v/>
      </c>
    </row>
    <row r="2925">
      <c r="A2925" s="13">
        <f>IF(H2925="","",ROW()-4)</f>
        <v/>
      </c>
      <c r="B2925" s="13">
        <f>IF(H2925="","",ROW()-4)</f>
        <v/>
      </c>
    </row>
    <row r="2926">
      <c r="A2926" s="13">
        <f>IF(H2926="","",ROW()-4)</f>
        <v/>
      </c>
      <c r="B2926" s="13">
        <f>IF(H2926="","",ROW()-4)</f>
        <v/>
      </c>
    </row>
    <row r="2927">
      <c r="A2927" s="13">
        <f>IF(H2927="","",ROW()-4)</f>
        <v/>
      </c>
      <c r="B2927" s="13">
        <f>IF(H2927="","",ROW()-4)</f>
        <v/>
      </c>
    </row>
    <row r="2928">
      <c r="A2928" s="13">
        <f>IF(H2928="","",ROW()-4)</f>
        <v/>
      </c>
      <c r="B2928" s="13">
        <f>IF(H2928="","",ROW()-4)</f>
        <v/>
      </c>
    </row>
    <row r="2929">
      <c r="A2929" s="13">
        <f>IF(H2929="","",ROW()-4)</f>
        <v/>
      </c>
      <c r="B2929" s="13">
        <f>IF(H2929="","",ROW()-4)</f>
        <v/>
      </c>
    </row>
    <row r="2930">
      <c r="A2930" s="13">
        <f>IF(H2930="","",ROW()-4)</f>
        <v/>
      </c>
      <c r="B2930" s="13">
        <f>IF(H2930="","",ROW()-4)</f>
        <v/>
      </c>
    </row>
    <row r="2931">
      <c r="A2931" s="13">
        <f>IF(H2931="","",ROW()-4)</f>
        <v/>
      </c>
      <c r="B2931" s="13">
        <f>IF(H2931="","",ROW()-4)</f>
        <v/>
      </c>
    </row>
    <row r="2932">
      <c r="A2932" s="13">
        <f>IF(H2932="","",ROW()-4)</f>
        <v/>
      </c>
      <c r="B2932" s="13">
        <f>IF(H2932="","",ROW()-4)</f>
        <v/>
      </c>
    </row>
    <row r="2933">
      <c r="A2933" s="13">
        <f>IF(H2933="","",ROW()-4)</f>
        <v/>
      </c>
      <c r="B2933" s="13">
        <f>IF(H2933="","",ROW()-4)</f>
        <v/>
      </c>
    </row>
    <row r="2934">
      <c r="A2934" s="13">
        <f>IF(H2934="","",ROW()-4)</f>
        <v/>
      </c>
      <c r="B2934" s="13">
        <f>IF(H2934="","",ROW()-4)</f>
        <v/>
      </c>
    </row>
    <row r="2935">
      <c r="A2935" s="13">
        <f>IF(H2935="","",ROW()-4)</f>
        <v/>
      </c>
      <c r="B2935" s="13">
        <f>IF(H2935="","",ROW()-4)</f>
        <v/>
      </c>
    </row>
    <row r="2936">
      <c r="A2936" s="13">
        <f>IF(H2936="","",ROW()-4)</f>
        <v/>
      </c>
      <c r="B2936" s="13">
        <f>IF(H2936="","",ROW()-4)</f>
        <v/>
      </c>
    </row>
    <row r="2937">
      <c r="A2937" s="13">
        <f>IF(H2937="","",ROW()-4)</f>
        <v/>
      </c>
      <c r="B2937" s="13">
        <f>IF(H2937="","",ROW()-4)</f>
        <v/>
      </c>
    </row>
    <row r="2938">
      <c r="A2938" s="13">
        <f>IF(H2938="","",ROW()-4)</f>
        <v/>
      </c>
      <c r="B2938" s="13">
        <f>IF(H2938="","",ROW()-4)</f>
        <v/>
      </c>
    </row>
    <row r="2939">
      <c r="A2939" s="13">
        <f>IF(H2939="","",ROW()-4)</f>
        <v/>
      </c>
      <c r="B2939" s="13">
        <f>IF(H2939="","",ROW()-4)</f>
        <v/>
      </c>
    </row>
    <row r="2940">
      <c r="A2940" s="13">
        <f>IF(H2940="","",ROW()-4)</f>
        <v/>
      </c>
      <c r="B2940" s="13">
        <f>IF(H2940="","",ROW()-4)</f>
        <v/>
      </c>
    </row>
    <row r="2941">
      <c r="A2941" s="13">
        <f>IF(H2941="","",ROW()-4)</f>
        <v/>
      </c>
      <c r="B2941" s="13">
        <f>IF(H2941="","",ROW()-4)</f>
        <v/>
      </c>
    </row>
    <row r="2942">
      <c r="A2942" s="13">
        <f>IF(H2942="","",ROW()-4)</f>
        <v/>
      </c>
      <c r="B2942" s="13">
        <f>IF(H2942="","",ROW()-4)</f>
        <v/>
      </c>
    </row>
    <row r="2943">
      <c r="A2943" s="13">
        <f>IF(H2943="","",ROW()-4)</f>
        <v/>
      </c>
      <c r="B2943" s="13">
        <f>IF(H2943="","",ROW()-4)</f>
        <v/>
      </c>
    </row>
    <row r="2944">
      <c r="A2944" s="13">
        <f>IF(H2944="","",ROW()-4)</f>
        <v/>
      </c>
      <c r="B2944" s="13">
        <f>IF(H2944="","",ROW()-4)</f>
        <v/>
      </c>
    </row>
    <row r="2945">
      <c r="A2945" s="13">
        <f>IF(H2945="","",ROW()-4)</f>
        <v/>
      </c>
      <c r="B2945" s="13">
        <f>IF(H2945="","",ROW()-4)</f>
        <v/>
      </c>
    </row>
    <row r="2946">
      <c r="A2946" s="13">
        <f>IF(H2946="","",ROW()-4)</f>
        <v/>
      </c>
      <c r="B2946" s="13">
        <f>IF(H2946="","",ROW()-4)</f>
        <v/>
      </c>
    </row>
    <row r="2947">
      <c r="A2947" s="13">
        <f>IF(H2947="","",ROW()-4)</f>
        <v/>
      </c>
      <c r="B2947" s="13">
        <f>IF(H2947="","",ROW()-4)</f>
        <v/>
      </c>
    </row>
    <row r="2948">
      <c r="A2948" s="13">
        <f>IF(H2948="","",ROW()-4)</f>
        <v/>
      </c>
      <c r="B2948" s="13">
        <f>IF(H2948="","",ROW()-4)</f>
        <v/>
      </c>
    </row>
    <row r="2949">
      <c r="A2949" s="13">
        <f>IF(H2949="","",ROW()-4)</f>
        <v/>
      </c>
      <c r="B2949" s="13">
        <f>IF(H2949="","",ROW()-4)</f>
        <v/>
      </c>
    </row>
    <row r="2950">
      <c r="A2950" s="13">
        <f>IF(H2950="","",ROW()-4)</f>
        <v/>
      </c>
      <c r="B2950" s="13">
        <f>IF(H2950="","",ROW()-4)</f>
        <v/>
      </c>
    </row>
    <row r="2951">
      <c r="A2951" s="13">
        <f>IF(H2951="","",ROW()-4)</f>
        <v/>
      </c>
      <c r="B2951" s="13">
        <f>IF(H2951="","",ROW()-4)</f>
        <v/>
      </c>
    </row>
    <row r="2952">
      <c r="A2952" s="13">
        <f>IF(H2952="","",ROW()-4)</f>
        <v/>
      </c>
      <c r="B2952" s="13">
        <f>IF(H2952="","",ROW()-4)</f>
        <v/>
      </c>
    </row>
    <row r="2953">
      <c r="A2953" s="13">
        <f>IF(H2953="","",ROW()-4)</f>
        <v/>
      </c>
      <c r="B2953" s="13">
        <f>IF(H2953="","",ROW()-4)</f>
        <v/>
      </c>
    </row>
    <row r="2954">
      <c r="A2954" s="13">
        <f>IF(H2954="","",ROW()-4)</f>
        <v/>
      </c>
      <c r="B2954" s="13">
        <f>IF(H2954="","",ROW()-4)</f>
        <v/>
      </c>
    </row>
    <row r="2955">
      <c r="A2955" s="13">
        <f>IF(H2955="","",ROW()-4)</f>
        <v/>
      </c>
      <c r="B2955" s="13">
        <f>IF(H2955="","",ROW()-4)</f>
        <v/>
      </c>
    </row>
    <row r="2956">
      <c r="A2956" s="13">
        <f>IF(H2956="","",ROW()-4)</f>
        <v/>
      </c>
      <c r="B2956" s="13">
        <f>IF(H2956="","",ROW()-4)</f>
        <v/>
      </c>
    </row>
    <row r="2957">
      <c r="A2957" s="13">
        <f>IF(H2957="","",ROW()-4)</f>
        <v/>
      </c>
      <c r="B2957" s="13">
        <f>IF(H2957="","",ROW()-4)</f>
        <v/>
      </c>
    </row>
    <row r="2958">
      <c r="A2958" s="13">
        <f>IF(H2958="","",ROW()-4)</f>
        <v/>
      </c>
      <c r="B2958" s="13">
        <f>IF(H2958="","",ROW()-4)</f>
        <v/>
      </c>
    </row>
    <row r="2959">
      <c r="A2959" s="13">
        <f>IF(H2959="","",ROW()-4)</f>
        <v/>
      </c>
      <c r="B2959" s="13">
        <f>IF(H2959="","",ROW()-4)</f>
        <v/>
      </c>
    </row>
    <row r="2960">
      <c r="A2960" s="13">
        <f>IF(H2960="","",ROW()-4)</f>
        <v/>
      </c>
      <c r="B2960" s="13">
        <f>IF(H2960="","",ROW()-4)</f>
        <v/>
      </c>
    </row>
    <row r="2961">
      <c r="A2961" s="13">
        <f>IF(H2961="","",ROW()-4)</f>
        <v/>
      </c>
      <c r="B2961" s="13">
        <f>IF(H2961="","",ROW()-4)</f>
        <v/>
      </c>
    </row>
    <row r="2962">
      <c r="A2962" s="13">
        <f>IF(H2962="","",ROW()-4)</f>
        <v/>
      </c>
      <c r="B2962" s="13">
        <f>IF(H2962="","",ROW()-4)</f>
        <v/>
      </c>
    </row>
    <row r="2963">
      <c r="A2963" s="13">
        <f>IF(H2963="","",ROW()-4)</f>
        <v/>
      </c>
      <c r="B2963" s="13">
        <f>IF(H2963="","",ROW()-4)</f>
        <v/>
      </c>
    </row>
    <row r="2964">
      <c r="A2964" s="13">
        <f>IF(H2964="","",ROW()-4)</f>
        <v/>
      </c>
      <c r="B2964" s="13">
        <f>IF(H2964="","",ROW()-4)</f>
        <v/>
      </c>
    </row>
    <row r="2965">
      <c r="A2965" s="13">
        <f>IF(H2965="","",ROW()-4)</f>
        <v/>
      </c>
      <c r="B2965" s="13">
        <f>IF(H2965="","",ROW()-4)</f>
        <v/>
      </c>
    </row>
    <row r="2966">
      <c r="A2966" s="13">
        <f>IF(H2966="","",ROW()-4)</f>
        <v/>
      </c>
      <c r="B2966" s="13">
        <f>IF(H2966="","",ROW()-4)</f>
        <v/>
      </c>
    </row>
    <row r="2967">
      <c r="A2967" s="13">
        <f>IF(H2967="","",ROW()-4)</f>
        <v/>
      </c>
      <c r="B2967" s="13">
        <f>IF(H2967="","",ROW()-4)</f>
        <v/>
      </c>
    </row>
    <row r="2968">
      <c r="A2968" s="13">
        <f>IF(H2968="","",ROW()-4)</f>
        <v/>
      </c>
      <c r="B2968" s="13">
        <f>IF(H2968="","",ROW()-4)</f>
        <v/>
      </c>
    </row>
    <row r="2969">
      <c r="A2969" s="13">
        <f>IF(H2969="","",ROW()-4)</f>
        <v/>
      </c>
      <c r="B2969" s="13">
        <f>IF(H2969="","",ROW()-4)</f>
        <v/>
      </c>
    </row>
    <row r="2970">
      <c r="A2970" s="13">
        <f>IF(H2970="","",ROW()-4)</f>
        <v/>
      </c>
      <c r="B2970" s="13">
        <f>IF(H2970="","",ROW()-4)</f>
        <v/>
      </c>
    </row>
    <row r="2971">
      <c r="A2971" s="13">
        <f>IF(H2971="","",ROW()-4)</f>
        <v/>
      </c>
      <c r="B2971" s="13">
        <f>IF(H2971="","",ROW()-4)</f>
        <v/>
      </c>
    </row>
    <row r="2972">
      <c r="A2972" s="13">
        <f>IF(H2972="","",ROW()-4)</f>
        <v/>
      </c>
      <c r="B2972" s="13">
        <f>IF(H2972="","",ROW()-4)</f>
        <v/>
      </c>
    </row>
    <row r="2973">
      <c r="A2973" s="13">
        <f>IF(H2973="","",ROW()-4)</f>
        <v/>
      </c>
      <c r="B2973" s="13">
        <f>IF(H2973="","",ROW()-4)</f>
        <v/>
      </c>
    </row>
    <row r="2974">
      <c r="A2974" s="13">
        <f>IF(H2974="","",ROW()-4)</f>
        <v/>
      </c>
      <c r="B2974" s="13">
        <f>IF(H2974="","",ROW()-4)</f>
        <v/>
      </c>
    </row>
    <row r="2975">
      <c r="A2975" s="13">
        <f>IF(H2975="","",ROW()-4)</f>
        <v/>
      </c>
      <c r="B2975" s="13">
        <f>IF(H2975="","",ROW()-4)</f>
        <v/>
      </c>
    </row>
    <row r="2976">
      <c r="A2976" s="13">
        <f>IF(H2976="","",ROW()-4)</f>
        <v/>
      </c>
      <c r="B2976" s="13">
        <f>IF(H2976="","",ROW()-4)</f>
        <v/>
      </c>
    </row>
    <row r="2977">
      <c r="A2977" s="13">
        <f>IF(H2977="","",ROW()-4)</f>
        <v/>
      </c>
      <c r="B2977" s="13">
        <f>IF(H2977="","",ROW()-4)</f>
        <v/>
      </c>
    </row>
    <row r="2978">
      <c r="A2978" s="13">
        <f>IF(H2978="","",ROW()-4)</f>
        <v/>
      </c>
      <c r="B2978" s="13">
        <f>IF(H2978="","",ROW()-4)</f>
        <v/>
      </c>
    </row>
    <row r="2979">
      <c r="A2979" s="13">
        <f>IF(H2979="","",ROW()-4)</f>
        <v/>
      </c>
      <c r="B2979" s="13">
        <f>IF(H2979="","",ROW()-4)</f>
        <v/>
      </c>
    </row>
    <row r="2980">
      <c r="A2980" s="13">
        <f>IF(H2980="","",ROW()-4)</f>
        <v/>
      </c>
      <c r="B2980" s="13">
        <f>IF(H2980="","",ROW()-4)</f>
        <v/>
      </c>
    </row>
    <row r="2981">
      <c r="A2981" s="13">
        <f>IF(H2981="","",ROW()-4)</f>
        <v/>
      </c>
      <c r="B2981" s="13">
        <f>IF(H2981="","",ROW()-4)</f>
        <v/>
      </c>
    </row>
    <row r="2982">
      <c r="A2982" s="13">
        <f>IF(H2982="","",ROW()-4)</f>
        <v/>
      </c>
      <c r="B2982" s="13">
        <f>IF(H2982="","",ROW()-4)</f>
        <v/>
      </c>
    </row>
    <row r="2983">
      <c r="A2983" s="13">
        <f>IF(H2983="","",ROW()-4)</f>
        <v/>
      </c>
      <c r="B2983" s="13">
        <f>IF(H2983="","",ROW()-4)</f>
        <v/>
      </c>
    </row>
    <row r="2984">
      <c r="A2984" s="13">
        <f>IF(H2984="","",ROW()-4)</f>
        <v/>
      </c>
      <c r="B2984" s="13">
        <f>IF(H2984="","",ROW()-4)</f>
        <v/>
      </c>
    </row>
    <row r="2985">
      <c r="A2985" s="13">
        <f>IF(H2985="","",ROW()-4)</f>
        <v/>
      </c>
      <c r="B2985" s="13">
        <f>IF(H2985="","",ROW()-4)</f>
        <v/>
      </c>
    </row>
    <row r="2986">
      <c r="A2986" s="13">
        <f>IF(H2986="","",ROW()-4)</f>
        <v/>
      </c>
      <c r="B2986" s="13">
        <f>IF(H2986="","",ROW()-4)</f>
        <v/>
      </c>
    </row>
    <row r="2987">
      <c r="A2987" s="13">
        <f>IF(H2987="","",ROW()-4)</f>
        <v/>
      </c>
      <c r="B2987" s="13">
        <f>IF(H2987="","",ROW()-4)</f>
        <v/>
      </c>
    </row>
    <row r="2988">
      <c r="A2988" s="13">
        <f>IF(H2988="","",ROW()-4)</f>
        <v/>
      </c>
      <c r="B2988" s="13">
        <f>IF(H2988="","",ROW()-4)</f>
        <v/>
      </c>
    </row>
    <row r="2989">
      <c r="A2989" s="13">
        <f>IF(H2989="","",ROW()-4)</f>
        <v/>
      </c>
      <c r="B2989" s="13">
        <f>IF(H2989="","",ROW()-4)</f>
        <v/>
      </c>
    </row>
    <row r="2990">
      <c r="A2990" s="13">
        <f>IF(H2990="","",ROW()-4)</f>
        <v/>
      </c>
      <c r="B2990" s="13">
        <f>IF(H2990="","",ROW()-4)</f>
        <v/>
      </c>
    </row>
    <row r="2991">
      <c r="A2991" s="13">
        <f>IF(H2991="","",ROW()-4)</f>
        <v/>
      </c>
      <c r="B2991" s="13">
        <f>IF(H2991="","",ROW()-4)</f>
        <v/>
      </c>
    </row>
    <row r="2992">
      <c r="A2992" s="13">
        <f>IF(H2992="","",ROW()-4)</f>
        <v/>
      </c>
      <c r="B2992" s="13">
        <f>IF(H2992="","",ROW()-4)</f>
        <v/>
      </c>
    </row>
    <row r="2993">
      <c r="A2993" s="13">
        <f>IF(H2993="","",ROW()-4)</f>
        <v/>
      </c>
      <c r="B2993" s="13">
        <f>IF(H2993="","",ROW()-4)</f>
        <v/>
      </c>
    </row>
    <row r="2994">
      <c r="A2994" s="13">
        <f>IF(H2994="","",ROW()-4)</f>
        <v/>
      </c>
      <c r="B2994" s="13">
        <f>IF(H2994="","",ROW()-4)</f>
        <v/>
      </c>
    </row>
    <row r="2995">
      <c r="A2995" s="13">
        <f>IF(H2995="","",ROW()-4)</f>
        <v/>
      </c>
      <c r="B2995" s="13">
        <f>IF(H2995="","",ROW()-4)</f>
        <v/>
      </c>
    </row>
    <row r="2996">
      <c r="A2996" s="13">
        <f>IF(H2996="","",ROW()-4)</f>
        <v/>
      </c>
      <c r="B2996" s="13">
        <f>IF(H2996="","",ROW()-4)</f>
        <v/>
      </c>
    </row>
    <row r="2997">
      <c r="A2997" s="13">
        <f>IF(H2997="","",ROW()-4)</f>
        <v/>
      </c>
      <c r="B2997" s="13">
        <f>IF(H2997="","",ROW()-4)</f>
        <v/>
      </c>
    </row>
    <row r="2998">
      <c r="A2998" s="13">
        <f>IF(H2998="","",ROW()-4)</f>
        <v/>
      </c>
      <c r="B2998" s="13">
        <f>IF(H2998="","",ROW()-4)</f>
        <v/>
      </c>
    </row>
    <row r="2999">
      <c r="A2999" s="13">
        <f>IF(H2999="","",ROW()-4)</f>
        <v/>
      </c>
      <c r="B2999" s="13">
        <f>IF(H2999="","",ROW()-4)</f>
        <v/>
      </c>
    </row>
    <row r="3000">
      <c r="A3000" s="13">
        <f>IF(H3000="","",ROW()-4)</f>
        <v/>
      </c>
      <c r="B3000" s="13">
        <f>IF(H3000="","",ROW()-4)</f>
        <v/>
      </c>
    </row>
    <row r="3001">
      <c r="A3001" s="13">
        <f>IF(H3001="","",ROW()-4)</f>
        <v/>
      </c>
      <c r="B3001" s="13">
        <f>IF(H3001="","",ROW()-4)</f>
        <v/>
      </c>
    </row>
    <row r="3002">
      <c r="A3002" s="13">
        <f>IF(H3002="","",ROW()-4)</f>
        <v/>
      </c>
      <c r="B3002" s="13">
        <f>IF(H3002="","",ROW()-4)</f>
        <v/>
      </c>
    </row>
    <row r="3003">
      <c r="A3003" s="13">
        <f>IF(H3003="","",ROW()-4)</f>
        <v/>
      </c>
      <c r="B3003" s="13">
        <f>IF(H3003="","",ROW()-4)</f>
        <v/>
      </c>
    </row>
    <row r="3004">
      <c r="A3004" s="13">
        <f>IF(H3004="","",ROW()-4)</f>
        <v/>
      </c>
      <c r="B3004" s="13">
        <f>IF(H3004="","",ROW()-4)</f>
        <v/>
      </c>
    </row>
    <row r="3005">
      <c r="A3005" s="13">
        <f>IF(H3005="","",ROW()-4)</f>
        <v/>
      </c>
      <c r="B3005" s="13">
        <f>IF(H3005="","",ROW()-4)</f>
        <v/>
      </c>
    </row>
    <row r="3006">
      <c r="A3006" s="13">
        <f>IF(H3006="","",ROW()-4)</f>
        <v/>
      </c>
      <c r="B3006" s="13">
        <f>IF(H3006="","",ROW()-4)</f>
        <v/>
      </c>
    </row>
    <row r="3007">
      <c r="A3007" s="13">
        <f>IF(H3007="","",ROW()-4)</f>
        <v/>
      </c>
      <c r="B3007" s="13">
        <f>IF(H3007="","",ROW()-4)</f>
        <v/>
      </c>
    </row>
    <row r="3008">
      <c r="A3008" s="13">
        <f>IF(H3008="","",ROW()-4)</f>
        <v/>
      </c>
      <c r="B3008" s="13">
        <f>IF(H3008="","",ROW()-4)</f>
        <v/>
      </c>
    </row>
    <row r="3009">
      <c r="A3009" s="13">
        <f>IF(H3009="","",ROW()-4)</f>
        <v/>
      </c>
      <c r="B3009" s="13">
        <f>IF(H3009="","",ROW()-4)</f>
        <v/>
      </c>
    </row>
    <row r="3010">
      <c r="A3010" s="13">
        <f>IF(H3010="","",ROW()-4)</f>
        <v/>
      </c>
      <c r="B3010" s="13">
        <f>IF(H3010="","",ROW()-4)</f>
        <v/>
      </c>
    </row>
    <row r="3011">
      <c r="A3011" s="13">
        <f>IF(H3011="","",ROW()-4)</f>
        <v/>
      </c>
      <c r="B3011" s="13">
        <f>IF(H3011="","",ROW()-4)</f>
        <v/>
      </c>
    </row>
    <row r="3012">
      <c r="A3012" s="13">
        <f>IF(H3012="","",ROW()-4)</f>
        <v/>
      </c>
      <c r="B3012" s="13">
        <f>IF(H3012="","",ROW()-4)</f>
        <v/>
      </c>
    </row>
    <row r="3013">
      <c r="A3013" s="13">
        <f>IF(H3013="","",ROW()-4)</f>
        <v/>
      </c>
      <c r="B3013" s="13">
        <f>IF(H3013="","",ROW()-4)</f>
        <v/>
      </c>
    </row>
    <row r="3014">
      <c r="A3014" s="13">
        <f>IF(H3014="","",ROW()-4)</f>
        <v/>
      </c>
      <c r="B3014" s="13">
        <f>IF(H3014="","",ROW()-4)</f>
        <v/>
      </c>
    </row>
    <row r="3015">
      <c r="A3015" s="13">
        <f>IF(H3015="","",ROW()-4)</f>
        <v/>
      </c>
      <c r="B3015" s="13">
        <f>IF(H3015="","",ROW()-4)</f>
        <v/>
      </c>
    </row>
    <row r="3016">
      <c r="A3016" s="13">
        <f>IF(H3016="","",ROW()-4)</f>
        <v/>
      </c>
      <c r="B3016" s="13">
        <f>IF(H3016="","",ROW()-4)</f>
        <v/>
      </c>
    </row>
    <row r="3017">
      <c r="A3017" s="13">
        <f>IF(H3017="","",ROW()-4)</f>
        <v/>
      </c>
      <c r="B3017" s="13">
        <f>IF(H3017="","",ROW()-4)</f>
        <v/>
      </c>
    </row>
    <row r="3018">
      <c r="A3018" s="13">
        <f>IF(H3018="","",ROW()-4)</f>
        <v/>
      </c>
      <c r="B3018" s="13">
        <f>IF(H3018="","",ROW()-4)</f>
        <v/>
      </c>
    </row>
    <row r="3019">
      <c r="A3019" s="13">
        <f>IF(H3019="","",ROW()-4)</f>
        <v/>
      </c>
      <c r="B3019" s="13">
        <f>IF(H3019="","",ROW()-4)</f>
        <v/>
      </c>
    </row>
    <row r="3020">
      <c r="A3020" s="13">
        <f>IF(H3020="","",ROW()-4)</f>
        <v/>
      </c>
      <c r="B3020" s="13">
        <f>IF(H3020="","",ROW()-4)</f>
        <v/>
      </c>
    </row>
    <row r="3021">
      <c r="A3021" s="13">
        <f>IF(H3021="","",ROW()-4)</f>
        <v/>
      </c>
      <c r="B3021" s="13">
        <f>IF(H3021="","",ROW()-4)</f>
        <v/>
      </c>
    </row>
    <row r="3022">
      <c r="A3022" s="13">
        <f>IF(H3022="","",ROW()-4)</f>
        <v/>
      </c>
      <c r="B3022" s="13">
        <f>IF(H3022="","",ROW()-4)</f>
        <v/>
      </c>
    </row>
    <row r="3023">
      <c r="A3023" s="13">
        <f>IF(H3023="","",ROW()-4)</f>
        <v/>
      </c>
      <c r="B3023" s="13">
        <f>IF(H3023="","",ROW()-4)</f>
        <v/>
      </c>
    </row>
    <row r="3024">
      <c r="A3024" s="13">
        <f>IF(H3024="","",ROW()-4)</f>
        <v/>
      </c>
      <c r="B3024" s="13">
        <f>IF(H3024="","",ROW()-4)</f>
        <v/>
      </c>
    </row>
    <row r="3025">
      <c r="A3025" s="13">
        <f>IF(H3025="","",ROW()-4)</f>
        <v/>
      </c>
      <c r="B3025" s="13">
        <f>IF(H3025="","",ROW()-4)</f>
        <v/>
      </c>
    </row>
    <row r="3026">
      <c r="A3026" s="13">
        <f>IF(H3026="","",ROW()-4)</f>
        <v/>
      </c>
      <c r="B3026" s="13">
        <f>IF(H3026="","",ROW()-4)</f>
        <v/>
      </c>
    </row>
    <row r="3027">
      <c r="A3027" s="13">
        <f>IF(H3027="","",ROW()-4)</f>
        <v/>
      </c>
      <c r="B3027" s="13">
        <f>IF(H3027="","",ROW()-4)</f>
        <v/>
      </c>
    </row>
    <row r="3028">
      <c r="A3028" s="13">
        <f>IF(H3028="","",ROW()-4)</f>
        <v/>
      </c>
      <c r="B3028" s="13">
        <f>IF(H3028="","",ROW()-4)</f>
        <v/>
      </c>
    </row>
    <row r="3029">
      <c r="A3029" s="13">
        <f>IF(H3029="","",ROW()-4)</f>
        <v/>
      </c>
      <c r="B3029" s="13">
        <f>IF(H3029="","",ROW()-4)</f>
        <v/>
      </c>
    </row>
    <row r="3030">
      <c r="A3030" s="13">
        <f>IF(H3030="","",ROW()-4)</f>
        <v/>
      </c>
      <c r="B3030" s="13">
        <f>IF(H3030="","",ROW()-4)</f>
        <v/>
      </c>
    </row>
    <row r="3031">
      <c r="A3031" s="13">
        <f>IF(H3031="","",ROW()-4)</f>
        <v/>
      </c>
      <c r="B3031" s="13">
        <f>IF(H3031="","",ROW()-4)</f>
        <v/>
      </c>
    </row>
    <row r="3032">
      <c r="A3032" s="13">
        <f>IF(H3032="","",ROW()-4)</f>
        <v/>
      </c>
      <c r="B3032" s="13">
        <f>IF(H3032="","",ROW()-4)</f>
        <v/>
      </c>
    </row>
    <row r="3033">
      <c r="A3033" s="13">
        <f>IF(H3033="","",ROW()-4)</f>
        <v/>
      </c>
      <c r="B3033" s="13">
        <f>IF(H3033="","",ROW()-4)</f>
        <v/>
      </c>
    </row>
    <row r="3034">
      <c r="A3034" s="13">
        <f>IF(H3034="","",ROW()-4)</f>
        <v/>
      </c>
      <c r="B3034" s="13">
        <f>IF(H3034="","",ROW()-4)</f>
        <v/>
      </c>
    </row>
    <row r="3035">
      <c r="A3035" s="13">
        <f>IF(H3035="","",ROW()-4)</f>
        <v/>
      </c>
      <c r="B3035" s="13">
        <f>IF(H3035="","",ROW()-4)</f>
        <v/>
      </c>
    </row>
    <row r="3036">
      <c r="A3036" s="13">
        <f>IF(H3036="","",ROW()-4)</f>
        <v/>
      </c>
      <c r="B3036" s="13">
        <f>IF(H3036="","",ROW()-4)</f>
        <v/>
      </c>
    </row>
    <row r="3037">
      <c r="A3037" s="13">
        <f>IF(H3037="","",ROW()-4)</f>
        <v/>
      </c>
      <c r="B3037" s="13">
        <f>IF(H3037="","",ROW()-4)</f>
        <v/>
      </c>
    </row>
    <row r="3038">
      <c r="A3038" s="13">
        <f>IF(H3038="","",ROW()-4)</f>
        <v/>
      </c>
      <c r="B3038" s="13">
        <f>IF(H3038="","",ROW()-4)</f>
        <v/>
      </c>
    </row>
    <row r="3039">
      <c r="A3039" s="13">
        <f>IF(H3039="","",ROW()-4)</f>
        <v/>
      </c>
      <c r="B3039" s="13">
        <f>IF(H3039="","",ROW()-4)</f>
        <v/>
      </c>
    </row>
    <row r="3040">
      <c r="A3040" s="13">
        <f>IF(H3040="","",ROW()-4)</f>
        <v/>
      </c>
      <c r="B3040" s="13">
        <f>IF(H3040="","",ROW()-4)</f>
        <v/>
      </c>
    </row>
    <row r="3041">
      <c r="A3041" s="13">
        <f>IF(H3041="","",ROW()-4)</f>
        <v/>
      </c>
      <c r="B3041" s="13">
        <f>IF(H3041="","",ROW()-4)</f>
        <v/>
      </c>
    </row>
    <row r="3042">
      <c r="A3042" s="13">
        <f>IF(H3042="","",ROW()-4)</f>
        <v/>
      </c>
      <c r="B3042" s="13">
        <f>IF(H3042="","",ROW()-4)</f>
        <v/>
      </c>
    </row>
    <row r="3043">
      <c r="A3043" s="13">
        <f>IF(H3043="","",ROW()-4)</f>
        <v/>
      </c>
      <c r="B3043" s="13">
        <f>IF(H3043="","",ROW()-4)</f>
        <v/>
      </c>
    </row>
    <row r="3044">
      <c r="A3044" s="13">
        <f>IF(H3044="","",ROW()-4)</f>
        <v/>
      </c>
      <c r="B3044" s="13">
        <f>IF(H3044="","",ROW()-4)</f>
        <v/>
      </c>
    </row>
    <row r="3045">
      <c r="A3045" s="13">
        <f>IF(H3045="","",ROW()-4)</f>
        <v/>
      </c>
      <c r="B3045" s="13">
        <f>IF(H3045="","",ROW()-4)</f>
        <v/>
      </c>
    </row>
    <row r="3046">
      <c r="A3046" s="13">
        <f>IF(H3046="","",ROW()-4)</f>
        <v/>
      </c>
      <c r="B3046" s="13">
        <f>IF(H3046="","",ROW()-4)</f>
        <v/>
      </c>
    </row>
    <row r="3047">
      <c r="A3047" s="13">
        <f>IF(H3047="","",ROW()-4)</f>
        <v/>
      </c>
      <c r="B3047" s="13">
        <f>IF(H3047="","",ROW()-4)</f>
        <v/>
      </c>
    </row>
    <row r="3048">
      <c r="A3048" s="13">
        <f>IF(H3048="","",ROW()-4)</f>
        <v/>
      </c>
      <c r="B3048" s="13">
        <f>IF(H3048="","",ROW()-4)</f>
        <v/>
      </c>
    </row>
    <row r="3049">
      <c r="A3049" s="13">
        <f>IF(H3049="","",ROW()-4)</f>
        <v/>
      </c>
      <c r="B3049" s="13">
        <f>IF(H3049="","",ROW()-4)</f>
        <v/>
      </c>
    </row>
    <row r="3050">
      <c r="A3050" s="13">
        <f>IF(H3050="","",ROW()-4)</f>
        <v/>
      </c>
      <c r="B3050" s="13">
        <f>IF(H3050="","",ROW()-4)</f>
        <v/>
      </c>
    </row>
    <row r="3051">
      <c r="A3051" s="13">
        <f>IF(H3051="","",ROW()-4)</f>
        <v/>
      </c>
      <c r="B3051" s="13">
        <f>IF(H3051="","",ROW()-4)</f>
        <v/>
      </c>
    </row>
    <row r="3052">
      <c r="A3052" s="13">
        <f>IF(H3052="","",ROW()-4)</f>
        <v/>
      </c>
      <c r="B3052" s="13">
        <f>IF(H3052="","",ROW()-4)</f>
        <v/>
      </c>
    </row>
    <row r="3053">
      <c r="A3053" s="13">
        <f>IF(H3053="","",ROW()-4)</f>
        <v/>
      </c>
      <c r="B3053" s="13">
        <f>IF(H3053="","",ROW()-4)</f>
        <v/>
      </c>
    </row>
    <row r="3054">
      <c r="A3054" s="13">
        <f>IF(H3054="","",ROW()-4)</f>
        <v/>
      </c>
      <c r="B3054" s="13">
        <f>IF(H3054="","",ROW()-4)</f>
        <v/>
      </c>
    </row>
    <row r="3055">
      <c r="A3055" s="13">
        <f>IF(H3055="","",ROW()-4)</f>
        <v/>
      </c>
      <c r="B3055" s="13">
        <f>IF(H3055="","",ROW()-4)</f>
        <v/>
      </c>
    </row>
    <row r="3056">
      <c r="A3056" s="13">
        <f>IF(H3056="","",ROW()-4)</f>
        <v/>
      </c>
      <c r="B3056" s="13">
        <f>IF(H3056="","",ROW()-4)</f>
        <v/>
      </c>
    </row>
    <row r="3057">
      <c r="A3057" s="13">
        <f>IF(H3057="","",ROW()-4)</f>
        <v/>
      </c>
      <c r="B3057" s="13">
        <f>IF(H3057="","",ROW()-4)</f>
        <v/>
      </c>
    </row>
    <row r="3058">
      <c r="A3058" s="13">
        <f>IF(H3058="","",ROW()-4)</f>
        <v/>
      </c>
      <c r="B3058" s="13">
        <f>IF(H3058="","",ROW()-4)</f>
        <v/>
      </c>
    </row>
    <row r="3059">
      <c r="A3059" s="13">
        <f>IF(H3059="","",ROW()-4)</f>
        <v/>
      </c>
      <c r="B3059" s="13">
        <f>IF(H3059="","",ROW()-4)</f>
        <v/>
      </c>
    </row>
    <row r="3060">
      <c r="A3060" s="13">
        <f>IF(H3060="","",ROW()-4)</f>
        <v/>
      </c>
      <c r="B3060" s="13">
        <f>IF(H3060="","",ROW()-4)</f>
        <v/>
      </c>
    </row>
    <row r="3061">
      <c r="A3061" s="13">
        <f>IF(H3061="","",ROW()-4)</f>
        <v/>
      </c>
      <c r="B3061" s="13">
        <f>IF(H3061="","",ROW()-4)</f>
        <v/>
      </c>
    </row>
    <row r="3062">
      <c r="A3062" s="13">
        <f>IF(H3062="","",ROW()-4)</f>
        <v/>
      </c>
      <c r="B3062" s="13">
        <f>IF(H3062="","",ROW()-4)</f>
        <v/>
      </c>
    </row>
    <row r="3063">
      <c r="A3063" s="13">
        <f>IF(H3063="","",ROW()-4)</f>
        <v/>
      </c>
      <c r="B3063" s="13">
        <f>IF(H3063="","",ROW()-4)</f>
        <v/>
      </c>
    </row>
    <row r="3064">
      <c r="A3064" s="13">
        <f>IF(H3064="","",ROW()-4)</f>
        <v/>
      </c>
      <c r="B3064" s="13">
        <f>IF(H3064="","",ROW()-4)</f>
        <v/>
      </c>
    </row>
    <row r="3065">
      <c r="A3065" s="13">
        <f>IF(H3065="","",ROW()-4)</f>
        <v/>
      </c>
      <c r="B3065" s="13">
        <f>IF(H3065="","",ROW()-4)</f>
        <v/>
      </c>
    </row>
    <row r="3066">
      <c r="A3066" s="13">
        <f>IF(H3066="","",ROW()-4)</f>
        <v/>
      </c>
      <c r="B3066" s="13">
        <f>IF(H3066="","",ROW()-4)</f>
        <v/>
      </c>
    </row>
    <row r="3067">
      <c r="A3067" s="13">
        <f>IF(H3067="","",ROW()-4)</f>
        <v/>
      </c>
      <c r="B3067" s="13">
        <f>IF(H3067="","",ROW()-4)</f>
        <v/>
      </c>
    </row>
    <row r="3068">
      <c r="A3068" s="13">
        <f>IF(H3068="","",ROW()-4)</f>
        <v/>
      </c>
      <c r="B3068" s="13">
        <f>IF(H3068="","",ROW()-4)</f>
        <v/>
      </c>
    </row>
    <row r="3069">
      <c r="A3069" s="13">
        <f>IF(H3069="","",ROW()-4)</f>
        <v/>
      </c>
      <c r="B3069" s="13">
        <f>IF(H3069="","",ROW()-4)</f>
        <v/>
      </c>
    </row>
    <row r="3070">
      <c r="A3070" s="13">
        <f>IF(H3070="","",ROW()-4)</f>
        <v/>
      </c>
      <c r="B3070" s="13">
        <f>IF(H3070="","",ROW()-4)</f>
        <v/>
      </c>
    </row>
    <row r="3071">
      <c r="A3071" s="13">
        <f>IF(H3071="","",ROW()-4)</f>
        <v/>
      </c>
      <c r="B3071" s="13">
        <f>IF(H3071="","",ROW()-4)</f>
        <v/>
      </c>
    </row>
    <row r="3072">
      <c r="A3072" s="13">
        <f>IF(H3072="","",ROW()-4)</f>
        <v/>
      </c>
      <c r="B3072" s="13">
        <f>IF(H3072="","",ROW()-4)</f>
        <v/>
      </c>
    </row>
    <row r="3073">
      <c r="A3073" s="13">
        <f>IF(H3073="","",ROW()-4)</f>
        <v/>
      </c>
      <c r="B3073" s="13">
        <f>IF(H3073="","",ROW()-4)</f>
        <v/>
      </c>
    </row>
    <row r="3074">
      <c r="A3074" s="13">
        <f>IF(H3074="","",ROW()-4)</f>
        <v/>
      </c>
      <c r="B3074" s="13">
        <f>IF(H3074="","",ROW()-4)</f>
        <v/>
      </c>
    </row>
    <row r="3075">
      <c r="A3075" s="13">
        <f>IF(H3075="","",ROW()-4)</f>
        <v/>
      </c>
      <c r="B3075" s="13">
        <f>IF(H3075="","",ROW()-4)</f>
        <v/>
      </c>
    </row>
    <row r="3076">
      <c r="A3076" s="13">
        <f>IF(H3076="","",ROW()-4)</f>
        <v/>
      </c>
      <c r="B3076" s="13">
        <f>IF(H3076="","",ROW()-4)</f>
        <v/>
      </c>
    </row>
    <row r="3077">
      <c r="A3077" s="13">
        <f>IF(H3077="","",ROW()-4)</f>
        <v/>
      </c>
      <c r="B3077" s="13">
        <f>IF(H3077="","",ROW()-4)</f>
        <v/>
      </c>
    </row>
    <row r="3078">
      <c r="A3078" s="13">
        <f>IF(H3078="","",ROW()-4)</f>
        <v/>
      </c>
      <c r="B3078" s="13">
        <f>IF(H3078="","",ROW()-4)</f>
        <v/>
      </c>
    </row>
    <row r="3079">
      <c r="A3079" s="13">
        <f>IF(H3079="","",ROW()-4)</f>
        <v/>
      </c>
      <c r="B3079" s="13">
        <f>IF(H3079="","",ROW()-4)</f>
        <v/>
      </c>
    </row>
    <row r="3080">
      <c r="A3080" s="13">
        <f>IF(H3080="","",ROW()-4)</f>
        <v/>
      </c>
      <c r="B3080" s="13">
        <f>IF(H3080="","",ROW()-4)</f>
        <v/>
      </c>
    </row>
    <row r="3081">
      <c r="A3081" s="13">
        <f>IF(H3081="","",ROW()-4)</f>
        <v/>
      </c>
      <c r="B3081" s="13">
        <f>IF(H3081="","",ROW()-4)</f>
        <v/>
      </c>
    </row>
    <row r="3082">
      <c r="A3082" s="13">
        <f>IF(H3082="","",ROW()-4)</f>
        <v/>
      </c>
      <c r="B3082" s="13">
        <f>IF(H3082="","",ROW()-4)</f>
        <v/>
      </c>
    </row>
    <row r="3083">
      <c r="A3083" s="13">
        <f>IF(H3083="","",ROW()-4)</f>
        <v/>
      </c>
      <c r="B3083" s="13">
        <f>IF(H3083="","",ROW()-4)</f>
        <v/>
      </c>
    </row>
    <row r="3084">
      <c r="A3084" s="13">
        <f>IF(H3084="","",ROW()-4)</f>
        <v/>
      </c>
      <c r="B3084" s="13">
        <f>IF(H3084="","",ROW()-4)</f>
        <v/>
      </c>
    </row>
    <row r="3085">
      <c r="A3085" s="13">
        <f>IF(H3085="","",ROW()-4)</f>
        <v/>
      </c>
      <c r="B3085" s="13">
        <f>IF(H3085="","",ROW()-4)</f>
        <v/>
      </c>
    </row>
    <row r="3086">
      <c r="A3086" s="13">
        <f>IF(H3086="","",ROW()-4)</f>
        <v/>
      </c>
      <c r="B3086" s="13">
        <f>IF(H3086="","",ROW()-4)</f>
        <v/>
      </c>
    </row>
    <row r="3087">
      <c r="A3087" s="13">
        <f>IF(H3087="","",ROW()-4)</f>
        <v/>
      </c>
      <c r="B3087" s="13">
        <f>IF(H3087="","",ROW()-4)</f>
        <v/>
      </c>
    </row>
    <row r="3088">
      <c r="A3088" s="13">
        <f>IF(H3088="","",ROW()-4)</f>
        <v/>
      </c>
      <c r="B3088" s="13">
        <f>IF(H3088="","",ROW()-4)</f>
        <v/>
      </c>
    </row>
    <row r="3089">
      <c r="A3089" s="13">
        <f>IF(H3089="","",ROW()-4)</f>
        <v/>
      </c>
      <c r="B3089" s="13">
        <f>IF(H3089="","",ROW()-4)</f>
        <v/>
      </c>
    </row>
    <row r="3090">
      <c r="A3090" s="13">
        <f>IF(H3090="","",ROW()-4)</f>
        <v/>
      </c>
      <c r="B3090" s="13">
        <f>IF(H3090="","",ROW()-4)</f>
        <v/>
      </c>
    </row>
    <row r="3091">
      <c r="A3091" s="13">
        <f>IF(H3091="","",ROW()-4)</f>
        <v/>
      </c>
      <c r="B3091" s="13">
        <f>IF(H3091="","",ROW()-4)</f>
        <v/>
      </c>
    </row>
    <row r="3092">
      <c r="A3092" s="13">
        <f>IF(H3092="","",ROW()-4)</f>
        <v/>
      </c>
      <c r="B3092" s="13">
        <f>IF(H3092="","",ROW()-4)</f>
        <v/>
      </c>
    </row>
    <row r="3093">
      <c r="A3093" s="13">
        <f>IF(H3093="","",ROW()-4)</f>
        <v/>
      </c>
      <c r="B3093" s="13">
        <f>IF(H3093="","",ROW()-4)</f>
        <v/>
      </c>
    </row>
    <row r="3094">
      <c r="A3094" s="13">
        <f>IF(H3094="","",ROW()-4)</f>
        <v/>
      </c>
      <c r="B3094" s="13">
        <f>IF(H3094="","",ROW()-4)</f>
        <v/>
      </c>
    </row>
    <row r="3095">
      <c r="A3095" s="13">
        <f>IF(H3095="","",ROW()-4)</f>
        <v/>
      </c>
      <c r="B3095" s="13">
        <f>IF(H3095="","",ROW()-4)</f>
        <v/>
      </c>
    </row>
    <row r="3096">
      <c r="A3096" s="13">
        <f>IF(H3096="","",ROW()-4)</f>
        <v/>
      </c>
      <c r="B3096" s="13">
        <f>IF(H3096="","",ROW()-4)</f>
        <v/>
      </c>
    </row>
    <row r="3097">
      <c r="A3097" s="13">
        <f>IF(H3097="","",ROW()-4)</f>
        <v/>
      </c>
      <c r="B3097" s="13">
        <f>IF(H3097="","",ROW()-4)</f>
        <v/>
      </c>
    </row>
    <row r="3098">
      <c r="A3098" s="13">
        <f>IF(H3098="","",ROW()-4)</f>
        <v/>
      </c>
      <c r="B3098" s="13">
        <f>IF(H3098="","",ROW()-4)</f>
        <v/>
      </c>
    </row>
    <row r="3099">
      <c r="A3099" s="13">
        <f>IF(H3099="","",ROW()-4)</f>
        <v/>
      </c>
      <c r="B3099" s="13">
        <f>IF(H3099="","",ROW()-4)</f>
        <v/>
      </c>
    </row>
    <row r="3100">
      <c r="A3100" s="13">
        <f>IF(H3100="","",ROW()-4)</f>
        <v/>
      </c>
      <c r="B3100" s="13">
        <f>IF(H3100="","",ROW()-4)</f>
        <v/>
      </c>
    </row>
    <row r="3101">
      <c r="A3101" s="13">
        <f>IF(H3101="","",ROW()-4)</f>
        <v/>
      </c>
      <c r="B3101" s="13">
        <f>IF(H3101="","",ROW()-4)</f>
        <v/>
      </c>
    </row>
    <row r="3102">
      <c r="A3102" s="13">
        <f>IF(H3102="","",ROW()-4)</f>
        <v/>
      </c>
      <c r="B3102" s="13">
        <f>IF(H3102="","",ROW()-4)</f>
        <v/>
      </c>
    </row>
    <row r="3103">
      <c r="A3103" s="13">
        <f>IF(H3103="","",ROW()-4)</f>
        <v/>
      </c>
      <c r="B3103" s="13">
        <f>IF(H3103="","",ROW()-4)</f>
        <v/>
      </c>
    </row>
    <row r="3104">
      <c r="A3104" s="13">
        <f>IF(H3104="","",ROW()-4)</f>
        <v/>
      </c>
      <c r="B3104" s="13">
        <f>IF(H3104="","",ROW()-4)</f>
        <v/>
      </c>
    </row>
    <row r="3105">
      <c r="A3105" s="13">
        <f>IF(H3105="","",ROW()-4)</f>
        <v/>
      </c>
      <c r="B3105" s="13">
        <f>IF(H3105="","",ROW()-4)</f>
        <v/>
      </c>
    </row>
    <row r="3106">
      <c r="A3106" s="13">
        <f>IF(H3106="","",ROW()-4)</f>
        <v/>
      </c>
      <c r="B3106" s="13">
        <f>IF(H3106="","",ROW()-4)</f>
        <v/>
      </c>
    </row>
    <row r="3107">
      <c r="A3107" s="13">
        <f>IF(H3107="","",ROW()-4)</f>
        <v/>
      </c>
      <c r="B3107" s="13">
        <f>IF(H3107="","",ROW()-4)</f>
        <v/>
      </c>
    </row>
    <row r="3108">
      <c r="A3108" s="13">
        <f>IF(H3108="","",ROW()-4)</f>
        <v/>
      </c>
      <c r="B3108" s="13">
        <f>IF(H3108="","",ROW()-4)</f>
        <v/>
      </c>
    </row>
    <row r="3109">
      <c r="A3109" s="13">
        <f>IF(H3109="","",ROW()-4)</f>
        <v/>
      </c>
      <c r="B3109" s="13">
        <f>IF(H3109="","",ROW()-4)</f>
        <v/>
      </c>
    </row>
    <row r="3110">
      <c r="A3110" s="13">
        <f>IF(H3110="","",ROW()-4)</f>
        <v/>
      </c>
      <c r="B3110" s="13">
        <f>IF(H3110="","",ROW()-4)</f>
        <v/>
      </c>
    </row>
    <row r="3111">
      <c r="A3111" s="13">
        <f>IF(H3111="","",ROW()-4)</f>
        <v/>
      </c>
      <c r="B3111" s="13">
        <f>IF(H3111="","",ROW()-4)</f>
        <v/>
      </c>
    </row>
    <row r="3112">
      <c r="A3112" s="13">
        <f>IF(H3112="","",ROW()-4)</f>
        <v/>
      </c>
      <c r="B3112" s="13">
        <f>IF(H3112="","",ROW()-4)</f>
        <v/>
      </c>
    </row>
    <row r="3113">
      <c r="A3113" s="13">
        <f>IF(H3113="","",ROW()-4)</f>
        <v/>
      </c>
      <c r="B3113" s="13">
        <f>IF(H3113="","",ROW()-4)</f>
        <v/>
      </c>
    </row>
    <row r="3114">
      <c r="A3114" s="13">
        <f>IF(H3114="","",ROW()-4)</f>
        <v/>
      </c>
      <c r="B3114" s="13">
        <f>IF(H3114="","",ROW()-4)</f>
        <v/>
      </c>
    </row>
    <row r="3115">
      <c r="A3115" s="13">
        <f>IF(H3115="","",ROW()-4)</f>
        <v/>
      </c>
      <c r="B3115" s="13">
        <f>IF(H3115="","",ROW()-4)</f>
        <v/>
      </c>
    </row>
    <row r="3116">
      <c r="A3116" s="13">
        <f>IF(H3116="","",ROW()-4)</f>
        <v/>
      </c>
      <c r="B3116" s="13">
        <f>IF(H3116="","",ROW()-4)</f>
        <v/>
      </c>
    </row>
    <row r="3117">
      <c r="A3117" s="13">
        <f>IF(H3117="","",ROW()-4)</f>
        <v/>
      </c>
      <c r="B3117" s="13">
        <f>IF(H3117="","",ROW()-4)</f>
        <v/>
      </c>
    </row>
    <row r="3118">
      <c r="A3118" s="13">
        <f>IF(H3118="","",ROW()-4)</f>
        <v/>
      </c>
      <c r="B3118" s="13">
        <f>IF(H3118="","",ROW()-4)</f>
        <v/>
      </c>
    </row>
    <row r="3119">
      <c r="A3119" s="13">
        <f>IF(H3119="","",ROW()-4)</f>
        <v/>
      </c>
      <c r="B3119" s="13">
        <f>IF(H3119="","",ROW()-4)</f>
        <v/>
      </c>
    </row>
    <row r="3120">
      <c r="A3120" s="13">
        <f>IF(H3120="","",ROW()-4)</f>
        <v/>
      </c>
      <c r="B3120" s="13">
        <f>IF(H3120="","",ROW()-4)</f>
        <v/>
      </c>
    </row>
    <row r="3121">
      <c r="A3121" s="13">
        <f>IF(H3121="","",ROW()-4)</f>
        <v/>
      </c>
      <c r="B3121" s="13">
        <f>IF(H3121="","",ROW()-4)</f>
        <v/>
      </c>
    </row>
    <row r="3122">
      <c r="A3122" s="13">
        <f>IF(H3122="","",ROW()-4)</f>
        <v/>
      </c>
      <c r="B3122" s="13">
        <f>IF(H3122="","",ROW()-4)</f>
        <v/>
      </c>
    </row>
    <row r="3123">
      <c r="A3123" s="13">
        <f>IF(H3123="","",ROW()-4)</f>
        <v/>
      </c>
      <c r="B3123" s="13">
        <f>IF(H3123="","",ROW()-4)</f>
        <v/>
      </c>
    </row>
    <row r="3124">
      <c r="A3124" s="13">
        <f>IF(H3124="","",ROW()-4)</f>
        <v/>
      </c>
      <c r="B3124" s="13">
        <f>IF(H3124="","",ROW()-4)</f>
        <v/>
      </c>
    </row>
    <row r="3125">
      <c r="A3125" s="13">
        <f>IF(H3125="","",ROW()-4)</f>
        <v/>
      </c>
      <c r="B3125" s="13">
        <f>IF(H3125="","",ROW()-4)</f>
        <v/>
      </c>
    </row>
    <row r="3126">
      <c r="A3126" s="13">
        <f>IF(H3126="","",ROW()-4)</f>
        <v/>
      </c>
      <c r="B3126" s="13">
        <f>IF(H3126="","",ROW()-4)</f>
        <v/>
      </c>
    </row>
    <row r="3127">
      <c r="A3127" s="13">
        <f>IF(H3127="","",ROW()-4)</f>
        <v/>
      </c>
      <c r="B3127" s="13">
        <f>IF(H3127="","",ROW()-4)</f>
        <v/>
      </c>
    </row>
    <row r="3128">
      <c r="A3128" s="13">
        <f>IF(H3128="","",ROW()-4)</f>
        <v/>
      </c>
      <c r="B3128" s="13">
        <f>IF(H3128="","",ROW()-4)</f>
        <v/>
      </c>
    </row>
    <row r="3129">
      <c r="A3129" s="13">
        <f>IF(H3129="","",ROW()-4)</f>
        <v/>
      </c>
      <c r="B3129" s="13">
        <f>IF(H3129="","",ROW()-4)</f>
        <v/>
      </c>
    </row>
    <row r="3130">
      <c r="A3130" s="13">
        <f>IF(H3130="","",ROW()-4)</f>
        <v/>
      </c>
      <c r="B3130" s="13">
        <f>IF(H3130="","",ROW()-4)</f>
        <v/>
      </c>
    </row>
    <row r="3131">
      <c r="A3131" s="13">
        <f>IF(H3131="","",ROW()-4)</f>
        <v/>
      </c>
      <c r="B3131" s="13">
        <f>IF(H3131="","",ROW()-4)</f>
        <v/>
      </c>
    </row>
    <row r="3132">
      <c r="A3132" s="13">
        <f>IF(H3132="","",ROW()-4)</f>
        <v/>
      </c>
      <c r="B3132" s="13">
        <f>IF(H3132="","",ROW()-4)</f>
        <v/>
      </c>
    </row>
    <row r="3133">
      <c r="A3133" s="13">
        <f>IF(H3133="","",ROW()-4)</f>
        <v/>
      </c>
      <c r="B3133" s="13">
        <f>IF(H3133="","",ROW()-4)</f>
        <v/>
      </c>
    </row>
    <row r="3134">
      <c r="A3134" s="13">
        <f>IF(H3134="","",ROW()-4)</f>
        <v/>
      </c>
      <c r="B3134" s="13">
        <f>IF(H3134="","",ROW()-4)</f>
        <v/>
      </c>
    </row>
    <row r="3135">
      <c r="A3135" s="13">
        <f>IF(H3135="","",ROW()-4)</f>
        <v/>
      </c>
      <c r="B3135" s="13">
        <f>IF(H3135="","",ROW()-4)</f>
        <v/>
      </c>
    </row>
    <row r="3136">
      <c r="A3136" s="13">
        <f>IF(H3136="","",ROW()-4)</f>
        <v/>
      </c>
      <c r="B3136" s="13">
        <f>IF(H3136="","",ROW()-4)</f>
        <v/>
      </c>
    </row>
    <row r="3137">
      <c r="A3137" s="13">
        <f>IF(H3137="","",ROW()-4)</f>
        <v/>
      </c>
      <c r="B3137" s="13">
        <f>IF(H3137="","",ROW()-4)</f>
        <v/>
      </c>
    </row>
    <row r="3138">
      <c r="A3138" s="13">
        <f>IF(H3138="","",ROW()-4)</f>
        <v/>
      </c>
      <c r="B3138" s="13">
        <f>IF(H3138="","",ROW()-4)</f>
        <v/>
      </c>
    </row>
    <row r="3139">
      <c r="A3139" s="13">
        <f>IF(H3139="","",ROW()-4)</f>
        <v/>
      </c>
      <c r="B3139" s="13">
        <f>IF(H3139="","",ROW()-4)</f>
        <v/>
      </c>
    </row>
    <row r="3140">
      <c r="A3140" s="13">
        <f>IF(H3140="","",ROW()-4)</f>
        <v/>
      </c>
      <c r="B3140" s="13">
        <f>IF(H3140="","",ROW()-4)</f>
        <v/>
      </c>
    </row>
    <row r="3141">
      <c r="A3141" s="13">
        <f>IF(H3141="","",ROW()-4)</f>
        <v/>
      </c>
      <c r="B3141" s="13">
        <f>IF(H3141="","",ROW()-4)</f>
        <v/>
      </c>
    </row>
    <row r="3142">
      <c r="A3142" s="13">
        <f>IF(H3142="","",ROW()-4)</f>
        <v/>
      </c>
      <c r="B3142" s="13">
        <f>IF(H3142="","",ROW()-4)</f>
        <v/>
      </c>
    </row>
    <row r="3143">
      <c r="A3143" s="13">
        <f>IF(H3143="","",ROW()-4)</f>
        <v/>
      </c>
      <c r="B3143" s="13">
        <f>IF(H3143="","",ROW()-4)</f>
        <v/>
      </c>
    </row>
    <row r="3144">
      <c r="A3144" s="13">
        <f>IF(H3144="","",ROW()-4)</f>
        <v/>
      </c>
      <c r="B3144" s="13">
        <f>IF(H3144="","",ROW()-4)</f>
        <v/>
      </c>
    </row>
    <row r="3145">
      <c r="A3145" s="13">
        <f>IF(H3145="","",ROW()-4)</f>
        <v/>
      </c>
      <c r="B3145" s="13">
        <f>IF(H3145="","",ROW()-4)</f>
        <v/>
      </c>
    </row>
    <row r="3146">
      <c r="A3146" s="13">
        <f>IF(H3146="","",ROW()-4)</f>
        <v/>
      </c>
      <c r="B3146" s="13">
        <f>IF(H3146="","",ROW()-4)</f>
        <v/>
      </c>
    </row>
    <row r="3147">
      <c r="A3147" s="13">
        <f>IF(H3147="","",ROW()-4)</f>
        <v/>
      </c>
      <c r="B3147" s="13">
        <f>IF(H3147="","",ROW()-4)</f>
        <v/>
      </c>
    </row>
    <row r="3148">
      <c r="A3148" s="13">
        <f>IF(H3148="","",ROW()-4)</f>
        <v/>
      </c>
      <c r="B3148" s="13">
        <f>IF(H3148="","",ROW()-4)</f>
        <v/>
      </c>
    </row>
    <row r="3149">
      <c r="A3149" s="13">
        <f>IF(H3149="","",ROW()-4)</f>
        <v/>
      </c>
      <c r="B3149" s="13">
        <f>IF(H3149="","",ROW()-4)</f>
        <v/>
      </c>
    </row>
    <row r="3150">
      <c r="A3150" s="13">
        <f>IF(H3150="","",ROW()-4)</f>
        <v/>
      </c>
      <c r="B3150" s="13">
        <f>IF(H3150="","",ROW()-4)</f>
        <v/>
      </c>
    </row>
    <row r="3151">
      <c r="A3151" s="13">
        <f>IF(H3151="","",ROW()-4)</f>
        <v/>
      </c>
      <c r="B3151" s="13">
        <f>IF(H3151="","",ROW()-4)</f>
        <v/>
      </c>
    </row>
    <row r="3152">
      <c r="A3152" s="13">
        <f>IF(H3152="","",ROW()-4)</f>
        <v/>
      </c>
      <c r="B3152" s="13">
        <f>IF(H3152="","",ROW()-4)</f>
        <v/>
      </c>
    </row>
    <row r="3153">
      <c r="A3153" s="13">
        <f>IF(H3153="","",ROW()-4)</f>
        <v/>
      </c>
      <c r="B3153" s="13">
        <f>IF(H3153="","",ROW()-4)</f>
        <v/>
      </c>
    </row>
    <row r="3154">
      <c r="A3154" s="13">
        <f>IF(H3154="","",ROW()-4)</f>
        <v/>
      </c>
      <c r="B3154" s="13">
        <f>IF(H3154="","",ROW()-4)</f>
        <v/>
      </c>
    </row>
    <row r="3155">
      <c r="A3155" s="13">
        <f>IF(H3155="","",ROW()-4)</f>
        <v/>
      </c>
      <c r="B3155" s="13">
        <f>IF(H3155="","",ROW()-4)</f>
        <v/>
      </c>
    </row>
    <row r="3156">
      <c r="A3156" s="13">
        <f>IF(H3156="","",ROW()-4)</f>
        <v/>
      </c>
      <c r="B3156" s="13">
        <f>IF(H3156="","",ROW()-4)</f>
        <v/>
      </c>
    </row>
    <row r="3157">
      <c r="A3157" s="13">
        <f>IF(H3157="","",ROW()-4)</f>
        <v/>
      </c>
      <c r="B3157" s="13">
        <f>IF(H3157="","",ROW()-4)</f>
        <v/>
      </c>
    </row>
    <row r="3158">
      <c r="A3158" s="13">
        <f>IF(H3158="","",ROW()-4)</f>
        <v/>
      </c>
      <c r="B3158" s="13">
        <f>IF(H3158="","",ROW()-4)</f>
        <v/>
      </c>
    </row>
    <row r="3159">
      <c r="A3159" s="13">
        <f>IF(H3159="","",ROW()-4)</f>
        <v/>
      </c>
      <c r="B3159" s="13">
        <f>IF(H3159="","",ROW()-4)</f>
        <v/>
      </c>
    </row>
    <row r="3160">
      <c r="A3160" s="13">
        <f>IF(H3160="","",ROW()-4)</f>
        <v/>
      </c>
      <c r="B3160" s="13">
        <f>IF(H3160="","",ROW()-4)</f>
        <v/>
      </c>
    </row>
    <row r="3161">
      <c r="A3161" s="13">
        <f>IF(H3161="","",ROW()-4)</f>
        <v/>
      </c>
      <c r="B3161" s="13">
        <f>IF(H3161="","",ROW()-4)</f>
        <v/>
      </c>
    </row>
    <row r="3162">
      <c r="A3162" s="13">
        <f>IF(H3162="","",ROW()-4)</f>
        <v/>
      </c>
      <c r="B3162" s="13">
        <f>IF(H3162="","",ROW()-4)</f>
        <v/>
      </c>
    </row>
    <row r="3163">
      <c r="A3163" s="13">
        <f>IF(H3163="","",ROW()-4)</f>
        <v/>
      </c>
      <c r="B3163" s="13">
        <f>IF(H3163="","",ROW()-4)</f>
        <v/>
      </c>
    </row>
    <row r="3164">
      <c r="A3164" s="13">
        <f>IF(H3164="","",ROW()-4)</f>
        <v/>
      </c>
      <c r="B3164" s="13">
        <f>IF(H3164="","",ROW()-4)</f>
        <v/>
      </c>
    </row>
    <row r="3165">
      <c r="A3165" s="13">
        <f>IF(H3165="","",ROW()-4)</f>
        <v/>
      </c>
      <c r="B3165" s="13">
        <f>IF(H3165="","",ROW()-4)</f>
        <v/>
      </c>
    </row>
    <row r="3166">
      <c r="A3166" s="13">
        <f>IF(H3166="","",ROW()-4)</f>
        <v/>
      </c>
      <c r="B3166" s="13">
        <f>IF(H3166="","",ROW()-4)</f>
        <v/>
      </c>
    </row>
    <row r="3167">
      <c r="A3167" s="13">
        <f>IF(H3167="","",ROW()-4)</f>
        <v/>
      </c>
      <c r="B3167" s="13">
        <f>IF(H3167="","",ROW()-4)</f>
        <v/>
      </c>
    </row>
    <row r="3168">
      <c r="A3168" s="13">
        <f>IF(H3168="","",ROW()-4)</f>
        <v/>
      </c>
      <c r="B3168" s="13">
        <f>IF(H3168="","",ROW()-4)</f>
        <v/>
      </c>
    </row>
    <row r="3169">
      <c r="A3169" s="13">
        <f>IF(H3169="","",ROW()-4)</f>
        <v/>
      </c>
      <c r="B3169" s="13">
        <f>IF(H3169="","",ROW()-4)</f>
        <v/>
      </c>
    </row>
    <row r="3170">
      <c r="A3170" s="13">
        <f>IF(H3170="","",ROW()-4)</f>
        <v/>
      </c>
      <c r="B3170" s="13">
        <f>IF(H3170="","",ROW()-4)</f>
        <v/>
      </c>
    </row>
    <row r="3171">
      <c r="A3171" s="13">
        <f>IF(H3171="","",ROW()-4)</f>
        <v/>
      </c>
      <c r="B3171" s="13">
        <f>IF(H3171="","",ROW()-4)</f>
        <v/>
      </c>
    </row>
    <row r="3172">
      <c r="A3172" s="13">
        <f>IF(H3172="","",ROW()-4)</f>
        <v/>
      </c>
      <c r="B3172" s="13">
        <f>IF(H3172="","",ROW()-4)</f>
        <v/>
      </c>
    </row>
    <row r="3173">
      <c r="A3173" s="13">
        <f>IF(H3173="","",ROW()-4)</f>
        <v/>
      </c>
      <c r="B3173" s="13">
        <f>IF(H3173="","",ROW()-4)</f>
        <v/>
      </c>
    </row>
    <row r="3174">
      <c r="A3174" s="13">
        <f>IF(H3174="","",ROW()-4)</f>
        <v/>
      </c>
      <c r="B3174" s="13">
        <f>IF(H3174="","",ROW()-4)</f>
        <v/>
      </c>
    </row>
    <row r="3175">
      <c r="A3175" s="13">
        <f>IF(H3175="","",ROW()-4)</f>
        <v/>
      </c>
      <c r="B3175" s="13">
        <f>IF(H3175="","",ROW()-4)</f>
        <v/>
      </c>
    </row>
    <row r="3176">
      <c r="A3176" s="13">
        <f>IF(H3176="","",ROW()-4)</f>
        <v/>
      </c>
      <c r="B3176" s="13">
        <f>IF(H3176="","",ROW()-4)</f>
        <v/>
      </c>
    </row>
    <row r="3177">
      <c r="A3177" s="13">
        <f>IF(H3177="","",ROW()-4)</f>
        <v/>
      </c>
      <c r="B3177" s="13">
        <f>IF(H3177="","",ROW()-4)</f>
        <v/>
      </c>
    </row>
    <row r="3178">
      <c r="A3178" s="13">
        <f>IF(H3178="","",ROW()-4)</f>
        <v/>
      </c>
      <c r="B3178" s="13">
        <f>IF(H3178="","",ROW()-4)</f>
        <v/>
      </c>
    </row>
    <row r="3179">
      <c r="A3179" s="13">
        <f>IF(H3179="","",ROW()-4)</f>
        <v/>
      </c>
      <c r="B3179" s="13">
        <f>IF(H3179="","",ROW()-4)</f>
        <v/>
      </c>
    </row>
    <row r="3180">
      <c r="A3180" s="13">
        <f>IF(H3180="","",ROW()-4)</f>
        <v/>
      </c>
      <c r="B3180" s="13">
        <f>IF(H3180="","",ROW()-4)</f>
        <v/>
      </c>
    </row>
    <row r="3181">
      <c r="A3181" s="13">
        <f>IF(H3181="","",ROW()-4)</f>
        <v/>
      </c>
      <c r="B3181" s="13">
        <f>IF(H3181="","",ROW()-4)</f>
        <v/>
      </c>
    </row>
    <row r="3182">
      <c r="A3182" s="13">
        <f>IF(H3182="","",ROW()-4)</f>
        <v/>
      </c>
      <c r="B3182" s="13">
        <f>IF(H3182="","",ROW()-4)</f>
        <v/>
      </c>
    </row>
    <row r="3183">
      <c r="A3183" s="13">
        <f>IF(H3183="","",ROW()-4)</f>
        <v/>
      </c>
      <c r="B3183" s="13">
        <f>IF(H3183="","",ROW()-4)</f>
        <v/>
      </c>
    </row>
    <row r="3184">
      <c r="A3184" s="13">
        <f>IF(H3184="","",ROW()-4)</f>
        <v/>
      </c>
      <c r="B3184" s="13">
        <f>IF(H3184="","",ROW()-4)</f>
        <v/>
      </c>
    </row>
    <row r="3185">
      <c r="A3185" s="13">
        <f>IF(H3185="","",ROW()-4)</f>
        <v/>
      </c>
      <c r="B3185" s="13">
        <f>IF(H3185="","",ROW()-4)</f>
        <v/>
      </c>
    </row>
    <row r="3186">
      <c r="A3186" s="13">
        <f>IF(H3186="","",ROW()-4)</f>
        <v/>
      </c>
      <c r="B3186" s="13">
        <f>IF(H3186="","",ROW()-4)</f>
        <v/>
      </c>
    </row>
    <row r="3187">
      <c r="A3187" s="13">
        <f>IF(H3187="","",ROW()-4)</f>
        <v/>
      </c>
      <c r="B3187" s="13">
        <f>IF(H3187="","",ROW()-4)</f>
        <v/>
      </c>
    </row>
    <row r="3188">
      <c r="A3188" s="13">
        <f>IF(H3188="","",ROW()-4)</f>
        <v/>
      </c>
      <c r="B3188" s="13">
        <f>IF(H3188="","",ROW()-4)</f>
        <v/>
      </c>
    </row>
    <row r="3189">
      <c r="A3189" s="13">
        <f>IF(H3189="","",ROW()-4)</f>
        <v/>
      </c>
      <c r="B3189" s="13">
        <f>IF(H3189="","",ROW()-4)</f>
        <v/>
      </c>
    </row>
    <row r="3190">
      <c r="A3190" s="13">
        <f>IF(H3190="","",ROW()-4)</f>
        <v/>
      </c>
      <c r="B3190" s="13">
        <f>IF(H3190="","",ROW()-4)</f>
        <v/>
      </c>
    </row>
    <row r="3191">
      <c r="A3191" s="13">
        <f>IF(H3191="","",ROW()-4)</f>
        <v/>
      </c>
      <c r="B3191" s="13">
        <f>IF(H3191="","",ROW()-4)</f>
        <v/>
      </c>
    </row>
    <row r="3192">
      <c r="A3192" s="13">
        <f>IF(H3192="","",ROW()-4)</f>
        <v/>
      </c>
      <c r="B3192" s="13">
        <f>IF(H3192="","",ROW()-4)</f>
        <v/>
      </c>
    </row>
    <row r="3193">
      <c r="A3193" s="13">
        <f>IF(H3193="","",ROW()-4)</f>
        <v/>
      </c>
      <c r="B3193" s="13">
        <f>IF(H3193="","",ROW()-4)</f>
        <v/>
      </c>
    </row>
    <row r="3194">
      <c r="A3194" s="13">
        <f>IF(H3194="","",ROW()-4)</f>
        <v/>
      </c>
      <c r="B3194" s="13">
        <f>IF(H3194="","",ROW()-4)</f>
        <v/>
      </c>
    </row>
    <row r="3195">
      <c r="A3195" s="13">
        <f>IF(H3195="","",ROW()-4)</f>
        <v/>
      </c>
      <c r="B3195" s="13">
        <f>IF(H3195="","",ROW()-4)</f>
        <v/>
      </c>
    </row>
    <row r="3196">
      <c r="A3196" s="13">
        <f>IF(H3196="","",ROW()-4)</f>
        <v/>
      </c>
      <c r="B3196" s="13">
        <f>IF(H3196="","",ROW()-4)</f>
        <v/>
      </c>
    </row>
    <row r="3197">
      <c r="A3197" s="13">
        <f>IF(H3197="","",ROW()-4)</f>
        <v/>
      </c>
      <c r="B3197" s="13">
        <f>IF(H3197="","",ROW()-4)</f>
        <v/>
      </c>
    </row>
    <row r="3198">
      <c r="A3198" s="13">
        <f>IF(H3198="","",ROW()-4)</f>
        <v/>
      </c>
      <c r="B3198" s="13">
        <f>IF(H3198="","",ROW()-4)</f>
        <v/>
      </c>
    </row>
    <row r="3199">
      <c r="A3199" s="13">
        <f>IF(H3199="","",ROW()-4)</f>
        <v/>
      </c>
      <c r="B3199" s="13">
        <f>IF(H3199="","",ROW()-4)</f>
        <v/>
      </c>
    </row>
    <row r="3200">
      <c r="A3200" s="13">
        <f>IF(H3200="","",ROW()-4)</f>
        <v/>
      </c>
      <c r="B3200" s="13">
        <f>IF(H3200="","",ROW()-4)</f>
        <v/>
      </c>
    </row>
    <row r="3201">
      <c r="A3201" s="13">
        <f>IF(H3201="","",ROW()-4)</f>
        <v/>
      </c>
      <c r="B3201" s="13">
        <f>IF(H3201="","",ROW()-4)</f>
        <v/>
      </c>
    </row>
    <row r="3202">
      <c r="A3202" s="13">
        <f>IF(H3202="","",ROW()-4)</f>
        <v/>
      </c>
      <c r="B3202" s="13">
        <f>IF(H3202="","",ROW()-4)</f>
        <v/>
      </c>
    </row>
    <row r="3203">
      <c r="A3203" s="13">
        <f>IF(H3203="","",ROW()-4)</f>
        <v/>
      </c>
      <c r="B3203" s="13">
        <f>IF(H3203="","",ROW()-4)</f>
        <v/>
      </c>
    </row>
    <row r="3204">
      <c r="A3204" s="13">
        <f>IF(H3204="","",ROW()-4)</f>
        <v/>
      </c>
      <c r="B3204" s="13">
        <f>IF(H3204="","",ROW()-4)</f>
        <v/>
      </c>
    </row>
    <row r="3205">
      <c r="A3205" s="13">
        <f>IF(H3205="","",ROW()-4)</f>
        <v/>
      </c>
      <c r="B3205" s="13">
        <f>IF(H3205="","",ROW()-4)</f>
        <v/>
      </c>
    </row>
    <row r="3206">
      <c r="A3206" s="13">
        <f>IF(H3206="","",ROW()-4)</f>
        <v/>
      </c>
      <c r="B3206" s="13">
        <f>IF(H3206="","",ROW()-4)</f>
        <v/>
      </c>
    </row>
    <row r="3207">
      <c r="A3207" s="13">
        <f>IF(H3207="","",ROW()-4)</f>
        <v/>
      </c>
      <c r="B3207" s="13">
        <f>IF(H3207="","",ROW()-4)</f>
        <v/>
      </c>
    </row>
    <row r="3208">
      <c r="A3208" s="13">
        <f>IF(H3208="","",ROW()-4)</f>
        <v/>
      </c>
      <c r="B3208" s="13">
        <f>IF(H3208="","",ROW()-4)</f>
        <v/>
      </c>
    </row>
    <row r="3209">
      <c r="A3209" s="13">
        <f>IF(H3209="","",ROW()-4)</f>
        <v/>
      </c>
      <c r="B3209" s="13">
        <f>IF(H3209="","",ROW()-4)</f>
        <v/>
      </c>
    </row>
    <row r="3210">
      <c r="A3210" s="13">
        <f>IF(H3210="","",ROW()-4)</f>
        <v/>
      </c>
      <c r="B3210" s="13">
        <f>IF(H3210="","",ROW()-4)</f>
        <v/>
      </c>
    </row>
    <row r="3211">
      <c r="A3211" s="13">
        <f>IF(H3211="","",ROW()-4)</f>
        <v/>
      </c>
      <c r="B3211" s="13">
        <f>IF(H3211="","",ROW()-4)</f>
        <v/>
      </c>
    </row>
    <row r="3212">
      <c r="A3212" s="13">
        <f>IF(H3212="","",ROW()-4)</f>
        <v/>
      </c>
      <c r="B3212" s="13">
        <f>IF(H3212="","",ROW()-4)</f>
        <v/>
      </c>
    </row>
    <row r="3213">
      <c r="A3213" s="13">
        <f>IF(H3213="","",ROW()-4)</f>
        <v/>
      </c>
      <c r="B3213" s="13">
        <f>IF(H3213="","",ROW()-4)</f>
        <v/>
      </c>
    </row>
    <row r="3214">
      <c r="A3214" s="13">
        <f>IF(H3214="","",ROW()-4)</f>
        <v/>
      </c>
      <c r="B3214" s="13">
        <f>IF(H3214="","",ROW()-4)</f>
        <v/>
      </c>
    </row>
    <row r="3215">
      <c r="A3215" s="13">
        <f>IF(H3215="","",ROW()-4)</f>
        <v/>
      </c>
      <c r="B3215" s="13">
        <f>IF(H3215="","",ROW()-4)</f>
        <v/>
      </c>
    </row>
    <row r="3216">
      <c r="A3216" s="13">
        <f>IF(H3216="","",ROW()-4)</f>
        <v/>
      </c>
      <c r="B3216" s="13">
        <f>IF(H3216="","",ROW()-4)</f>
        <v/>
      </c>
    </row>
    <row r="3217">
      <c r="A3217" s="13">
        <f>IF(H3217="","",ROW()-4)</f>
        <v/>
      </c>
      <c r="B3217" s="13">
        <f>IF(H3217="","",ROW()-4)</f>
        <v/>
      </c>
    </row>
    <row r="3218">
      <c r="A3218" s="13">
        <f>IF(H3218="","",ROW()-4)</f>
        <v/>
      </c>
      <c r="B3218" s="13">
        <f>IF(H3218="","",ROW()-4)</f>
        <v/>
      </c>
    </row>
    <row r="3219">
      <c r="A3219" s="13">
        <f>IF(H3219="","",ROW()-4)</f>
        <v/>
      </c>
      <c r="B3219" s="13">
        <f>IF(H3219="","",ROW()-4)</f>
        <v/>
      </c>
    </row>
    <row r="3220">
      <c r="A3220" s="13">
        <f>IF(H3220="","",ROW()-4)</f>
        <v/>
      </c>
      <c r="B3220" s="13">
        <f>IF(H3220="","",ROW()-4)</f>
        <v/>
      </c>
    </row>
    <row r="3221">
      <c r="A3221" s="13">
        <f>IF(H3221="","",ROW()-4)</f>
        <v/>
      </c>
      <c r="B3221" s="13">
        <f>IF(H3221="","",ROW()-4)</f>
        <v/>
      </c>
    </row>
    <row r="3222">
      <c r="A3222" s="13">
        <f>IF(H3222="","",ROW()-4)</f>
        <v/>
      </c>
      <c r="B3222" s="13">
        <f>IF(H3222="","",ROW()-4)</f>
        <v/>
      </c>
    </row>
    <row r="3223">
      <c r="A3223" s="13">
        <f>IF(H3223="","",ROW()-4)</f>
        <v/>
      </c>
      <c r="B3223" s="13">
        <f>IF(H3223="","",ROW()-4)</f>
        <v/>
      </c>
    </row>
    <row r="3224">
      <c r="A3224" s="13">
        <f>IF(H3224="","",ROW()-4)</f>
        <v/>
      </c>
      <c r="B3224" s="13">
        <f>IF(H3224="","",ROW()-4)</f>
        <v/>
      </c>
    </row>
    <row r="3225">
      <c r="A3225" s="13">
        <f>IF(H3225="","",ROW()-4)</f>
        <v/>
      </c>
      <c r="B3225" s="13">
        <f>IF(H3225="","",ROW()-4)</f>
        <v/>
      </c>
    </row>
    <row r="3226">
      <c r="A3226" s="13">
        <f>IF(H3226="","",ROW()-4)</f>
        <v/>
      </c>
      <c r="B3226" s="13">
        <f>IF(H3226="","",ROW()-4)</f>
        <v/>
      </c>
    </row>
    <row r="3227">
      <c r="A3227" s="13">
        <f>IF(H3227="","",ROW()-4)</f>
        <v/>
      </c>
      <c r="B3227" s="13">
        <f>IF(H3227="","",ROW()-4)</f>
        <v/>
      </c>
    </row>
    <row r="3228">
      <c r="A3228" s="13">
        <f>IF(H3228="","",ROW()-4)</f>
        <v/>
      </c>
      <c r="B3228" s="13">
        <f>IF(H3228="","",ROW()-4)</f>
        <v/>
      </c>
    </row>
    <row r="3229">
      <c r="A3229" s="13">
        <f>IF(H3229="","",ROW()-4)</f>
        <v/>
      </c>
      <c r="B3229" s="13">
        <f>IF(H3229="","",ROW()-4)</f>
        <v/>
      </c>
    </row>
    <row r="3230">
      <c r="A3230" s="13">
        <f>IF(H3230="","",ROW()-4)</f>
        <v/>
      </c>
      <c r="B3230" s="13">
        <f>IF(H3230="","",ROW()-4)</f>
        <v/>
      </c>
    </row>
    <row r="3231">
      <c r="A3231" s="13">
        <f>IF(H3231="","",ROW()-4)</f>
        <v/>
      </c>
      <c r="B3231" s="13">
        <f>IF(H3231="","",ROW()-4)</f>
        <v/>
      </c>
    </row>
    <row r="3232">
      <c r="A3232" s="13">
        <f>IF(H3232="","",ROW()-4)</f>
        <v/>
      </c>
      <c r="B3232" s="13">
        <f>IF(H3232="","",ROW()-4)</f>
        <v/>
      </c>
    </row>
    <row r="3233">
      <c r="A3233" s="13">
        <f>IF(H3233="","",ROW()-4)</f>
        <v/>
      </c>
      <c r="B3233" s="13">
        <f>IF(H3233="","",ROW()-4)</f>
        <v/>
      </c>
    </row>
    <row r="3234">
      <c r="A3234" s="13">
        <f>IF(H3234="","",ROW()-4)</f>
        <v/>
      </c>
      <c r="B3234" s="13">
        <f>IF(H3234="","",ROW()-4)</f>
        <v/>
      </c>
    </row>
    <row r="3235">
      <c r="A3235" s="13">
        <f>IF(H3235="","",ROW()-4)</f>
        <v/>
      </c>
      <c r="B3235" s="13">
        <f>IF(H3235="","",ROW()-4)</f>
        <v/>
      </c>
    </row>
    <row r="3236">
      <c r="A3236" s="13">
        <f>IF(H3236="","",ROW()-4)</f>
        <v/>
      </c>
      <c r="B3236" s="13">
        <f>IF(H3236="","",ROW()-4)</f>
        <v/>
      </c>
    </row>
    <row r="3237">
      <c r="A3237" s="13">
        <f>IF(H3237="","",ROW()-4)</f>
        <v/>
      </c>
      <c r="B3237" s="13">
        <f>IF(H3237="","",ROW()-4)</f>
        <v/>
      </c>
    </row>
    <row r="3238">
      <c r="A3238" s="13">
        <f>IF(H3238="","",ROW()-4)</f>
        <v/>
      </c>
      <c r="B3238" s="13">
        <f>IF(H3238="","",ROW()-4)</f>
        <v/>
      </c>
    </row>
    <row r="3239">
      <c r="A3239" s="13">
        <f>IF(H3239="","",ROW()-4)</f>
        <v/>
      </c>
      <c r="B3239" s="13">
        <f>IF(H3239="","",ROW()-4)</f>
        <v/>
      </c>
    </row>
    <row r="3240">
      <c r="A3240" s="13">
        <f>IF(H3240="","",ROW()-4)</f>
        <v/>
      </c>
      <c r="B3240" s="13">
        <f>IF(H3240="","",ROW()-4)</f>
        <v/>
      </c>
    </row>
    <row r="3241">
      <c r="A3241" s="13">
        <f>IF(H3241="","",ROW()-4)</f>
        <v/>
      </c>
      <c r="B3241" s="13">
        <f>IF(H3241="","",ROW()-4)</f>
        <v/>
      </c>
    </row>
    <row r="3242">
      <c r="A3242" s="13">
        <f>IF(H3242="","",ROW()-4)</f>
        <v/>
      </c>
      <c r="B3242" s="13">
        <f>IF(H3242="","",ROW()-4)</f>
        <v/>
      </c>
    </row>
    <row r="3243">
      <c r="A3243" s="13">
        <f>IF(H3243="","",ROW()-4)</f>
        <v/>
      </c>
      <c r="B3243" s="13">
        <f>IF(H3243="","",ROW()-4)</f>
        <v/>
      </c>
    </row>
    <row r="3244">
      <c r="A3244" s="13">
        <f>IF(H3244="","",ROW()-4)</f>
        <v/>
      </c>
      <c r="B3244" s="13">
        <f>IF(H3244="","",ROW()-4)</f>
        <v/>
      </c>
    </row>
    <row r="3245">
      <c r="A3245" s="13">
        <f>IF(H3245="","",ROW()-4)</f>
        <v/>
      </c>
      <c r="B3245" s="13">
        <f>IF(H3245="","",ROW()-4)</f>
        <v/>
      </c>
    </row>
    <row r="3246">
      <c r="A3246" s="13">
        <f>IF(H3246="","",ROW()-4)</f>
        <v/>
      </c>
      <c r="B3246" s="13">
        <f>IF(H3246="","",ROW()-4)</f>
        <v/>
      </c>
    </row>
    <row r="3247">
      <c r="A3247" s="13">
        <f>IF(H3247="","",ROW()-4)</f>
        <v/>
      </c>
      <c r="B3247" s="13">
        <f>IF(H3247="","",ROW()-4)</f>
        <v/>
      </c>
    </row>
    <row r="3248">
      <c r="A3248" s="13">
        <f>IF(H3248="","",ROW()-4)</f>
        <v/>
      </c>
      <c r="B3248" s="13">
        <f>IF(H3248="","",ROW()-4)</f>
        <v/>
      </c>
    </row>
    <row r="3249">
      <c r="A3249" s="13">
        <f>IF(H3249="","",ROW()-4)</f>
        <v/>
      </c>
      <c r="B3249" s="13">
        <f>IF(H3249="","",ROW()-4)</f>
        <v/>
      </c>
    </row>
    <row r="3250">
      <c r="A3250" s="13">
        <f>IF(H3250="","",ROW()-4)</f>
        <v/>
      </c>
      <c r="B3250" s="13">
        <f>IF(H3250="","",ROW()-4)</f>
        <v/>
      </c>
    </row>
    <row r="3251">
      <c r="A3251" s="13">
        <f>IF(H3251="","",ROW()-4)</f>
        <v/>
      </c>
      <c r="B3251" s="13">
        <f>IF(H3251="","",ROW()-4)</f>
        <v/>
      </c>
    </row>
    <row r="3252">
      <c r="A3252" s="13">
        <f>IF(H3252="","",ROW()-4)</f>
        <v/>
      </c>
      <c r="B3252" s="13">
        <f>IF(H3252="","",ROW()-4)</f>
        <v/>
      </c>
    </row>
    <row r="3253">
      <c r="A3253" s="13">
        <f>IF(H3253="","",ROW()-4)</f>
        <v/>
      </c>
      <c r="B3253" s="13">
        <f>IF(H3253="","",ROW()-4)</f>
        <v/>
      </c>
    </row>
    <row r="3254">
      <c r="A3254" s="13">
        <f>IF(H3254="","",ROW()-4)</f>
        <v/>
      </c>
      <c r="B3254" s="13">
        <f>IF(H3254="","",ROW()-4)</f>
        <v/>
      </c>
    </row>
    <row r="3255">
      <c r="A3255" s="13">
        <f>IF(H3255="","",ROW()-4)</f>
        <v/>
      </c>
      <c r="B3255" s="13">
        <f>IF(H3255="","",ROW()-4)</f>
        <v/>
      </c>
    </row>
    <row r="3256">
      <c r="A3256" s="13">
        <f>IF(H3256="","",ROW()-4)</f>
        <v/>
      </c>
      <c r="B3256" s="13">
        <f>IF(H3256="","",ROW()-4)</f>
        <v/>
      </c>
    </row>
    <row r="3257">
      <c r="A3257" s="13">
        <f>IF(H3257="","",ROW()-4)</f>
        <v/>
      </c>
      <c r="B3257" s="13">
        <f>IF(H3257="","",ROW()-4)</f>
        <v/>
      </c>
    </row>
    <row r="3258">
      <c r="A3258" s="13">
        <f>IF(H3258="","",ROW()-4)</f>
        <v/>
      </c>
      <c r="B3258" s="13">
        <f>IF(H3258="","",ROW()-4)</f>
        <v/>
      </c>
    </row>
    <row r="3259">
      <c r="A3259" s="13">
        <f>IF(H3259="","",ROW()-4)</f>
        <v/>
      </c>
      <c r="B3259" s="13">
        <f>IF(H3259="","",ROW()-4)</f>
        <v/>
      </c>
    </row>
    <row r="3260">
      <c r="A3260" s="13">
        <f>IF(H3260="","",ROW()-4)</f>
        <v/>
      </c>
      <c r="B3260" s="13">
        <f>IF(H3260="","",ROW()-4)</f>
        <v/>
      </c>
    </row>
    <row r="3261">
      <c r="A3261" s="13">
        <f>IF(H3261="","",ROW()-4)</f>
        <v/>
      </c>
      <c r="B3261" s="13">
        <f>IF(H3261="","",ROW()-4)</f>
        <v/>
      </c>
    </row>
    <row r="3262">
      <c r="A3262" s="13">
        <f>IF(H3262="","",ROW()-4)</f>
        <v/>
      </c>
      <c r="B3262" s="13">
        <f>IF(H3262="","",ROW()-4)</f>
        <v/>
      </c>
    </row>
    <row r="3263">
      <c r="A3263" s="13">
        <f>IF(H3263="","",ROW()-4)</f>
        <v/>
      </c>
      <c r="B3263" s="13">
        <f>IF(H3263="","",ROW()-4)</f>
        <v/>
      </c>
    </row>
    <row r="3264">
      <c r="A3264" s="13">
        <f>IF(H3264="","",ROW()-4)</f>
        <v/>
      </c>
      <c r="B3264" s="13">
        <f>IF(H3264="","",ROW()-4)</f>
        <v/>
      </c>
    </row>
    <row r="3265">
      <c r="A3265" s="13">
        <f>IF(H3265="","",ROW()-4)</f>
        <v/>
      </c>
      <c r="B3265" s="13">
        <f>IF(H3265="","",ROW()-4)</f>
        <v/>
      </c>
    </row>
    <row r="3266">
      <c r="A3266" s="13">
        <f>IF(H3266="","",ROW()-4)</f>
        <v/>
      </c>
      <c r="B3266" s="13">
        <f>IF(H3266="","",ROW()-4)</f>
        <v/>
      </c>
    </row>
    <row r="3267">
      <c r="A3267" s="13">
        <f>IF(H3267="","",ROW()-4)</f>
        <v/>
      </c>
      <c r="B3267" s="13">
        <f>IF(H3267="","",ROW()-4)</f>
        <v/>
      </c>
    </row>
    <row r="3268">
      <c r="A3268" s="13">
        <f>IF(H3268="","",ROW()-4)</f>
        <v/>
      </c>
      <c r="B3268" s="13">
        <f>IF(H3268="","",ROW()-4)</f>
        <v/>
      </c>
    </row>
    <row r="3269">
      <c r="A3269" s="13">
        <f>IF(H3269="","",ROW()-4)</f>
        <v/>
      </c>
      <c r="B3269" s="13">
        <f>IF(H3269="","",ROW()-4)</f>
        <v/>
      </c>
    </row>
    <row r="3270">
      <c r="A3270" s="13">
        <f>IF(H3270="","",ROW()-4)</f>
        <v/>
      </c>
      <c r="B3270" s="13">
        <f>IF(H3270="","",ROW()-4)</f>
        <v/>
      </c>
    </row>
    <row r="3271">
      <c r="A3271" s="13">
        <f>IF(H3271="","",ROW()-4)</f>
        <v/>
      </c>
      <c r="B3271" s="13">
        <f>IF(H3271="","",ROW()-4)</f>
        <v/>
      </c>
    </row>
    <row r="3272">
      <c r="A3272" s="13">
        <f>IF(H3272="","",ROW()-4)</f>
        <v/>
      </c>
      <c r="B3272" s="13">
        <f>IF(H3272="","",ROW()-4)</f>
        <v/>
      </c>
    </row>
    <row r="3273">
      <c r="A3273" s="13">
        <f>IF(H3273="","",ROW()-4)</f>
        <v/>
      </c>
      <c r="B3273" s="13">
        <f>IF(H3273="","",ROW()-4)</f>
        <v/>
      </c>
    </row>
    <row r="3274">
      <c r="A3274" s="13">
        <f>IF(H3274="","",ROW()-4)</f>
        <v/>
      </c>
      <c r="B3274" s="13">
        <f>IF(H3274="","",ROW()-4)</f>
        <v/>
      </c>
    </row>
    <row r="3275">
      <c r="A3275" s="13">
        <f>IF(H3275="","",ROW()-4)</f>
        <v/>
      </c>
      <c r="B3275" s="13">
        <f>IF(H3275="","",ROW()-4)</f>
        <v/>
      </c>
    </row>
    <row r="3276">
      <c r="A3276" s="13">
        <f>IF(H3276="","",ROW()-4)</f>
        <v/>
      </c>
      <c r="B3276" s="13">
        <f>IF(H3276="","",ROW()-4)</f>
        <v/>
      </c>
    </row>
    <row r="3277">
      <c r="A3277" s="13">
        <f>IF(H3277="","",ROW()-4)</f>
        <v/>
      </c>
      <c r="B3277" s="13">
        <f>IF(H3277="","",ROW()-4)</f>
        <v/>
      </c>
    </row>
    <row r="3278">
      <c r="A3278" s="13">
        <f>IF(H3278="","",ROW()-4)</f>
        <v/>
      </c>
      <c r="B3278" s="13">
        <f>IF(H3278="","",ROW()-4)</f>
        <v/>
      </c>
    </row>
    <row r="3279">
      <c r="A3279" s="13">
        <f>IF(H3279="","",ROW()-4)</f>
        <v/>
      </c>
      <c r="B3279" s="13">
        <f>IF(H3279="","",ROW()-4)</f>
        <v/>
      </c>
    </row>
    <row r="3280">
      <c r="A3280" s="13">
        <f>IF(H3280="","",ROW()-4)</f>
        <v/>
      </c>
      <c r="B3280" s="13">
        <f>IF(H3280="","",ROW()-4)</f>
        <v/>
      </c>
    </row>
    <row r="3281">
      <c r="A3281" s="13">
        <f>IF(H3281="","",ROW()-4)</f>
        <v/>
      </c>
      <c r="B3281" s="13">
        <f>IF(H3281="","",ROW()-4)</f>
        <v/>
      </c>
    </row>
    <row r="3282">
      <c r="A3282" s="13">
        <f>IF(H3282="","",ROW()-4)</f>
        <v/>
      </c>
      <c r="B3282" s="13">
        <f>IF(H3282="","",ROW()-4)</f>
        <v/>
      </c>
    </row>
    <row r="3283">
      <c r="A3283" s="13">
        <f>IF(H3283="","",ROW()-4)</f>
        <v/>
      </c>
      <c r="B3283" s="13">
        <f>IF(H3283="","",ROW()-4)</f>
        <v/>
      </c>
    </row>
    <row r="3284">
      <c r="A3284" s="13">
        <f>IF(H3284="","",ROW()-4)</f>
        <v/>
      </c>
      <c r="B3284" s="13">
        <f>IF(H3284="","",ROW()-4)</f>
        <v/>
      </c>
    </row>
    <row r="3285">
      <c r="A3285" s="13">
        <f>IF(H3285="","",ROW()-4)</f>
        <v/>
      </c>
      <c r="B3285" s="13">
        <f>IF(H3285="","",ROW()-4)</f>
        <v/>
      </c>
    </row>
    <row r="3286">
      <c r="A3286" s="13">
        <f>IF(H3286="","",ROW()-4)</f>
        <v/>
      </c>
      <c r="B3286" s="13">
        <f>IF(H3286="","",ROW()-4)</f>
        <v/>
      </c>
    </row>
    <row r="3287">
      <c r="A3287" s="13">
        <f>IF(H3287="","",ROW()-4)</f>
        <v/>
      </c>
      <c r="B3287" s="13">
        <f>IF(H3287="","",ROW()-4)</f>
        <v/>
      </c>
    </row>
    <row r="3288">
      <c r="A3288" s="13">
        <f>IF(H3288="","",ROW()-4)</f>
        <v/>
      </c>
      <c r="B3288" s="13">
        <f>IF(H3288="","",ROW()-4)</f>
        <v/>
      </c>
    </row>
    <row r="3289">
      <c r="A3289" s="13">
        <f>IF(H3289="","",ROW()-4)</f>
        <v/>
      </c>
      <c r="B3289" s="13">
        <f>IF(H3289="","",ROW()-4)</f>
        <v/>
      </c>
    </row>
    <row r="3290">
      <c r="A3290" s="13">
        <f>IF(H3290="","",ROW()-4)</f>
        <v/>
      </c>
      <c r="B3290" s="13">
        <f>IF(H3290="","",ROW()-4)</f>
        <v/>
      </c>
    </row>
    <row r="3291">
      <c r="A3291" s="13">
        <f>IF(H3291="","",ROW()-4)</f>
        <v/>
      </c>
      <c r="B3291" s="13">
        <f>IF(H3291="","",ROW()-4)</f>
        <v/>
      </c>
    </row>
    <row r="3292">
      <c r="A3292" s="13">
        <f>IF(H3292="","",ROW()-4)</f>
        <v/>
      </c>
      <c r="B3292" s="13">
        <f>IF(H3292="","",ROW()-4)</f>
        <v/>
      </c>
    </row>
    <row r="3293">
      <c r="A3293" s="13">
        <f>IF(H3293="","",ROW()-4)</f>
        <v/>
      </c>
      <c r="B3293" s="13">
        <f>IF(H3293="","",ROW()-4)</f>
        <v/>
      </c>
    </row>
    <row r="3294">
      <c r="A3294" s="13">
        <f>IF(H3294="","",ROW()-4)</f>
        <v/>
      </c>
      <c r="B3294" s="13">
        <f>IF(H3294="","",ROW()-4)</f>
        <v/>
      </c>
    </row>
    <row r="3295">
      <c r="A3295" s="13">
        <f>IF(H3295="","",ROW()-4)</f>
        <v/>
      </c>
      <c r="B3295" s="13">
        <f>IF(H3295="","",ROW()-4)</f>
        <v/>
      </c>
    </row>
    <row r="3296">
      <c r="A3296" s="13">
        <f>IF(H3296="","",ROW()-4)</f>
        <v/>
      </c>
      <c r="B3296" s="13">
        <f>IF(H3296="","",ROW()-4)</f>
        <v/>
      </c>
    </row>
    <row r="3297">
      <c r="A3297" s="13">
        <f>IF(H3297="","",ROW()-4)</f>
        <v/>
      </c>
      <c r="B3297" s="13">
        <f>IF(H3297="","",ROW()-4)</f>
        <v/>
      </c>
    </row>
    <row r="3298">
      <c r="A3298" s="13">
        <f>IF(H3298="","",ROW()-4)</f>
        <v/>
      </c>
      <c r="B3298" s="13">
        <f>IF(H3298="","",ROW()-4)</f>
        <v/>
      </c>
    </row>
    <row r="3299">
      <c r="A3299" s="13">
        <f>IF(H3299="","",ROW()-4)</f>
        <v/>
      </c>
      <c r="B3299" s="13">
        <f>IF(H3299="","",ROW()-4)</f>
        <v/>
      </c>
    </row>
    <row r="3300">
      <c r="A3300" s="13">
        <f>IF(H3300="","",ROW()-4)</f>
        <v/>
      </c>
      <c r="B3300" s="13">
        <f>IF(H3300="","",ROW()-4)</f>
        <v/>
      </c>
    </row>
    <row r="3301">
      <c r="A3301" s="13">
        <f>IF(H3301="","",ROW()-4)</f>
        <v/>
      </c>
      <c r="B3301" s="13">
        <f>IF(H3301="","",ROW()-4)</f>
        <v/>
      </c>
    </row>
    <row r="3302">
      <c r="A3302" s="13">
        <f>IF(H3302="","",ROW()-4)</f>
        <v/>
      </c>
      <c r="B3302" s="13">
        <f>IF(H3302="","",ROW()-4)</f>
        <v/>
      </c>
    </row>
    <row r="3303">
      <c r="A3303" s="13">
        <f>IF(H3303="","",ROW()-4)</f>
        <v/>
      </c>
      <c r="B3303" s="13">
        <f>IF(H3303="","",ROW()-4)</f>
        <v/>
      </c>
    </row>
    <row r="3304">
      <c r="A3304" s="13">
        <f>IF(H3304="","",ROW()-4)</f>
        <v/>
      </c>
      <c r="B3304" s="13">
        <f>IF(H3304="","",ROW()-4)</f>
        <v/>
      </c>
    </row>
    <row r="3305">
      <c r="A3305" s="13">
        <f>IF(H3305="","",ROW()-4)</f>
        <v/>
      </c>
      <c r="B3305" s="13">
        <f>IF(H3305="","",ROW()-4)</f>
        <v/>
      </c>
    </row>
    <row r="3306">
      <c r="A3306" s="13">
        <f>IF(H3306="","",ROW()-4)</f>
        <v/>
      </c>
      <c r="B3306" s="13">
        <f>IF(H3306="","",ROW()-4)</f>
        <v/>
      </c>
    </row>
    <row r="3307">
      <c r="A3307" s="13">
        <f>IF(H3307="","",ROW()-4)</f>
        <v/>
      </c>
      <c r="B3307" s="13">
        <f>IF(H3307="","",ROW()-4)</f>
        <v/>
      </c>
    </row>
    <row r="3308">
      <c r="A3308" s="13">
        <f>IF(H3308="","",ROW()-4)</f>
        <v/>
      </c>
      <c r="B3308" s="13">
        <f>IF(H3308="","",ROW()-4)</f>
        <v/>
      </c>
    </row>
    <row r="3309">
      <c r="A3309" s="13">
        <f>IF(H3309="","",ROW()-4)</f>
        <v/>
      </c>
      <c r="B3309" s="13">
        <f>IF(H3309="","",ROW()-4)</f>
        <v/>
      </c>
    </row>
    <row r="3310">
      <c r="A3310" s="13">
        <f>IF(H3310="","",ROW()-4)</f>
        <v/>
      </c>
      <c r="B3310" s="13">
        <f>IF(H3310="","",ROW()-4)</f>
        <v/>
      </c>
    </row>
    <row r="3311">
      <c r="A3311" s="13">
        <f>IF(H3311="","",ROW()-4)</f>
        <v/>
      </c>
      <c r="B3311" s="13">
        <f>IF(H3311="","",ROW()-4)</f>
        <v/>
      </c>
    </row>
    <row r="3312">
      <c r="A3312" s="13">
        <f>IF(H3312="","",ROW()-4)</f>
        <v/>
      </c>
      <c r="B3312" s="13">
        <f>IF(H3312="","",ROW()-4)</f>
        <v/>
      </c>
    </row>
    <row r="3313">
      <c r="A3313" s="13">
        <f>IF(H3313="","",ROW()-4)</f>
        <v/>
      </c>
      <c r="B3313" s="13">
        <f>IF(H3313="","",ROW()-4)</f>
        <v/>
      </c>
    </row>
    <row r="3314">
      <c r="A3314" s="13">
        <f>IF(H3314="","",ROW()-4)</f>
        <v/>
      </c>
      <c r="B3314" s="13">
        <f>IF(H3314="","",ROW()-4)</f>
        <v/>
      </c>
    </row>
    <row r="3315">
      <c r="A3315" s="13">
        <f>IF(H3315="","",ROW()-4)</f>
        <v/>
      </c>
      <c r="B3315" s="13">
        <f>IF(H3315="","",ROW()-4)</f>
        <v/>
      </c>
    </row>
    <row r="3316">
      <c r="A3316" s="13">
        <f>IF(H3316="","",ROW()-4)</f>
        <v/>
      </c>
      <c r="B3316" s="13">
        <f>IF(H3316="","",ROW()-4)</f>
        <v/>
      </c>
    </row>
    <row r="3317">
      <c r="A3317" s="13">
        <f>IF(H3317="","",ROW()-4)</f>
        <v/>
      </c>
      <c r="B3317" s="13">
        <f>IF(H3317="","",ROW()-4)</f>
        <v/>
      </c>
    </row>
    <row r="3318">
      <c r="A3318" s="13">
        <f>IF(H3318="","",ROW()-4)</f>
        <v/>
      </c>
      <c r="B3318" s="13">
        <f>IF(H3318="","",ROW()-4)</f>
        <v/>
      </c>
    </row>
    <row r="3319">
      <c r="A3319" s="13">
        <f>IF(H3319="","",ROW()-4)</f>
        <v/>
      </c>
      <c r="B3319" s="13">
        <f>IF(H3319="","",ROW()-4)</f>
        <v/>
      </c>
    </row>
    <row r="3320">
      <c r="A3320" s="13">
        <f>IF(H3320="","",ROW()-4)</f>
        <v/>
      </c>
      <c r="B3320" s="13">
        <f>IF(H3320="","",ROW()-4)</f>
        <v/>
      </c>
    </row>
    <row r="3321">
      <c r="A3321" s="13">
        <f>IF(H3321="","",ROW()-4)</f>
        <v/>
      </c>
      <c r="B3321" s="13">
        <f>IF(H3321="","",ROW()-4)</f>
        <v/>
      </c>
    </row>
    <row r="3322">
      <c r="A3322" s="13">
        <f>IF(H3322="","",ROW()-4)</f>
        <v/>
      </c>
      <c r="B3322" s="13">
        <f>IF(H3322="","",ROW()-4)</f>
        <v/>
      </c>
    </row>
    <row r="3323">
      <c r="A3323" s="13">
        <f>IF(H3323="","",ROW()-4)</f>
        <v/>
      </c>
      <c r="B3323" s="13">
        <f>IF(H3323="","",ROW()-4)</f>
        <v/>
      </c>
    </row>
    <row r="3324">
      <c r="A3324" s="13">
        <f>IF(H3324="","",ROW()-4)</f>
        <v/>
      </c>
      <c r="B3324" s="13">
        <f>IF(H3324="","",ROW()-4)</f>
        <v/>
      </c>
    </row>
    <row r="3325">
      <c r="A3325" s="13">
        <f>IF(H3325="","",ROW()-4)</f>
        <v/>
      </c>
      <c r="B3325" s="13">
        <f>IF(H3325="","",ROW()-4)</f>
        <v/>
      </c>
    </row>
    <row r="3326">
      <c r="A3326" s="13">
        <f>IF(H3326="","",ROW()-4)</f>
        <v/>
      </c>
      <c r="B3326" s="13">
        <f>IF(H3326="","",ROW()-4)</f>
        <v/>
      </c>
    </row>
    <row r="3327">
      <c r="A3327" s="13">
        <f>IF(H3327="","",ROW()-4)</f>
        <v/>
      </c>
      <c r="B3327" s="13">
        <f>IF(H3327="","",ROW()-4)</f>
        <v/>
      </c>
    </row>
    <row r="3328">
      <c r="A3328" s="13">
        <f>IF(H3328="","",ROW()-4)</f>
        <v/>
      </c>
      <c r="B3328" s="13">
        <f>IF(H3328="","",ROW()-4)</f>
        <v/>
      </c>
    </row>
    <row r="3329">
      <c r="A3329" s="13">
        <f>IF(H3329="","",ROW()-4)</f>
        <v/>
      </c>
      <c r="B3329" s="13">
        <f>IF(H3329="","",ROW()-4)</f>
        <v/>
      </c>
    </row>
    <row r="3330">
      <c r="A3330" s="13">
        <f>IF(H3330="","",ROW()-4)</f>
        <v/>
      </c>
      <c r="B3330" s="13">
        <f>IF(H3330="","",ROW()-4)</f>
        <v/>
      </c>
    </row>
    <row r="3331">
      <c r="A3331" s="13">
        <f>IF(H3331="","",ROW()-4)</f>
        <v/>
      </c>
      <c r="B3331" s="13">
        <f>IF(H3331="","",ROW()-4)</f>
        <v/>
      </c>
    </row>
    <row r="3332">
      <c r="A3332" s="13">
        <f>IF(H3332="","",ROW()-4)</f>
        <v/>
      </c>
      <c r="B3332" s="13">
        <f>IF(H3332="","",ROW()-4)</f>
        <v/>
      </c>
    </row>
    <row r="3333">
      <c r="A3333" s="13">
        <f>IF(H3333="","",ROW()-4)</f>
        <v/>
      </c>
      <c r="B3333" s="13">
        <f>IF(H3333="","",ROW()-4)</f>
        <v/>
      </c>
    </row>
    <row r="3334">
      <c r="A3334" s="13">
        <f>IF(H3334="","",ROW()-4)</f>
        <v/>
      </c>
      <c r="B3334" s="13">
        <f>IF(H3334="","",ROW()-4)</f>
        <v/>
      </c>
    </row>
    <row r="3335">
      <c r="A3335" s="13">
        <f>IF(H3335="","",ROW()-4)</f>
        <v/>
      </c>
      <c r="B3335" s="13">
        <f>IF(H3335="","",ROW()-4)</f>
        <v/>
      </c>
    </row>
    <row r="3336">
      <c r="A3336" s="13">
        <f>IF(H3336="","",ROW()-4)</f>
        <v/>
      </c>
      <c r="B3336" s="13">
        <f>IF(H3336="","",ROW()-4)</f>
        <v/>
      </c>
    </row>
    <row r="3337">
      <c r="A3337" s="13">
        <f>IF(H3337="","",ROW()-4)</f>
        <v/>
      </c>
      <c r="B3337" s="13">
        <f>IF(H3337="","",ROW()-4)</f>
        <v/>
      </c>
    </row>
    <row r="3338">
      <c r="A3338" s="13">
        <f>IF(H3338="","",ROW()-4)</f>
        <v/>
      </c>
      <c r="B3338" s="13">
        <f>IF(H3338="","",ROW()-4)</f>
        <v/>
      </c>
    </row>
    <row r="3339">
      <c r="A3339" s="13">
        <f>IF(H3339="","",ROW()-4)</f>
        <v/>
      </c>
      <c r="B3339" s="13">
        <f>IF(H3339="","",ROW()-4)</f>
        <v/>
      </c>
    </row>
    <row r="3340">
      <c r="A3340" s="13">
        <f>IF(H3340="","",ROW()-4)</f>
        <v/>
      </c>
      <c r="B3340" s="13">
        <f>IF(H3340="","",ROW()-4)</f>
        <v/>
      </c>
    </row>
    <row r="3341">
      <c r="A3341" s="13">
        <f>IF(H3341="","",ROW()-4)</f>
        <v/>
      </c>
      <c r="B3341" s="13">
        <f>IF(H3341="","",ROW()-4)</f>
        <v/>
      </c>
    </row>
    <row r="3342">
      <c r="A3342" s="13">
        <f>IF(H3342="","",ROW()-4)</f>
        <v/>
      </c>
      <c r="B3342" s="13">
        <f>IF(H3342="","",ROW()-4)</f>
        <v/>
      </c>
    </row>
    <row r="3343">
      <c r="A3343" s="13">
        <f>IF(H3343="","",ROW()-4)</f>
        <v/>
      </c>
      <c r="B3343" s="13">
        <f>IF(H3343="","",ROW()-4)</f>
        <v/>
      </c>
    </row>
    <row r="3344">
      <c r="A3344" s="13">
        <f>IF(H3344="","",ROW()-4)</f>
        <v/>
      </c>
      <c r="B3344" s="13">
        <f>IF(H3344="","",ROW()-4)</f>
        <v/>
      </c>
    </row>
    <row r="3345">
      <c r="A3345" s="13">
        <f>IF(H3345="","",ROW()-4)</f>
        <v/>
      </c>
      <c r="B3345" s="13">
        <f>IF(H3345="","",ROW()-4)</f>
        <v/>
      </c>
    </row>
    <row r="3346">
      <c r="A3346" s="13">
        <f>IF(H3346="","",ROW()-4)</f>
        <v/>
      </c>
      <c r="B3346" s="13">
        <f>IF(H3346="","",ROW()-4)</f>
        <v/>
      </c>
    </row>
    <row r="3347">
      <c r="A3347" s="13">
        <f>IF(H3347="","",ROW()-4)</f>
        <v/>
      </c>
      <c r="B3347" s="13">
        <f>IF(H3347="","",ROW()-4)</f>
        <v/>
      </c>
    </row>
    <row r="3348">
      <c r="A3348" s="13">
        <f>IF(H3348="","",ROW()-4)</f>
        <v/>
      </c>
      <c r="B3348" s="13">
        <f>IF(H3348="","",ROW()-4)</f>
        <v/>
      </c>
    </row>
    <row r="3349">
      <c r="A3349" s="13">
        <f>IF(H3349="","",ROW()-4)</f>
        <v/>
      </c>
      <c r="B3349" s="13">
        <f>IF(H3349="","",ROW()-4)</f>
        <v/>
      </c>
    </row>
    <row r="3350">
      <c r="A3350" s="13">
        <f>IF(H3350="","",ROW()-4)</f>
        <v/>
      </c>
      <c r="B3350" s="13">
        <f>IF(H3350="","",ROW()-4)</f>
        <v/>
      </c>
    </row>
    <row r="3351">
      <c r="A3351" s="13">
        <f>IF(H3351="","",ROW()-4)</f>
        <v/>
      </c>
      <c r="B3351" s="13">
        <f>IF(H3351="","",ROW()-4)</f>
        <v/>
      </c>
    </row>
    <row r="3352">
      <c r="A3352" s="13">
        <f>IF(H3352="","",ROW()-4)</f>
        <v/>
      </c>
      <c r="B3352" s="13">
        <f>IF(H3352="","",ROW()-4)</f>
        <v/>
      </c>
    </row>
    <row r="3353">
      <c r="A3353" s="13">
        <f>IF(H3353="","",ROW()-4)</f>
        <v/>
      </c>
      <c r="B3353" s="13">
        <f>IF(H3353="","",ROW()-4)</f>
        <v/>
      </c>
    </row>
    <row r="3354">
      <c r="A3354" s="13">
        <f>IF(H3354="","",ROW()-4)</f>
        <v/>
      </c>
      <c r="B3354" s="13">
        <f>IF(H3354="","",ROW()-4)</f>
        <v/>
      </c>
    </row>
    <row r="3355">
      <c r="A3355" s="13">
        <f>IF(H3355="","",ROW()-4)</f>
        <v/>
      </c>
      <c r="B3355" s="13">
        <f>IF(H3355="","",ROW()-4)</f>
        <v/>
      </c>
    </row>
    <row r="3356">
      <c r="A3356" s="13">
        <f>IF(H3356="","",ROW()-4)</f>
        <v/>
      </c>
      <c r="B3356" s="13">
        <f>IF(H3356="","",ROW()-4)</f>
        <v/>
      </c>
    </row>
    <row r="3357">
      <c r="A3357" s="13">
        <f>IF(H3357="","",ROW()-4)</f>
        <v/>
      </c>
      <c r="B3357" s="13">
        <f>IF(H3357="","",ROW()-4)</f>
        <v/>
      </c>
    </row>
    <row r="3358">
      <c r="A3358" s="13">
        <f>IF(H3358="","",ROW()-4)</f>
        <v/>
      </c>
      <c r="B3358" s="13">
        <f>IF(H3358="","",ROW()-4)</f>
        <v/>
      </c>
    </row>
    <row r="3359">
      <c r="A3359" s="13">
        <f>IF(H3359="","",ROW()-4)</f>
        <v/>
      </c>
      <c r="B3359" s="13">
        <f>IF(H3359="","",ROW()-4)</f>
        <v/>
      </c>
    </row>
    <row r="3360">
      <c r="A3360" s="13">
        <f>IF(H3360="","",ROW()-4)</f>
        <v/>
      </c>
      <c r="B3360" s="13">
        <f>IF(H3360="","",ROW()-4)</f>
        <v/>
      </c>
    </row>
    <row r="3361">
      <c r="A3361" s="13">
        <f>IF(H3361="","",ROW()-4)</f>
        <v/>
      </c>
      <c r="B3361" s="13">
        <f>IF(H3361="","",ROW()-4)</f>
        <v/>
      </c>
    </row>
    <row r="3362">
      <c r="A3362" s="13">
        <f>IF(H3362="","",ROW()-4)</f>
        <v/>
      </c>
      <c r="B3362" s="13">
        <f>IF(H3362="","",ROW()-4)</f>
        <v/>
      </c>
    </row>
    <row r="3363">
      <c r="A3363" s="13">
        <f>IF(H3363="","",ROW()-4)</f>
        <v/>
      </c>
      <c r="B3363" s="13">
        <f>IF(H3363="","",ROW()-4)</f>
        <v/>
      </c>
    </row>
    <row r="3364">
      <c r="A3364" s="13">
        <f>IF(H3364="","",ROW()-4)</f>
        <v/>
      </c>
      <c r="B3364" s="13">
        <f>IF(H3364="","",ROW()-4)</f>
        <v/>
      </c>
    </row>
    <row r="3365">
      <c r="A3365" s="13">
        <f>IF(H3365="","",ROW()-4)</f>
        <v/>
      </c>
      <c r="B3365" s="13">
        <f>IF(H3365="","",ROW()-4)</f>
        <v/>
      </c>
    </row>
    <row r="3366">
      <c r="A3366" s="13">
        <f>IF(H3366="","",ROW()-4)</f>
        <v/>
      </c>
      <c r="B3366" s="13">
        <f>IF(H3366="","",ROW()-4)</f>
        <v/>
      </c>
    </row>
    <row r="3367">
      <c r="A3367" s="13">
        <f>IF(H3367="","",ROW()-4)</f>
        <v/>
      </c>
      <c r="B3367" s="13">
        <f>IF(H3367="","",ROW()-4)</f>
        <v/>
      </c>
    </row>
    <row r="3368">
      <c r="A3368" s="13">
        <f>IF(H3368="","",ROW()-4)</f>
        <v/>
      </c>
      <c r="B3368" s="13">
        <f>IF(H3368="","",ROW()-4)</f>
        <v/>
      </c>
    </row>
    <row r="3369">
      <c r="A3369" s="13">
        <f>IF(H3369="","",ROW()-4)</f>
        <v/>
      </c>
      <c r="B3369" s="13">
        <f>IF(H3369="","",ROW()-4)</f>
        <v/>
      </c>
    </row>
    <row r="3370">
      <c r="A3370" s="13">
        <f>IF(H3370="","",ROW()-4)</f>
        <v/>
      </c>
      <c r="B3370" s="13">
        <f>IF(H3370="","",ROW()-4)</f>
        <v/>
      </c>
    </row>
    <row r="3371">
      <c r="A3371" s="13">
        <f>IF(H3371="","",ROW()-4)</f>
        <v/>
      </c>
      <c r="B3371" s="13">
        <f>IF(H3371="","",ROW()-4)</f>
        <v/>
      </c>
    </row>
    <row r="3372">
      <c r="A3372" s="13">
        <f>IF(H3372="","",ROW()-4)</f>
        <v/>
      </c>
      <c r="B3372" s="13">
        <f>IF(H3372="","",ROW()-4)</f>
        <v/>
      </c>
    </row>
    <row r="3373">
      <c r="A3373" s="13">
        <f>IF(H3373="","",ROW()-4)</f>
        <v/>
      </c>
      <c r="B3373" s="13">
        <f>IF(H3373="","",ROW()-4)</f>
        <v/>
      </c>
    </row>
    <row r="3374">
      <c r="A3374" s="13">
        <f>IF(H3374="","",ROW()-4)</f>
        <v/>
      </c>
      <c r="B3374" s="13">
        <f>IF(H3374="","",ROW()-4)</f>
        <v/>
      </c>
    </row>
    <row r="3375">
      <c r="A3375" s="13">
        <f>IF(H3375="","",ROW()-4)</f>
        <v/>
      </c>
      <c r="B3375" s="13">
        <f>IF(H3375="","",ROW()-4)</f>
        <v/>
      </c>
    </row>
    <row r="3376">
      <c r="A3376" s="13">
        <f>IF(H3376="","",ROW()-4)</f>
        <v/>
      </c>
      <c r="B3376" s="13">
        <f>IF(H3376="","",ROW()-4)</f>
        <v/>
      </c>
    </row>
    <row r="3377">
      <c r="A3377" s="13">
        <f>IF(H3377="","",ROW()-4)</f>
        <v/>
      </c>
      <c r="B3377" s="13">
        <f>IF(H3377="","",ROW()-4)</f>
        <v/>
      </c>
    </row>
    <row r="3378">
      <c r="A3378" s="13">
        <f>IF(H3378="","",ROW()-4)</f>
        <v/>
      </c>
      <c r="B3378" s="13">
        <f>IF(H3378="","",ROW()-4)</f>
        <v/>
      </c>
    </row>
    <row r="3379">
      <c r="A3379" s="13">
        <f>IF(H3379="","",ROW()-4)</f>
        <v/>
      </c>
      <c r="B3379" s="13">
        <f>IF(H3379="","",ROW()-4)</f>
        <v/>
      </c>
    </row>
    <row r="3380">
      <c r="A3380" s="13">
        <f>IF(H3380="","",ROW()-4)</f>
        <v/>
      </c>
      <c r="B3380" s="13">
        <f>IF(H3380="","",ROW()-4)</f>
        <v/>
      </c>
    </row>
    <row r="3381">
      <c r="A3381" s="13">
        <f>IF(H3381="","",ROW()-4)</f>
        <v/>
      </c>
      <c r="B3381" s="13">
        <f>IF(H3381="","",ROW()-4)</f>
        <v/>
      </c>
    </row>
    <row r="3382">
      <c r="A3382" s="13">
        <f>IF(H3382="","",ROW()-4)</f>
        <v/>
      </c>
      <c r="B3382" s="13">
        <f>IF(H3382="","",ROW()-4)</f>
        <v/>
      </c>
    </row>
    <row r="3383">
      <c r="A3383" s="13">
        <f>IF(H3383="","",ROW()-4)</f>
        <v/>
      </c>
      <c r="B3383" s="13">
        <f>IF(H3383="","",ROW()-4)</f>
        <v/>
      </c>
    </row>
    <row r="3384">
      <c r="A3384" s="13">
        <f>IF(H3384="","",ROW()-4)</f>
        <v/>
      </c>
      <c r="B3384" s="13">
        <f>IF(H3384="","",ROW()-4)</f>
        <v/>
      </c>
    </row>
    <row r="3385">
      <c r="A3385" s="13">
        <f>IF(H3385="","",ROW()-4)</f>
        <v/>
      </c>
      <c r="B3385" s="13">
        <f>IF(H3385="","",ROW()-4)</f>
        <v/>
      </c>
    </row>
    <row r="3386">
      <c r="A3386" s="13">
        <f>IF(H3386="","",ROW()-4)</f>
        <v/>
      </c>
      <c r="B3386" s="13">
        <f>IF(H3386="","",ROW()-4)</f>
        <v/>
      </c>
    </row>
    <row r="3387">
      <c r="A3387" s="13">
        <f>IF(H3387="","",ROW()-4)</f>
        <v/>
      </c>
      <c r="B3387" s="13">
        <f>IF(H3387="","",ROW()-4)</f>
        <v/>
      </c>
    </row>
    <row r="3388">
      <c r="A3388" s="13">
        <f>IF(H3388="","",ROW()-4)</f>
        <v/>
      </c>
      <c r="B3388" s="13">
        <f>IF(H3388="","",ROW()-4)</f>
        <v/>
      </c>
    </row>
    <row r="3389">
      <c r="A3389" s="13">
        <f>IF(H3389="","",ROW()-4)</f>
        <v/>
      </c>
      <c r="B3389" s="13">
        <f>IF(H3389="","",ROW()-4)</f>
        <v/>
      </c>
    </row>
    <row r="3390">
      <c r="A3390" s="13">
        <f>IF(H3390="","",ROW()-4)</f>
        <v/>
      </c>
      <c r="B3390" s="13">
        <f>IF(H3390="","",ROW()-4)</f>
        <v/>
      </c>
    </row>
    <row r="3391">
      <c r="A3391" s="13">
        <f>IF(H3391="","",ROW()-4)</f>
        <v/>
      </c>
      <c r="B3391" s="13">
        <f>IF(H3391="","",ROW()-4)</f>
        <v/>
      </c>
    </row>
    <row r="3392">
      <c r="A3392" s="13">
        <f>IF(H3392="","",ROW()-4)</f>
        <v/>
      </c>
      <c r="B3392" s="13">
        <f>IF(H3392="","",ROW()-4)</f>
        <v/>
      </c>
    </row>
    <row r="3393">
      <c r="A3393" s="13">
        <f>IF(H3393="","",ROW()-4)</f>
        <v/>
      </c>
      <c r="B3393" s="13">
        <f>IF(H3393="","",ROW()-4)</f>
        <v/>
      </c>
    </row>
    <row r="3394">
      <c r="A3394" s="13">
        <f>IF(H3394="","",ROW()-4)</f>
        <v/>
      </c>
      <c r="B3394" s="13">
        <f>IF(H3394="","",ROW()-4)</f>
        <v/>
      </c>
    </row>
    <row r="3395">
      <c r="A3395" s="13">
        <f>IF(H3395="","",ROW()-4)</f>
        <v/>
      </c>
      <c r="B3395" s="13">
        <f>IF(H3395="","",ROW()-4)</f>
        <v/>
      </c>
    </row>
    <row r="3396">
      <c r="A3396" s="13">
        <f>IF(H3396="","",ROW()-4)</f>
        <v/>
      </c>
      <c r="B3396" s="13">
        <f>IF(H3396="","",ROW()-4)</f>
        <v/>
      </c>
    </row>
    <row r="3397">
      <c r="A3397" s="13">
        <f>IF(H3397="","",ROW()-4)</f>
        <v/>
      </c>
      <c r="B3397" s="13">
        <f>IF(H3397="","",ROW()-4)</f>
        <v/>
      </c>
    </row>
    <row r="3398">
      <c r="A3398" s="13">
        <f>IF(H3398="","",ROW()-4)</f>
        <v/>
      </c>
      <c r="B3398" s="13">
        <f>IF(H3398="","",ROW()-4)</f>
        <v/>
      </c>
    </row>
    <row r="3399">
      <c r="A3399" s="13">
        <f>IF(H3399="","",ROW()-4)</f>
        <v/>
      </c>
      <c r="B3399" s="13">
        <f>IF(H3399="","",ROW()-4)</f>
        <v/>
      </c>
    </row>
    <row r="3400">
      <c r="A3400" s="13">
        <f>IF(H3400="","",ROW()-4)</f>
        <v/>
      </c>
      <c r="B3400" s="13">
        <f>IF(H3400="","",ROW()-4)</f>
        <v/>
      </c>
    </row>
    <row r="3401">
      <c r="A3401" s="13">
        <f>IF(H3401="","",ROW()-4)</f>
        <v/>
      </c>
      <c r="B3401" s="13">
        <f>IF(H3401="","",ROW()-4)</f>
        <v/>
      </c>
    </row>
    <row r="3402">
      <c r="A3402" s="13">
        <f>IF(H3402="","",ROW()-4)</f>
        <v/>
      </c>
      <c r="B3402" s="13">
        <f>IF(H3402="","",ROW()-4)</f>
        <v/>
      </c>
    </row>
    <row r="3403">
      <c r="A3403" s="13">
        <f>IF(H3403="","",ROW()-4)</f>
        <v/>
      </c>
      <c r="B3403" s="13">
        <f>IF(H3403="","",ROW()-4)</f>
        <v/>
      </c>
    </row>
    <row r="3404">
      <c r="A3404" s="13">
        <f>IF(H3404="","",ROW()-4)</f>
        <v/>
      </c>
      <c r="B3404" s="13">
        <f>IF(H3404="","",ROW()-4)</f>
        <v/>
      </c>
    </row>
    <row r="3405">
      <c r="A3405" s="13">
        <f>IF(H3405="","",ROW()-4)</f>
        <v/>
      </c>
      <c r="B3405" s="13">
        <f>IF(H3405="","",ROW()-4)</f>
        <v/>
      </c>
    </row>
    <row r="3406">
      <c r="A3406" s="13">
        <f>IF(H3406="","",ROW()-4)</f>
        <v/>
      </c>
      <c r="B3406" s="13">
        <f>IF(H3406="","",ROW()-4)</f>
        <v/>
      </c>
    </row>
    <row r="3407">
      <c r="A3407" s="13">
        <f>IF(H3407="","",ROW()-4)</f>
        <v/>
      </c>
      <c r="B3407" s="13">
        <f>IF(H3407="","",ROW()-4)</f>
        <v/>
      </c>
    </row>
    <row r="3408">
      <c r="A3408" s="13">
        <f>IF(H3408="","",ROW()-4)</f>
        <v/>
      </c>
      <c r="B3408" s="13">
        <f>IF(H3408="","",ROW()-4)</f>
        <v/>
      </c>
    </row>
    <row r="3409">
      <c r="A3409" s="13">
        <f>IF(H3409="","",ROW()-4)</f>
        <v/>
      </c>
      <c r="B3409" s="13">
        <f>IF(H3409="","",ROW()-4)</f>
        <v/>
      </c>
    </row>
    <row r="3410">
      <c r="A3410" s="13">
        <f>IF(H3410="","",ROW()-4)</f>
        <v/>
      </c>
      <c r="B3410" s="13">
        <f>IF(H3410="","",ROW()-4)</f>
        <v/>
      </c>
    </row>
    <row r="3411">
      <c r="A3411" s="13">
        <f>IF(H3411="","",ROW()-4)</f>
        <v/>
      </c>
      <c r="B3411" s="13">
        <f>IF(H3411="","",ROW()-4)</f>
        <v/>
      </c>
    </row>
    <row r="3412">
      <c r="A3412" s="13">
        <f>IF(H3412="","",ROW()-4)</f>
        <v/>
      </c>
      <c r="B3412" s="13">
        <f>IF(H3412="","",ROW()-4)</f>
        <v/>
      </c>
    </row>
    <row r="3413">
      <c r="A3413" s="13">
        <f>IF(H3413="","",ROW()-4)</f>
        <v/>
      </c>
      <c r="B3413" s="13">
        <f>IF(H3413="","",ROW()-4)</f>
        <v/>
      </c>
    </row>
    <row r="3414">
      <c r="A3414" s="13">
        <f>IF(H3414="","",ROW()-4)</f>
        <v/>
      </c>
      <c r="B3414" s="13">
        <f>IF(H3414="","",ROW()-4)</f>
        <v/>
      </c>
    </row>
    <row r="3415">
      <c r="A3415" s="13">
        <f>IF(H3415="","",ROW()-4)</f>
        <v/>
      </c>
      <c r="B3415" s="13">
        <f>IF(H3415="","",ROW()-4)</f>
        <v/>
      </c>
    </row>
    <row r="3416">
      <c r="A3416" s="13">
        <f>IF(H3416="","",ROW()-4)</f>
        <v/>
      </c>
      <c r="B3416" s="13">
        <f>IF(H3416="","",ROW()-4)</f>
        <v/>
      </c>
    </row>
    <row r="3417">
      <c r="A3417" s="13">
        <f>IF(H3417="","",ROW()-4)</f>
        <v/>
      </c>
      <c r="B3417" s="13">
        <f>IF(H3417="","",ROW()-4)</f>
        <v/>
      </c>
    </row>
    <row r="3418">
      <c r="A3418" s="13">
        <f>IF(H3418="","",ROW()-4)</f>
        <v/>
      </c>
      <c r="B3418" s="13">
        <f>IF(H3418="","",ROW()-4)</f>
        <v/>
      </c>
    </row>
    <row r="3419">
      <c r="A3419" s="13">
        <f>IF(H3419="","",ROW()-4)</f>
        <v/>
      </c>
      <c r="B3419" s="13">
        <f>IF(H3419="","",ROW()-4)</f>
        <v/>
      </c>
    </row>
    <row r="3420">
      <c r="A3420" s="13">
        <f>IF(H3420="","",ROW()-4)</f>
        <v/>
      </c>
      <c r="B3420" s="13">
        <f>IF(H3420="","",ROW()-4)</f>
        <v/>
      </c>
    </row>
    <row r="3421">
      <c r="A3421" s="13">
        <f>IF(H3421="","",ROW()-4)</f>
        <v/>
      </c>
      <c r="B3421" s="13">
        <f>IF(H3421="","",ROW()-4)</f>
        <v/>
      </c>
    </row>
    <row r="3422">
      <c r="A3422" s="13">
        <f>IF(H3422="","",ROW()-4)</f>
        <v/>
      </c>
      <c r="B3422" s="13">
        <f>IF(H3422="","",ROW()-4)</f>
        <v/>
      </c>
    </row>
    <row r="3423">
      <c r="A3423" s="13">
        <f>IF(H3423="","",ROW()-4)</f>
        <v/>
      </c>
      <c r="B3423" s="13">
        <f>IF(H3423="","",ROW()-4)</f>
        <v/>
      </c>
    </row>
    <row r="3424">
      <c r="A3424" s="13">
        <f>IF(H3424="","",ROW()-4)</f>
        <v/>
      </c>
      <c r="B3424" s="13">
        <f>IF(H3424="","",ROW()-4)</f>
        <v/>
      </c>
    </row>
    <row r="3425">
      <c r="A3425" s="13">
        <f>IF(H3425="","",ROW()-4)</f>
        <v/>
      </c>
      <c r="B3425" s="13">
        <f>IF(H3425="","",ROW()-4)</f>
        <v/>
      </c>
    </row>
    <row r="3426">
      <c r="A3426" s="13">
        <f>IF(H3426="","",ROW()-4)</f>
        <v/>
      </c>
      <c r="B3426" s="13">
        <f>IF(H3426="","",ROW()-4)</f>
        <v/>
      </c>
    </row>
    <row r="3427">
      <c r="A3427" s="13">
        <f>IF(H3427="","",ROW()-4)</f>
        <v/>
      </c>
      <c r="B3427" s="13">
        <f>IF(H3427="","",ROW()-4)</f>
        <v/>
      </c>
    </row>
    <row r="3428">
      <c r="A3428" s="13">
        <f>IF(H3428="","",ROW()-4)</f>
        <v/>
      </c>
      <c r="B3428" s="13">
        <f>IF(H3428="","",ROW()-4)</f>
        <v/>
      </c>
    </row>
    <row r="3429">
      <c r="A3429" s="13">
        <f>IF(H3429="","",ROW()-4)</f>
        <v/>
      </c>
      <c r="B3429" s="13">
        <f>IF(H3429="","",ROW()-4)</f>
        <v/>
      </c>
    </row>
    <row r="3430">
      <c r="A3430" s="13">
        <f>IF(H3430="","",ROW()-4)</f>
        <v/>
      </c>
      <c r="B3430" s="13">
        <f>IF(H3430="","",ROW()-4)</f>
        <v/>
      </c>
    </row>
    <row r="3431">
      <c r="A3431" s="13">
        <f>IF(H3431="","",ROW()-4)</f>
        <v/>
      </c>
      <c r="B3431" s="13">
        <f>IF(H3431="","",ROW()-4)</f>
        <v/>
      </c>
    </row>
    <row r="3432">
      <c r="A3432" s="13">
        <f>IF(H3432="","",ROW()-4)</f>
        <v/>
      </c>
      <c r="B3432" s="13">
        <f>IF(H3432="","",ROW()-4)</f>
        <v/>
      </c>
    </row>
    <row r="3433">
      <c r="A3433" s="13">
        <f>IF(H3433="","",ROW()-4)</f>
        <v/>
      </c>
      <c r="B3433" s="13">
        <f>IF(H3433="","",ROW()-4)</f>
        <v/>
      </c>
    </row>
    <row r="3434">
      <c r="A3434" s="13">
        <f>IF(H3434="","",ROW()-4)</f>
        <v/>
      </c>
      <c r="B3434" s="13">
        <f>IF(H3434="","",ROW()-4)</f>
        <v/>
      </c>
    </row>
    <row r="3435">
      <c r="A3435" s="13">
        <f>IF(H3435="","",ROW()-4)</f>
        <v/>
      </c>
      <c r="B3435" s="13">
        <f>IF(H3435="","",ROW()-4)</f>
        <v/>
      </c>
    </row>
    <row r="3436">
      <c r="A3436" s="13">
        <f>IF(H3436="","",ROW()-4)</f>
        <v/>
      </c>
      <c r="B3436" s="13">
        <f>IF(H3436="","",ROW()-4)</f>
        <v/>
      </c>
    </row>
    <row r="3437">
      <c r="A3437" s="13">
        <f>IF(H3437="","",ROW()-4)</f>
        <v/>
      </c>
      <c r="B3437" s="13">
        <f>IF(H3437="","",ROW()-4)</f>
        <v/>
      </c>
    </row>
    <row r="3438">
      <c r="A3438" s="13">
        <f>IF(H3438="","",ROW()-4)</f>
        <v/>
      </c>
      <c r="B3438" s="13">
        <f>IF(H3438="","",ROW()-4)</f>
        <v/>
      </c>
    </row>
    <row r="3439">
      <c r="A3439" s="13">
        <f>IF(H3439="","",ROW()-4)</f>
        <v/>
      </c>
      <c r="B3439" s="13">
        <f>IF(H3439="","",ROW()-4)</f>
        <v/>
      </c>
    </row>
    <row r="3440">
      <c r="A3440" s="13">
        <f>IF(H3440="","",ROW()-4)</f>
        <v/>
      </c>
      <c r="B3440" s="13">
        <f>IF(H3440="","",ROW()-4)</f>
        <v/>
      </c>
    </row>
    <row r="3441">
      <c r="A3441" s="13">
        <f>IF(H3441="","",ROW()-4)</f>
        <v/>
      </c>
      <c r="B3441" s="13">
        <f>IF(H3441="","",ROW()-4)</f>
        <v/>
      </c>
    </row>
    <row r="3442">
      <c r="A3442" s="13">
        <f>IF(H3442="","",ROW()-4)</f>
        <v/>
      </c>
      <c r="B3442" s="13">
        <f>IF(H3442="","",ROW()-4)</f>
        <v/>
      </c>
    </row>
    <row r="3443">
      <c r="A3443" s="13">
        <f>IF(H3443="","",ROW()-4)</f>
        <v/>
      </c>
      <c r="B3443" s="13">
        <f>IF(H3443="","",ROW()-4)</f>
        <v/>
      </c>
    </row>
    <row r="3444">
      <c r="A3444" s="13">
        <f>IF(H3444="","",ROW()-4)</f>
        <v/>
      </c>
      <c r="B3444" s="13">
        <f>IF(H3444="","",ROW()-4)</f>
        <v/>
      </c>
    </row>
    <row r="3445">
      <c r="A3445" s="13">
        <f>IF(H3445="","",ROW()-4)</f>
        <v/>
      </c>
      <c r="B3445" s="13">
        <f>IF(H3445="","",ROW()-4)</f>
        <v/>
      </c>
    </row>
    <row r="3446">
      <c r="A3446" s="13">
        <f>IF(H3446="","",ROW()-4)</f>
        <v/>
      </c>
      <c r="B3446" s="13">
        <f>IF(H3446="","",ROW()-4)</f>
        <v/>
      </c>
    </row>
    <row r="3447">
      <c r="A3447" s="13">
        <f>IF(H3447="","",ROW()-4)</f>
        <v/>
      </c>
      <c r="B3447" s="13">
        <f>IF(H3447="","",ROW()-4)</f>
        <v/>
      </c>
    </row>
    <row r="3448">
      <c r="A3448" s="13">
        <f>IF(H3448="","",ROW()-4)</f>
        <v/>
      </c>
      <c r="B3448" s="13">
        <f>IF(H3448="","",ROW()-4)</f>
        <v/>
      </c>
    </row>
    <row r="3449">
      <c r="A3449" s="13">
        <f>IF(H3449="","",ROW()-4)</f>
        <v/>
      </c>
      <c r="B3449" s="13">
        <f>IF(H3449="","",ROW()-4)</f>
        <v/>
      </c>
    </row>
    <row r="3450">
      <c r="A3450" s="13">
        <f>IF(H3450="","",ROW()-4)</f>
        <v/>
      </c>
      <c r="B3450" s="13">
        <f>IF(H3450="","",ROW()-4)</f>
        <v/>
      </c>
    </row>
    <row r="3451">
      <c r="A3451" s="13">
        <f>IF(H3451="","",ROW()-4)</f>
        <v/>
      </c>
      <c r="B3451" s="13">
        <f>IF(H3451="","",ROW()-4)</f>
        <v/>
      </c>
    </row>
    <row r="3452">
      <c r="A3452" s="13">
        <f>IF(H3452="","",ROW()-4)</f>
        <v/>
      </c>
      <c r="B3452" s="13">
        <f>IF(H3452="","",ROW()-4)</f>
        <v/>
      </c>
    </row>
    <row r="3453">
      <c r="A3453" s="13">
        <f>IF(H3453="","",ROW()-4)</f>
        <v/>
      </c>
      <c r="B3453" s="13">
        <f>IF(H3453="","",ROW()-4)</f>
        <v/>
      </c>
    </row>
    <row r="3454">
      <c r="A3454" s="13">
        <f>IF(H3454="","",ROW()-4)</f>
        <v/>
      </c>
      <c r="B3454" s="13">
        <f>IF(H3454="","",ROW()-4)</f>
        <v/>
      </c>
    </row>
    <row r="3455">
      <c r="A3455" s="13">
        <f>IF(H3455="","",ROW()-4)</f>
        <v/>
      </c>
      <c r="B3455" s="13">
        <f>IF(H3455="","",ROW()-4)</f>
        <v/>
      </c>
    </row>
    <row r="3456">
      <c r="A3456" s="13">
        <f>IF(H3456="","",ROW()-4)</f>
        <v/>
      </c>
      <c r="B3456" s="13">
        <f>IF(H3456="","",ROW()-4)</f>
        <v/>
      </c>
    </row>
    <row r="3457">
      <c r="A3457" s="13">
        <f>IF(H3457="","",ROW()-4)</f>
        <v/>
      </c>
      <c r="B3457" s="13">
        <f>IF(H3457="","",ROW()-4)</f>
        <v/>
      </c>
    </row>
    <row r="3458">
      <c r="A3458" s="13">
        <f>IF(H3458="","",ROW()-4)</f>
        <v/>
      </c>
      <c r="B3458" s="13">
        <f>IF(H3458="","",ROW()-4)</f>
        <v/>
      </c>
    </row>
    <row r="3459">
      <c r="A3459" s="13">
        <f>IF(H3459="","",ROW()-4)</f>
        <v/>
      </c>
      <c r="B3459" s="13">
        <f>IF(H3459="","",ROW()-4)</f>
        <v/>
      </c>
    </row>
    <row r="3460">
      <c r="A3460" s="13">
        <f>IF(H3460="","",ROW()-4)</f>
        <v/>
      </c>
      <c r="B3460" s="13">
        <f>IF(H3460="","",ROW()-4)</f>
        <v/>
      </c>
    </row>
    <row r="3461">
      <c r="A3461" s="13">
        <f>IF(H3461="","",ROW()-4)</f>
        <v/>
      </c>
      <c r="B3461" s="13">
        <f>IF(H3461="","",ROW()-4)</f>
        <v/>
      </c>
    </row>
    <row r="3462">
      <c r="A3462" s="13">
        <f>IF(H3462="","",ROW()-4)</f>
        <v/>
      </c>
      <c r="B3462" s="13">
        <f>IF(H3462="","",ROW()-4)</f>
        <v/>
      </c>
    </row>
    <row r="3463">
      <c r="A3463" s="13">
        <f>IF(H3463="","",ROW()-4)</f>
        <v/>
      </c>
      <c r="B3463" s="13">
        <f>IF(H3463="","",ROW()-4)</f>
        <v/>
      </c>
    </row>
    <row r="3464">
      <c r="A3464" s="13">
        <f>IF(H3464="","",ROW()-4)</f>
        <v/>
      </c>
      <c r="B3464" s="13">
        <f>IF(H3464="","",ROW()-4)</f>
        <v/>
      </c>
    </row>
    <row r="3465">
      <c r="A3465" s="13">
        <f>IF(H3465="","",ROW()-4)</f>
        <v/>
      </c>
      <c r="B3465" s="13">
        <f>IF(H3465="","",ROW()-4)</f>
        <v/>
      </c>
    </row>
    <row r="3466">
      <c r="A3466" s="13">
        <f>IF(H3466="","",ROW()-4)</f>
        <v/>
      </c>
      <c r="B3466" s="13">
        <f>IF(H3466="","",ROW()-4)</f>
        <v/>
      </c>
    </row>
    <row r="3467">
      <c r="A3467" s="13">
        <f>IF(H3467="","",ROW()-4)</f>
        <v/>
      </c>
      <c r="B3467" s="13">
        <f>IF(H3467="","",ROW()-4)</f>
        <v/>
      </c>
    </row>
    <row r="3468">
      <c r="A3468" s="13">
        <f>IF(H3468="","",ROW()-4)</f>
        <v/>
      </c>
      <c r="B3468" s="13">
        <f>IF(H3468="","",ROW()-4)</f>
        <v/>
      </c>
    </row>
    <row r="3469">
      <c r="A3469" s="13">
        <f>IF(H3469="","",ROW()-4)</f>
        <v/>
      </c>
      <c r="B3469" s="13">
        <f>IF(H3469="","",ROW()-4)</f>
        <v/>
      </c>
    </row>
    <row r="3470">
      <c r="A3470" s="13">
        <f>IF(H3470="","",ROW()-4)</f>
        <v/>
      </c>
      <c r="B3470" s="13">
        <f>IF(H3470="","",ROW()-4)</f>
        <v/>
      </c>
    </row>
    <row r="3471">
      <c r="A3471" s="13">
        <f>IF(H3471="","",ROW()-4)</f>
        <v/>
      </c>
      <c r="B3471" s="13">
        <f>IF(H3471="","",ROW()-4)</f>
        <v/>
      </c>
    </row>
    <row r="3472">
      <c r="A3472" s="13">
        <f>IF(H3472="","",ROW()-4)</f>
        <v/>
      </c>
      <c r="B3472" s="13">
        <f>IF(H3472="","",ROW()-4)</f>
        <v/>
      </c>
    </row>
    <row r="3473">
      <c r="A3473" s="13">
        <f>IF(H3473="","",ROW()-4)</f>
        <v/>
      </c>
      <c r="B3473" s="13">
        <f>IF(H3473="","",ROW()-4)</f>
        <v/>
      </c>
    </row>
    <row r="3474">
      <c r="A3474" s="13">
        <f>IF(H3474="","",ROW()-4)</f>
        <v/>
      </c>
      <c r="B3474" s="13">
        <f>IF(H3474="","",ROW()-4)</f>
        <v/>
      </c>
    </row>
    <row r="3475">
      <c r="A3475" s="13">
        <f>IF(H3475="","",ROW()-4)</f>
        <v/>
      </c>
      <c r="B3475" s="13">
        <f>IF(H3475="","",ROW()-4)</f>
        <v/>
      </c>
    </row>
    <row r="3476">
      <c r="A3476" s="13">
        <f>IF(H3476="","",ROW()-4)</f>
        <v/>
      </c>
      <c r="B3476" s="13">
        <f>IF(H3476="","",ROW()-4)</f>
        <v/>
      </c>
    </row>
    <row r="3477">
      <c r="A3477" s="13">
        <f>IF(H3477="","",ROW()-4)</f>
        <v/>
      </c>
      <c r="B3477" s="13">
        <f>IF(H3477="","",ROW()-4)</f>
        <v/>
      </c>
    </row>
    <row r="3478">
      <c r="A3478" s="13">
        <f>IF(H3478="","",ROW()-4)</f>
        <v/>
      </c>
      <c r="B3478" s="13">
        <f>IF(H3478="","",ROW()-4)</f>
        <v/>
      </c>
    </row>
    <row r="3479">
      <c r="A3479" s="13">
        <f>IF(H3479="","",ROW()-4)</f>
        <v/>
      </c>
      <c r="B3479" s="13">
        <f>IF(H3479="","",ROW()-4)</f>
        <v/>
      </c>
    </row>
    <row r="3480">
      <c r="A3480" s="13">
        <f>IF(H3480="","",ROW()-4)</f>
        <v/>
      </c>
      <c r="B3480" s="13">
        <f>IF(H3480="","",ROW()-4)</f>
        <v/>
      </c>
    </row>
    <row r="3481">
      <c r="A3481" s="13">
        <f>IF(H3481="","",ROW()-4)</f>
        <v/>
      </c>
      <c r="B3481" s="13">
        <f>IF(H3481="","",ROW()-4)</f>
        <v/>
      </c>
    </row>
    <row r="3482">
      <c r="A3482" s="13">
        <f>IF(H3482="","",ROW()-4)</f>
        <v/>
      </c>
      <c r="B3482" s="13">
        <f>IF(H3482="","",ROW()-4)</f>
        <v/>
      </c>
    </row>
    <row r="3483">
      <c r="A3483" s="13">
        <f>IF(H3483="","",ROW()-4)</f>
        <v/>
      </c>
      <c r="B3483" s="13">
        <f>IF(H3483="","",ROW()-4)</f>
        <v/>
      </c>
    </row>
    <row r="3484">
      <c r="A3484" s="13">
        <f>IF(H3484="","",ROW()-4)</f>
        <v/>
      </c>
      <c r="B3484" s="13">
        <f>IF(H3484="","",ROW()-4)</f>
        <v/>
      </c>
    </row>
    <row r="3485">
      <c r="A3485" s="13">
        <f>IF(H3485="","",ROW()-4)</f>
        <v/>
      </c>
      <c r="B3485" s="13">
        <f>IF(H3485="","",ROW()-4)</f>
        <v/>
      </c>
    </row>
    <row r="3486">
      <c r="A3486" s="13">
        <f>IF(H3486="","",ROW()-4)</f>
        <v/>
      </c>
      <c r="B3486" s="13">
        <f>IF(H3486="","",ROW()-4)</f>
        <v/>
      </c>
    </row>
    <row r="3487">
      <c r="A3487" s="13">
        <f>IF(H3487="","",ROW()-4)</f>
        <v/>
      </c>
      <c r="B3487" s="13">
        <f>IF(H3487="","",ROW()-4)</f>
        <v/>
      </c>
    </row>
    <row r="3488">
      <c r="A3488" s="13">
        <f>IF(H3488="","",ROW()-4)</f>
        <v/>
      </c>
      <c r="B3488" s="13">
        <f>IF(H3488="","",ROW()-4)</f>
        <v/>
      </c>
    </row>
    <row r="3489">
      <c r="A3489" s="13">
        <f>IF(H3489="","",ROW()-4)</f>
        <v/>
      </c>
      <c r="B3489" s="13">
        <f>IF(H3489="","",ROW()-4)</f>
        <v/>
      </c>
    </row>
    <row r="3490">
      <c r="A3490" s="13">
        <f>IF(H3490="","",ROW()-4)</f>
        <v/>
      </c>
      <c r="B3490" s="13">
        <f>IF(H3490="","",ROW()-4)</f>
        <v/>
      </c>
    </row>
    <row r="3491">
      <c r="A3491" s="13">
        <f>IF(H3491="","",ROW()-4)</f>
        <v/>
      </c>
      <c r="B3491" s="13">
        <f>IF(H3491="","",ROW()-4)</f>
        <v/>
      </c>
    </row>
    <row r="3492">
      <c r="A3492" s="13">
        <f>IF(H3492="","",ROW()-4)</f>
        <v/>
      </c>
      <c r="B3492" s="13">
        <f>IF(H3492="","",ROW()-4)</f>
        <v/>
      </c>
    </row>
    <row r="3493">
      <c r="A3493" s="13">
        <f>IF(H3493="","",ROW()-4)</f>
        <v/>
      </c>
      <c r="B3493" s="13">
        <f>IF(H3493="","",ROW()-4)</f>
        <v/>
      </c>
    </row>
    <row r="3494">
      <c r="A3494" s="13">
        <f>IF(H3494="","",ROW()-4)</f>
        <v/>
      </c>
      <c r="B3494" s="13">
        <f>IF(H3494="","",ROW()-4)</f>
        <v/>
      </c>
    </row>
    <row r="3495">
      <c r="A3495" s="13">
        <f>IF(H3495="","",ROW()-4)</f>
        <v/>
      </c>
      <c r="B3495" s="13">
        <f>IF(H3495="","",ROW()-4)</f>
        <v/>
      </c>
    </row>
    <row r="3496">
      <c r="A3496" s="13">
        <f>IF(H3496="","",ROW()-4)</f>
        <v/>
      </c>
      <c r="B3496" s="13">
        <f>IF(H3496="","",ROW()-4)</f>
        <v/>
      </c>
    </row>
    <row r="3497">
      <c r="A3497" s="13">
        <f>IF(H3497="","",ROW()-4)</f>
        <v/>
      </c>
      <c r="B3497" s="13">
        <f>IF(H3497="","",ROW()-4)</f>
        <v/>
      </c>
    </row>
    <row r="3498">
      <c r="A3498" s="13">
        <f>IF(H3498="","",ROW()-4)</f>
        <v/>
      </c>
      <c r="B3498" s="13">
        <f>IF(H3498="","",ROW()-4)</f>
        <v/>
      </c>
    </row>
    <row r="3499">
      <c r="A3499" s="13">
        <f>IF(H3499="","",ROW()-4)</f>
        <v/>
      </c>
      <c r="B3499" s="13">
        <f>IF(H3499="","",ROW()-4)</f>
        <v/>
      </c>
    </row>
    <row r="3500">
      <c r="A3500" s="13">
        <f>IF(H3500="","",ROW()-4)</f>
        <v/>
      </c>
      <c r="B3500" s="13">
        <f>IF(H3500="","",ROW()-4)</f>
        <v/>
      </c>
    </row>
    <row r="3501">
      <c r="A3501" s="13">
        <f>IF(H3501="","",ROW()-4)</f>
        <v/>
      </c>
      <c r="B3501" s="13">
        <f>IF(H3501="","",ROW()-4)</f>
        <v/>
      </c>
    </row>
    <row r="3502">
      <c r="A3502" s="13">
        <f>IF(H3502="","",ROW()-4)</f>
        <v/>
      </c>
      <c r="B3502" s="13">
        <f>IF(H3502="","",ROW()-4)</f>
        <v/>
      </c>
    </row>
    <row r="3503">
      <c r="A3503" s="13">
        <f>IF(H3503="","",ROW()-4)</f>
        <v/>
      </c>
      <c r="B3503" s="13">
        <f>IF(H3503="","",ROW()-4)</f>
        <v/>
      </c>
    </row>
    <row r="3504">
      <c r="A3504" s="13">
        <f>IF(H3504="","",ROW()-4)</f>
        <v/>
      </c>
      <c r="B3504" s="13">
        <f>IF(H3504="","",ROW()-4)</f>
        <v/>
      </c>
    </row>
    <row r="3505">
      <c r="A3505" s="13">
        <f>IF(H3505="","",ROW()-4)</f>
        <v/>
      </c>
      <c r="B3505" s="13">
        <f>IF(H3505="","",ROW()-4)</f>
        <v/>
      </c>
    </row>
    <row r="3506">
      <c r="A3506" s="13">
        <f>IF(H3506="","",ROW()-4)</f>
        <v/>
      </c>
      <c r="B3506" s="13">
        <f>IF(H3506="","",ROW()-4)</f>
        <v/>
      </c>
    </row>
    <row r="3507">
      <c r="A3507" s="13">
        <f>IF(H3507="","",ROW()-4)</f>
        <v/>
      </c>
      <c r="B3507" s="13">
        <f>IF(H3507="","",ROW()-4)</f>
        <v/>
      </c>
    </row>
    <row r="3508">
      <c r="A3508" s="13">
        <f>IF(H3508="","",ROW()-4)</f>
        <v/>
      </c>
      <c r="B3508" s="13">
        <f>IF(H3508="","",ROW()-4)</f>
        <v/>
      </c>
    </row>
    <row r="3509">
      <c r="A3509" s="13">
        <f>IF(H3509="","",ROW()-4)</f>
        <v/>
      </c>
      <c r="B3509" s="13">
        <f>IF(H3509="","",ROW()-4)</f>
        <v/>
      </c>
    </row>
    <row r="3510">
      <c r="A3510" s="13">
        <f>IF(H3510="","",ROW()-4)</f>
        <v/>
      </c>
      <c r="B3510" s="13">
        <f>IF(H3510="","",ROW()-4)</f>
        <v/>
      </c>
    </row>
    <row r="3511">
      <c r="A3511" s="13">
        <f>IF(H3511="","",ROW()-4)</f>
        <v/>
      </c>
      <c r="B3511" s="13">
        <f>IF(H3511="","",ROW()-4)</f>
        <v/>
      </c>
    </row>
    <row r="3512">
      <c r="A3512" s="13">
        <f>IF(H3512="","",ROW()-4)</f>
        <v/>
      </c>
      <c r="B3512" s="13">
        <f>IF(H3512="","",ROW()-4)</f>
        <v/>
      </c>
    </row>
    <row r="3513">
      <c r="A3513" s="13">
        <f>IF(H3513="","",ROW()-4)</f>
        <v/>
      </c>
      <c r="B3513" s="13">
        <f>IF(H3513="","",ROW()-4)</f>
        <v/>
      </c>
    </row>
    <row r="3514">
      <c r="A3514" s="13">
        <f>IF(H3514="","",ROW()-4)</f>
        <v/>
      </c>
      <c r="B3514" s="13">
        <f>IF(H3514="","",ROW()-4)</f>
        <v/>
      </c>
    </row>
    <row r="3515">
      <c r="A3515" s="13">
        <f>IF(H3515="","",ROW()-4)</f>
        <v/>
      </c>
      <c r="B3515" s="13">
        <f>IF(H3515="","",ROW()-4)</f>
        <v/>
      </c>
    </row>
    <row r="3516">
      <c r="A3516" s="13">
        <f>IF(H3516="","",ROW()-4)</f>
        <v/>
      </c>
      <c r="B3516" s="13">
        <f>IF(H3516="","",ROW()-4)</f>
        <v/>
      </c>
    </row>
    <row r="3517">
      <c r="A3517" s="13">
        <f>IF(H3517="","",ROW()-4)</f>
        <v/>
      </c>
      <c r="B3517" s="13">
        <f>IF(H3517="","",ROW()-4)</f>
        <v/>
      </c>
    </row>
    <row r="3518">
      <c r="A3518" s="13">
        <f>IF(H3518="","",ROW()-4)</f>
        <v/>
      </c>
      <c r="B3518" s="13">
        <f>IF(H3518="","",ROW()-4)</f>
        <v/>
      </c>
    </row>
    <row r="3519">
      <c r="A3519" s="13">
        <f>IF(H3519="","",ROW()-4)</f>
        <v/>
      </c>
      <c r="B3519" s="13">
        <f>IF(H3519="","",ROW()-4)</f>
        <v/>
      </c>
    </row>
    <row r="3520">
      <c r="A3520" s="13">
        <f>IF(H3520="","",ROW()-4)</f>
        <v/>
      </c>
      <c r="B3520" s="13">
        <f>IF(H3520="","",ROW()-4)</f>
        <v/>
      </c>
    </row>
    <row r="3521">
      <c r="A3521" s="13">
        <f>IF(H3521="","",ROW()-4)</f>
        <v/>
      </c>
      <c r="B3521" s="13">
        <f>IF(H3521="","",ROW()-4)</f>
        <v/>
      </c>
    </row>
    <row r="3522">
      <c r="A3522" s="13">
        <f>IF(H3522="","",ROW()-4)</f>
        <v/>
      </c>
      <c r="B3522" s="13">
        <f>IF(H3522="","",ROW()-4)</f>
        <v/>
      </c>
    </row>
    <row r="3523">
      <c r="A3523" s="13">
        <f>IF(H3523="","",ROW()-4)</f>
        <v/>
      </c>
      <c r="B3523" s="13">
        <f>IF(H3523="","",ROW()-4)</f>
        <v/>
      </c>
    </row>
    <row r="3524">
      <c r="A3524" s="13">
        <f>IF(H3524="","",ROW()-4)</f>
        <v/>
      </c>
      <c r="B3524" s="13">
        <f>IF(H3524="","",ROW()-4)</f>
        <v/>
      </c>
    </row>
    <row r="3525">
      <c r="A3525" s="13">
        <f>IF(H3525="","",ROW()-4)</f>
        <v/>
      </c>
      <c r="B3525" s="13">
        <f>IF(H3525="","",ROW()-4)</f>
        <v/>
      </c>
    </row>
    <row r="3526">
      <c r="A3526" s="13">
        <f>IF(H3526="","",ROW()-4)</f>
        <v/>
      </c>
      <c r="B3526" s="13">
        <f>IF(H3526="","",ROW()-4)</f>
        <v/>
      </c>
    </row>
    <row r="3527">
      <c r="A3527" s="13">
        <f>IF(H3527="","",ROW()-4)</f>
        <v/>
      </c>
      <c r="B3527" s="13">
        <f>IF(H3527="","",ROW()-4)</f>
        <v/>
      </c>
    </row>
    <row r="3528">
      <c r="A3528" s="13">
        <f>IF(H3528="","",ROW()-4)</f>
        <v/>
      </c>
      <c r="B3528" s="13">
        <f>IF(H3528="","",ROW()-4)</f>
        <v/>
      </c>
    </row>
    <row r="3529">
      <c r="A3529" s="13">
        <f>IF(H3529="","",ROW()-4)</f>
        <v/>
      </c>
      <c r="B3529" s="13">
        <f>IF(H3529="","",ROW()-4)</f>
        <v/>
      </c>
    </row>
    <row r="3530">
      <c r="A3530" s="13">
        <f>IF(H3530="","",ROW()-4)</f>
        <v/>
      </c>
      <c r="B3530" s="13">
        <f>IF(H3530="","",ROW()-4)</f>
        <v/>
      </c>
    </row>
    <row r="3531">
      <c r="A3531" s="13">
        <f>IF(H3531="","",ROW()-4)</f>
        <v/>
      </c>
      <c r="B3531" s="13">
        <f>IF(H3531="","",ROW()-4)</f>
        <v/>
      </c>
    </row>
    <row r="3532">
      <c r="A3532" s="13">
        <f>IF(H3532="","",ROW()-4)</f>
        <v/>
      </c>
      <c r="B3532" s="13">
        <f>IF(H3532="","",ROW()-4)</f>
        <v/>
      </c>
    </row>
    <row r="3533">
      <c r="A3533" s="13">
        <f>IF(H3533="","",ROW()-4)</f>
        <v/>
      </c>
      <c r="B3533" s="13">
        <f>IF(H3533="","",ROW()-4)</f>
        <v/>
      </c>
    </row>
    <row r="3534">
      <c r="A3534" s="13">
        <f>IF(H3534="","",ROW()-4)</f>
        <v/>
      </c>
      <c r="B3534" s="13">
        <f>IF(H3534="","",ROW()-4)</f>
        <v/>
      </c>
    </row>
    <row r="3535">
      <c r="A3535" s="13">
        <f>IF(H3535="","",ROW()-4)</f>
        <v/>
      </c>
      <c r="B3535" s="13">
        <f>IF(H3535="","",ROW()-4)</f>
        <v/>
      </c>
    </row>
    <row r="3536">
      <c r="A3536" s="13">
        <f>IF(H3536="","",ROW()-4)</f>
        <v/>
      </c>
      <c r="B3536" s="13">
        <f>IF(H3536="","",ROW()-4)</f>
        <v/>
      </c>
    </row>
    <row r="3537">
      <c r="A3537" s="13">
        <f>IF(H3537="","",ROW()-4)</f>
        <v/>
      </c>
      <c r="B3537" s="13">
        <f>IF(H3537="","",ROW()-4)</f>
        <v/>
      </c>
    </row>
    <row r="3538">
      <c r="A3538" s="13">
        <f>IF(H3538="","",ROW()-4)</f>
        <v/>
      </c>
      <c r="B3538" s="13">
        <f>IF(H3538="","",ROW()-4)</f>
        <v/>
      </c>
    </row>
    <row r="3539">
      <c r="A3539" s="13">
        <f>IF(H3539="","",ROW()-4)</f>
        <v/>
      </c>
      <c r="B3539" s="13">
        <f>IF(H3539="","",ROW()-4)</f>
        <v/>
      </c>
    </row>
    <row r="3540">
      <c r="A3540" s="13">
        <f>IF(H3540="","",ROW()-4)</f>
        <v/>
      </c>
      <c r="B3540" s="13">
        <f>IF(H3540="","",ROW()-4)</f>
        <v/>
      </c>
    </row>
    <row r="3541">
      <c r="A3541" s="13">
        <f>IF(H3541="","",ROW()-4)</f>
        <v/>
      </c>
      <c r="B3541" s="13">
        <f>IF(H3541="","",ROW()-4)</f>
        <v/>
      </c>
    </row>
    <row r="3542">
      <c r="A3542" s="13">
        <f>IF(H3542="","",ROW()-4)</f>
        <v/>
      </c>
      <c r="B3542" s="13">
        <f>IF(H3542="","",ROW()-4)</f>
        <v/>
      </c>
    </row>
    <row r="3543">
      <c r="A3543" s="13">
        <f>IF(H3543="","",ROW()-4)</f>
        <v/>
      </c>
      <c r="B3543" s="13">
        <f>IF(H3543="","",ROW()-4)</f>
        <v/>
      </c>
    </row>
    <row r="3544">
      <c r="A3544" s="13">
        <f>IF(H3544="","",ROW()-4)</f>
        <v/>
      </c>
      <c r="B3544" s="13">
        <f>IF(H3544="","",ROW()-4)</f>
        <v/>
      </c>
    </row>
    <row r="3545">
      <c r="A3545" s="13">
        <f>IF(H3545="","",ROW()-4)</f>
        <v/>
      </c>
      <c r="B3545" s="13">
        <f>IF(H3545="","",ROW()-4)</f>
        <v/>
      </c>
    </row>
    <row r="3546">
      <c r="A3546" s="13">
        <f>IF(H3546="","",ROW()-4)</f>
        <v/>
      </c>
      <c r="B3546" s="13">
        <f>IF(H3546="","",ROW()-4)</f>
        <v/>
      </c>
    </row>
    <row r="3547">
      <c r="A3547" s="13">
        <f>IF(H3547="","",ROW()-4)</f>
        <v/>
      </c>
      <c r="B3547" s="13">
        <f>IF(H3547="","",ROW()-4)</f>
        <v/>
      </c>
    </row>
    <row r="3548">
      <c r="A3548" s="13">
        <f>IF(H3548="","",ROW()-4)</f>
        <v/>
      </c>
      <c r="B3548" s="13">
        <f>IF(H3548="","",ROW()-4)</f>
        <v/>
      </c>
    </row>
    <row r="3549">
      <c r="A3549" s="13">
        <f>IF(H3549="","",ROW()-4)</f>
        <v/>
      </c>
      <c r="B3549" s="13">
        <f>IF(H3549="","",ROW()-4)</f>
        <v/>
      </c>
    </row>
    <row r="3550">
      <c r="A3550" s="13">
        <f>IF(H3550="","",ROW()-4)</f>
        <v/>
      </c>
      <c r="B3550" s="13">
        <f>IF(H3550="","",ROW()-4)</f>
        <v/>
      </c>
    </row>
    <row r="3551">
      <c r="A3551" s="13">
        <f>IF(H3551="","",ROW()-4)</f>
        <v/>
      </c>
      <c r="B3551" s="13">
        <f>IF(H3551="","",ROW()-4)</f>
        <v/>
      </c>
    </row>
    <row r="3552">
      <c r="A3552" s="13">
        <f>IF(H3552="","",ROW()-4)</f>
        <v/>
      </c>
      <c r="B3552" s="13">
        <f>IF(H3552="","",ROW()-4)</f>
        <v/>
      </c>
    </row>
    <row r="3553">
      <c r="A3553" s="13">
        <f>IF(H3553="","",ROW()-4)</f>
        <v/>
      </c>
      <c r="B3553" s="13">
        <f>IF(H3553="","",ROW()-4)</f>
        <v/>
      </c>
    </row>
    <row r="3554">
      <c r="A3554" s="13">
        <f>IF(H3554="","",ROW()-4)</f>
        <v/>
      </c>
      <c r="B3554" s="13">
        <f>IF(H3554="","",ROW()-4)</f>
        <v/>
      </c>
    </row>
    <row r="3555">
      <c r="A3555" s="13">
        <f>IF(H3555="","",ROW()-4)</f>
        <v/>
      </c>
      <c r="B3555" s="13">
        <f>IF(H3555="","",ROW()-4)</f>
        <v/>
      </c>
    </row>
    <row r="3556">
      <c r="A3556" s="13">
        <f>IF(H3556="","",ROW()-4)</f>
        <v/>
      </c>
      <c r="B3556" s="13">
        <f>IF(H3556="","",ROW()-4)</f>
        <v/>
      </c>
    </row>
    <row r="3557">
      <c r="A3557" s="13">
        <f>IF(H3557="","",ROW()-4)</f>
        <v/>
      </c>
      <c r="B3557" s="13">
        <f>IF(H3557="","",ROW()-4)</f>
        <v/>
      </c>
    </row>
    <row r="3558">
      <c r="A3558" s="13">
        <f>IF(H3558="","",ROW()-4)</f>
        <v/>
      </c>
      <c r="B3558" s="13">
        <f>IF(H3558="","",ROW()-4)</f>
        <v/>
      </c>
    </row>
    <row r="3559">
      <c r="A3559" s="13">
        <f>IF(H3559="","",ROW()-4)</f>
        <v/>
      </c>
      <c r="B3559" s="13">
        <f>IF(H3559="","",ROW()-4)</f>
        <v/>
      </c>
    </row>
    <row r="3560">
      <c r="A3560" s="13">
        <f>IF(H3560="","",ROW()-4)</f>
        <v/>
      </c>
      <c r="B3560" s="13">
        <f>IF(H3560="","",ROW()-4)</f>
        <v/>
      </c>
    </row>
    <row r="3561">
      <c r="A3561" s="13">
        <f>IF(H3561="","",ROW()-4)</f>
        <v/>
      </c>
      <c r="B3561" s="13">
        <f>IF(H3561="","",ROW()-4)</f>
        <v/>
      </c>
    </row>
    <row r="3562">
      <c r="A3562" s="13">
        <f>IF(H3562="","",ROW()-4)</f>
        <v/>
      </c>
      <c r="B3562" s="13">
        <f>IF(H3562="","",ROW()-4)</f>
        <v/>
      </c>
    </row>
    <row r="3563">
      <c r="A3563" s="13">
        <f>IF(H3563="","",ROW()-4)</f>
        <v/>
      </c>
      <c r="B3563" s="13">
        <f>IF(H3563="","",ROW()-4)</f>
        <v/>
      </c>
    </row>
    <row r="3564">
      <c r="A3564" s="13">
        <f>IF(H3564="","",ROW()-4)</f>
        <v/>
      </c>
      <c r="B3564" s="13">
        <f>IF(H3564="","",ROW()-4)</f>
        <v/>
      </c>
    </row>
    <row r="3565">
      <c r="A3565" s="13">
        <f>IF(H3565="","",ROW()-4)</f>
        <v/>
      </c>
      <c r="B3565" s="13">
        <f>IF(H3565="","",ROW()-4)</f>
        <v/>
      </c>
    </row>
    <row r="3566">
      <c r="A3566" s="13">
        <f>IF(H3566="","",ROW()-4)</f>
        <v/>
      </c>
      <c r="B3566" s="13">
        <f>IF(H3566="","",ROW()-4)</f>
        <v/>
      </c>
    </row>
    <row r="3567">
      <c r="A3567" s="13">
        <f>IF(H3567="","",ROW()-4)</f>
        <v/>
      </c>
      <c r="B3567" s="13">
        <f>IF(H3567="","",ROW()-4)</f>
        <v/>
      </c>
    </row>
    <row r="3568">
      <c r="A3568" s="13">
        <f>IF(H3568="","",ROW()-4)</f>
        <v/>
      </c>
      <c r="B3568" s="13">
        <f>IF(H3568="","",ROW()-4)</f>
        <v/>
      </c>
    </row>
    <row r="3569">
      <c r="A3569" s="13">
        <f>IF(H3569="","",ROW()-4)</f>
        <v/>
      </c>
      <c r="B3569" s="13">
        <f>IF(H3569="","",ROW()-4)</f>
        <v/>
      </c>
    </row>
    <row r="3570">
      <c r="A3570" s="13">
        <f>IF(H3570="","",ROW()-4)</f>
        <v/>
      </c>
      <c r="B3570" s="13">
        <f>IF(H3570="","",ROW()-4)</f>
        <v/>
      </c>
    </row>
    <row r="3571">
      <c r="A3571" s="13">
        <f>IF(H3571="","",ROW()-4)</f>
        <v/>
      </c>
      <c r="B3571" s="13">
        <f>IF(H3571="","",ROW()-4)</f>
        <v/>
      </c>
    </row>
    <row r="3572">
      <c r="A3572" s="13">
        <f>IF(H3572="","",ROW()-4)</f>
        <v/>
      </c>
      <c r="B3572" s="13">
        <f>IF(H3572="","",ROW()-4)</f>
        <v/>
      </c>
    </row>
    <row r="3573">
      <c r="A3573" s="13">
        <f>IF(H3573="","",ROW()-4)</f>
        <v/>
      </c>
      <c r="B3573" s="13">
        <f>IF(H3573="","",ROW()-4)</f>
        <v/>
      </c>
    </row>
    <row r="3574">
      <c r="A3574" s="13">
        <f>IF(H3574="","",ROW()-4)</f>
        <v/>
      </c>
      <c r="B3574" s="13">
        <f>IF(H3574="","",ROW()-4)</f>
        <v/>
      </c>
    </row>
    <row r="3575">
      <c r="A3575" s="13">
        <f>IF(H3575="","",ROW()-4)</f>
        <v/>
      </c>
      <c r="B3575" s="13">
        <f>IF(H3575="","",ROW()-4)</f>
        <v/>
      </c>
    </row>
    <row r="3576">
      <c r="A3576" s="13">
        <f>IF(H3576="","",ROW()-4)</f>
        <v/>
      </c>
      <c r="B3576" s="13">
        <f>IF(H3576="","",ROW()-4)</f>
        <v/>
      </c>
    </row>
    <row r="3577">
      <c r="A3577" s="13">
        <f>IF(H3577="","",ROW()-4)</f>
        <v/>
      </c>
      <c r="B3577" s="13">
        <f>IF(H3577="","",ROW()-4)</f>
        <v/>
      </c>
    </row>
    <row r="3578">
      <c r="A3578" s="13">
        <f>IF(H3578="","",ROW()-4)</f>
        <v/>
      </c>
      <c r="B3578" s="13">
        <f>IF(H3578="","",ROW()-4)</f>
        <v/>
      </c>
    </row>
    <row r="3579">
      <c r="A3579" s="13">
        <f>IF(H3579="","",ROW()-4)</f>
        <v/>
      </c>
      <c r="B3579" s="13">
        <f>IF(H3579="","",ROW()-4)</f>
        <v/>
      </c>
    </row>
    <row r="3580">
      <c r="A3580" s="13">
        <f>IF(H3580="","",ROW()-4)</f>
        <v/>
      </c>
      <c r="B3580" s="13">
        <f>IF(H3580="","",ROW()-4)</f>
        <v/>
      </c>
    </row>
    <row r="3581">
      <c r="A3581" s="13">
        <f>IF(H3581="","",ROW()-4)</f>
        <v/>
      </c>
      <c r="B3581" s="13">
        <f>IF(H3581="","",ROW()-4)</f>
        <v/>
      </c>
    </row>
    <row r="3582">
      <c r="A3582" s="13">
        <f>IF(H3582="","",ROW()-4)</f>
        <v/>
      </c>
      <c r="B3582" s="13">
        <f>IF(H3582="","",ROW()-4)</f>
        <v/>
      </c>
    </row>
    <row r="3583">
      <c r="A3583" s="13">
        <f>IF(H3583="","",ROW()-4)</f>
        <v/>
      </c>
      <c r="B3583" s="13">
        <f>IF(H3583="","",ROW()-4)</f>
        <v/>
      </c>
    </row>
    <row r="3584">
      <c r="A3584" s="13">
        <f>IF(H3584="","",ROW()-4)</f>
        <v/>
      </c>
      <c r="B3584" s="13">
        <f>IF(H3584="","",ROW()-4)</f>
        <v/>
      </c>
    </row>
    <row r="3585">
      <c r="A3585" s="13">
        <f>IF(H3585="","",ROW()-4)</f>
        <v/>
      </c>
      <c r="B3585" s="13">
        <f>IF(H3585="","",ROW()-4)</f>
        <v/>
      </c>
    </row>
    <row r="3586">
      <c r="A3586" s="13">
        <f>IF(H3586="","",ROW()-4)</f>
        <v/>
      </c>
      <c r="B3586" s="13">
        <f>IF(H3586="","",ROW()-4)</f>
        <v/>
      </c>
    </row>
    <row r="3587">
      <c r="A3587" s="13">
        <f>IF(H3587="","",ROW()-4)</f>
        <v/>
      </c>
      <c r="B3587" s="13">
        <f>IF(H3587="","",ROW()-4)</f>
        <v/>
      </c>
    </row>
    <row r="3588">
      <c r="A3588" s="13">
        <f>IF(H3588="","",ROW()-4)</f>
        <v/>
      </c>
      <c r="B3588" s="13">
        <f>IF(H3588="","",ROW()-4)</f>
        <v/>
      </c>
    </row>
    <row r="3589">
      <c r="A3589" s="13">
        <f>IF(H3589="","",ROW()-4)</f>
        <v/>
      </c>
      <c r="B3589" s="13">
        <f>IF(H3589="","",ROW()-4)</f>
        <v/>
      </c>
    </row>
    <row r="3590">
      <c r="A3590" s="13">
        <f>IF(H3590="","",ROW()-4)</f>
        <v/>
      </c>
      <c r="B3590" s="13">
        <f>IF(H3590="","",ROW()-4)</f>
        <v/>
      </c>
    </row>
    <row r="3591">
      <c r="A3591" s="13">
        <f>IF(H3591="","",ROW()-4)</f>
        <v/>
      </c>
      <c r="B3591" s="13">
        <f>IF(H3591="","",ROW()-4)</f>
        <v/>
      </c>
    </row>
    <row r="3592">
      <c r="A3592" s="13">
        <f>IF(H3592="","",ROW()-4)</f>
        <v/>
      </c>
      <c r="B3592" s="13">
        <f>IF(H3592="","",ROW()-4)</f>
        <v/>
      </c>
    </row>
    <row r="3593">
      <c r="A3593" s="13">
        <f>IF(H3593="","",ROW()-4)</f>
        <v/>
      </c>
      <c r="B3593" s="13">
        <f>IF(H3593="","",ROW()-4)</f>
        <v/>
      </c>
    </row>
    <row r="3594">
      <c r="A3594" s="13">
        <f>IF(H3594="","",ROW()-4)</f>
        <v/>
      </c>
      <c r="B3594" s="13">
        <f>IF(H3594="","",ROW()-4)</f>
        <v/>
      </c>
    </row>
    <row r="3595">
      <c r="A3595" s="13">
        <f>IF(H3595="","",ROW()-4)</f>
        <v/>
      </c>
      <c r="B3595" s="13">
        <f>IF(H3595="","",ROW()-4)</f>
        <v/>
      </c>
    </row>
    <row r="3596">
      <c r="A3596" s="13">
        <f>IF(H3596="","",ROW()-4)</f>
        <v/>
      </c>
      <c r="B3596" s="13">
        <f>IF(H3596="","",ROW()-4)</f>
        <v/>
      </c>
    </row>
    <row r="3597">
      <c r="A3597" s="13">
        <f>IF(H3597="","",ROW()-4)</f>
        <v/>
      </c>
      <c r="B3597" s="13">
        <f>IF(H3597="","",ROW()-4)</f>
        <v/>
      </c>
    </row>
    <row r="3598">
      <c r="A3598" s="13">
        <f>IF(H3598="","",ROW()-4)</f>
        <v/>
      </c>
      <c r="B3598" s="13">
        <f>IF(H3598="","",ROW()-4)</f>
        <v/>
      </c>
    </row>
    <row r="3599">
      <c r="A3599" s="13">
        <f>IF(H3599="","",ROW()-4)</f>
        <v/>
      </c>
      <c r="B3599" s="13">
        <f>IF(H3599="","",ROW()-4)</f>
        <v/>
      </c>
    </row>
    <row r="3600">
      <c r="A3600" s="13">
        <f>IF(H3600="","",ROW()-4)</f>
        <v/>
      </c>
      <c r="B3600" s="13">
        <f>IF(H3600="","",ROW()-4)</f>
        <v/>
      </c>
    </row>
    <row r="3601">
      <c r="A3601" s="13">
        <f>IF(H3601="","",ROW()-4)</f>
        <v/>
      </c>
      <c r="B3601" s="13">
        <f>IF(H3601="","",ROW()-4)</f>
        <v/>
      </c>
    </row>
    <row r="3602">
      <c r="A3602" s="13">
        <f>IF(H3602="","",ROW()-4)</f>
        <v/>
      </c>
      <c r="B3602" s="13">
        <f>IF(H3602="","",ROW()-4)</f>
        <v/>
      </c>
    </row>
    <row r="3603">
      <c r="A3603" s="13">
        <f>IF(H3603="","",ROW()-4)</f>
        <v/>
      </c>
      <c r="B3603" s="13">
        <f>IF(H3603="","",ROW()-4)</f>
        <v/>
      </c>
    </row>
    <row r="3604">
      <c r="A3604" s="13">
        <f>IF(H3604="","",ROW()-4)</f>
        <v/>
      </c>
      <c r="B3604" s="13">
        <f>IF(H3604="","",ROW()-4)</f>
        <v/>
      </c>
    </row>
    <row r="3605">
      <c r="A3605" s="13">
        <f>IF(H3605="","",ROW()-4)</f>
        <v/>
      </c>
      <c r="B3605" s="13">
        <f>IF(H3605="","",ROW()-4)</f>
        <v/>
      </c>
    </row>
    <row r="3606">
      <c r="A3606" s="13">
        <f>IF(H3606="","",ROW()-4)</f>
        <v/>
      </c>
      <c r="B3606" s="13">
        <f>IF(H3606="","",ROW()-4)</f>
        <v/>
      </c>
    </row>
    <row r="3607">
      <c r="A3607" s="13">
        <f>IF(H3607="","",ROW()-4)</f>
        <v/>
      </c>
      <c r="B3607" s="13">
        <f>IF(H3607="","",ROW()-4)</f>
        <v/>
      </c>
    </row>
    <row r="3608">
      <c r="A3608" s="13">
        <f>IF(H3608="","",ROW()-4)</f>
        <v/>
      </c>
      <c r="B3608" s="13">
        <f>IF(H3608="","",ROW()-4)</f>
        <v/>
      </c>
    </row>
    <row r="3609">
      <c r="A3609" s="13">
        <f>IF(H3609="","",ROW()-4)</f>
        <v/>
      </c>
      <c r="B3609" s="13">
        <f>IF(H3609="","",ROW()-4)</f>
        <v/>
      </c>
    </row>
    <row r="3610">
      <c r="A3610" s="13">
        <f>IF(H3610="","",ROW()-4)</f>
        <v/>
      </c>
      <c r="B3610" s="13">
        <f>IF(H3610="","",ROW()-4)</f>
        <v/>
      </c>
    </row>
    <row r="3611">
      <c r="A3611" s="13">
        <f>IF(H3611="","",ROW()-4)</f>
        <v/>
      </c>
      <c r="B3611" s="13">
        <f>IF(H3611="","",ROW()-4)</f>
        <v/>
      </c>
    </row>
    <row r="3612">
      <c r="A3612" s="13">
        <f>IF(H3612="","",ROW()-4)</f>
        <v/>
      </c>
      <c r="B3612" s="13">
        <f>IF(H3612="","",ROW()-4)</f>
        <v/>
      </c>
    </row>
    <row r="3613">
      <c r="A3613" s="13">
        <f>IF(H3613="","",ROW()-4)</f>
        <v/>
      </c>
      <c r="B3613" s="13">
        <f>IF(H3613="","",ROW()-4)</f>
        <v/>
      </c>
    </row>
    <row r="3614">
      <c r="A3614" s="13">
        <f>IF(H3614="","",ROW()-4)</f>
        <v/>
      </c>
      <c r="B3614" s="13">
        <f>IF(H3614="","",ROW()-4)</f>
        <v/>
      </c>
    </row>
    <row r="3615">
      <c r="A3615" s="13">
        <f>IF(H3615="","",ROW()-4)</f>
        <v/>
      </c>
      <c r="B3615" s="13">
        <f>IF(H3615="","",ROW()-4)</f>
        <v/>
      </c>
    </row>
    <row r="3616">
      <c r="A3616" s="13">
        <f>IF(H3616="","",ROW()-4)</f>
        <v/>
      </c>
      <c r="B3616" s="13">
        <f>IF(H3616="","",ROW()-4)</f>
        <v/>
      </c>
    </row>
    <row r="3617">
      <c r="A3617" s="13">
        <f>IF(H3617="","",ROW()-4)</f>
        <v/>
      </c>
      <c r="B3617" s="13">
        <f>IF(H3617="","",ROW()-4)</f>
        <v/>
      </c>
    </row>
    <row r="3618">
      <c r="A3618" s="13">
        <f>IF(H3618="","",ROW()-4)</f>
        <v/>
      </c>
      <c r="B3618" s="13">
        <f>IF(H3618="","",ROW()-4)</f>
        <v/>
      </c>
    </row>
    <row r="3619">
      <c r="A3619" s="13">
        <f>IF(H3619="","",ROW()-4)</f>
        <v/>
      </c>
      <c r="B3619" s="13">
        <f>IF(H3619="","",ROW()-4)</f>
        <v/>
      </c>
    </row>
    <row r="3620">
      <c r="A3620" s="13">
        <f>IF(H3620="","",ROW()-4)</f>
        <v/>
      </c>
      <c r="B3620" s="13">
        <f>IF(H3620="","",ROW()-4)</f>
        <v/>
      </c>
    </row>
    <row r="3621">
      <c r="A3621" s="13">
        <f>IF(H3621="","",ROW()-4)</f>
        <v/>
      </c>
      <c r="B3621" s="13">
        <f>IF(H3621="","",ROW()-4)</f>
        <v/>
      </c>
    </row>
    <row r="3622">
      <c r="A3622" s="13">
        <f>IF(H3622="","",ROW()-4)</f>
        <v/>
      </c>
      <c r="B3622" s="13">
        <f>IF(H3622="","",ROW()-4)</f>
        <v/>
      </c>
    </row>
    <row r="3623">
      <c r="A3623" s="13">
        <f>IF(H3623="","",ROW()-4)</f>
        <v/>
      </c>
      <c r="B3623" s="13">
        <f>IF(H3623="","",ROW()-4)</f>
        <v/>
      </c>
    </row>
    <row r="3624">
      <c r="A3624" s="13">
        <f>IF(H3624="","",ROW()-4)</f>
        <v/>
      </c>
      <c r="B3624" s="13">
        <f>IF(H3624="","",ROW()-4)</f>
        <v/>
      </c>
    </row>
    <row r="3625">
      <c r="A3625" s="13">
        <f>IF(H3625="","",ROW()-4)</f>
        <v/>
      </c>
      <c r="B3625" s="13">
        <f>IF(H3625="","",ROW()-4)</f>
        <v/>
      </c>
    </row>
    <row r="3626">
      <c r="A3626" s="13">
        <f>IF(H3626="","",ROW()-4)</f>
        <v/>
      </c>
      <c r="B3626" s="13">
        <f>IF(H3626="","",ROW()-4)</f>
        <v/>
      </c>
    </row>
    <row r="3627">
      <c r="A3627" s="13">
        <f>IF(H3627="","",ROW()-4)</f>
        <v/>
      </c>
      <c r="B3627" s="13">
        <f>IF(H3627="","",ROW()-4)</f>
        <v/>
      </c>
    </row>
    <row r="3628">
      <c r="A3628" s="13">
        <f>IF(H3628="","",ROW()-4)</f>
        <v/>
      </c>
      <c r="B3628" s="13">
        <f>IF(H3628="","",ROW()-4)</f>
        <v/>
      </c>
    </row>
    <row r="3629">
      <c r="A3629" s="13">
        <f>IF(H3629="","",ROW()-4)</f>
        <v/>
      </c>
      <c r="B3629" s="13">
        <f>IF(H3629="","",ROW()-4)</f>
        <v/>
      </c>
    </row>
    <row r="3630">
      <c r="A3630" s="13">
        <f>IF(H3630="","",ROW()-4)</f>
        <v/>
      </c>
      <c r="B3630" s="13">
        <f>IF(H3630="","",ROW()-4)</f>
        <v/>
      </c>
    </row>
    <row r="3631">
      <c r="A3631" s="13">
        <f>IF(H3631="","",ROW()-4)</f>
        <v/>
      </c>
      <c r="B3631" s="13">
        <f>IF(H3631="","",ROW()-4)</f>
        <v/>
      </c>
    </row>
    <row r="3632">
      <c r="A3632" s="13">
        <f>IF(H3632="","",ROW()-4)</f>
        <v/>
      </c>
      <c r="B3632" s="13">
        <f>IF(H3632="","",ROW()-4)</f>
        <v/>
      </c>
    </row>
    <row r="3633">
      <c r="A3633" s="13">
        <f>IF(H3633="","",ROW()-4)</f>
        <v/>
      </c>
      <c r="B3633" s="13">
        <f>IF(H3633="","",ROW()-4)</f>
        <v/>
      </c>
    </row>
    <row r="3634">
      <c r="A3634" s="13">
        <f>IF(H3634="","",ROW()-4)</f>
        <v/>
      </c>
      <c r="B3634" s="13">
        <f>IF(H3634="","",ROW()-4)</f>
        <v/>
      </c>
    </row>
    <row r="3635">
      <c r="A3635" s="13">
        <f>IF(H3635="","",ROW()-4)</f>
        <v/>
      </c>
      <c r="B3635" s="13">
        <f>IF(H3635="","",ROW()-4)</f>
        <v/>
      </c>
    </row>
    <row r="3636">
      <c r="A3636" s="13">
        <f>IF(H3636="","",ROW()-4)</f>
        <v/>
      </c>
      <c r="B3636" s="13">
        <f>IF(H3636="","",ROW()-4)</f>
        <v/>
      </c>
    </row>
    <row r="3637">
      <c r="A3637" s="13">
        <f>IF(H3637="","",ROW()-4)</f>
        <v/>
      </c>
      <c r="B3637" s="13">
        <f>IF(H3637="","",ROW()-4)</f>
        <v/>
      </c>
    </row>
    <row r="3638">
      <c r="A3638" s="13">
        <f>IF(H3638="","",ROW()-4)</f>
        <v/>
      </c>
      <c r="B3638" s="13">
        <f>IF(H3638="","",ROW()-4)</f>
        <v/>
      </c>
    </row>
    <row r="3639">
      <c r="A3639" s="13">
        <f>IF(H3639="","",ROW()-4)</f>
        <v/>
      </c>
      <c r="B3639" s="13">
        <f>IF(H3639="","",ROW()-4)</f>
        <v/>
      </c>
    </row>
    <row r="3640">
      <c r="A3640" s="13">
        <f>IF(H3640="","",ROW()-4)</f>
        <v/>
      </c>
      <c r="B3640" s="13">
        <f>IF(H3640="","",ROW()-4)</f>
        <v/>
      </c>
    </row>
    <row r="3641">
      <c r="A3641" s="13">
        <f>IF(H3641="","",ROW()-4)</f>
        <v/>
      </c>
      <c r="B3641" s="13">
        <f>IF(H3641="","",ROW()-4)</f>
        <v/>
      </c>
    </row>
    <row r="3642">
      <c r="A3642" s="13">
        <f>IF(H3642="","",ROW()-4)</f>
        <v/>
      </c>
      <c r="B3642" s="13">
        <f>IF(H3642="","",ROW()-4)</f>
        <v/>
      </c>
    </row>
    <row r="3643">
      <c r="A3643" s="13">
        <f>IF(H3643="","",ROW()-4)</f>
        <v/>
      </c>
      <c r="B3643" s="13">
        <f>IF(H3643="","",ROW()-4)</f>
        <v/>
      </c>
    </row>
    <row r="3644">
      <c r="A3644" s="13">
        <f>IF(H3644="","",ROW()-4)</f>
        <v/>
      </c>
      <c r="B3644" s="13">
        <f>IF(H3644="","",ROW()-4)</f>
        <v/>
      </c>
    </row>
    <row r="3645">
      <c r="A3645" s="13">
        <f>IF(H3645="","",ROW()-4)</f>
        <v/>
      </c>
      <c r="B3645" s="13">
        <f>IF(H3645="","",ROW()-4)</f>
        <v/>
      </c>
    </row>
    <row r="3646">
      <c r="A3646" s="13">
        <f>IF(H3646="","",ROW()-4)</f>
        <v/>
      </c>
      <c r="B3646" s="13">
        <f>IF(H3646="","",ROW()-4)</f>
        <v/>
      </c>
    </row>
    <row r="3647">
      <c r="A3647" s="13">
        <f>IF(H3647="","",ROW()-4)</f>
        <v/>
      </c>
      <c r="B3647" s="13">
        <f>IF(H3647="","",ROW()-4)</f>
        <v/>
      </c>
    </row>
    <row r="3648">
      <c r="A3648" s="13">
        <f>IF(H3648="","",ROW()-4)</f>
        <v/>
      </c>
      <c r="B3648" s="13">
        <f>IF(H3648="","",ROW()-4)</f>
        <v/>
      </c>
    </row>
    <row r="3649">
      <c r="A3649" s="13">
        <f>IF(H3649="","",ROW()-4)</f>
        <v/>
      </c>
      <c r="B3649" s="13">
        <f>IF(H3649="","",ROW()-4)</f>
        <v/>
      </c>
    </row>
    <row r="3650">
      <c r="A3650" s="13">
        <f>IF(H3650="","",ROW()-4)</f>
        <v/>
      </c>
      <c r="B3650" s="13">
        <f>IF(H3650="","",ROW()-4)</f>
        <v/>
      </c>
    </row>
    <row r="3651">
      <c r="A3651" s="13">
        <f>IF(H3651="","",ROW()-4)</f>
        <v/>
      </c>
      <c r="B3651" s="13">
        <f>IF(H3651="","",ROW()-4)</f>
        <v/>
      </c>
    </row>
    <row r="3652">
      <c r="A3652" s="13">
        <f>IF(H3652="","",ROW()-4)</f>
        <v/>
      </c>
      <c r="B3652" s="13">
        <f>IF(H3652="","",ROW()-4)</f>
        <v/>
      </c>
    </row>
    <row r="3653">
      <c r="A3653" s="13">
        <f>IF(H3653="","",ROW()-4)</f>
        <v/>
      </c>
      <c r="B3653" s="13">
        <f>IF(H3653="","",ROW()-4)</f>
        <v/>
      </c>
    </row>
    <row r="3654">
      <c r="A3654" s="13">
        <f>IF(H3654="","",ROW()-4)</f>
        <v/>
      </c>
      <c r="B3654" s="13">
        <f>IF(H3654="","",ROW()-4)</f>
        <v/>
      </c>
    </row>
    <row r="3655">
      <c r="A3655" s="13">
        <f>IF(H3655="","",ROW()-4)</f>
        <v/>
      </c>
      <c r="B3655" s="13">
        <f>IF(H3655="","",ROW()-4)</f>
        <v/>
      </c>
    </row>
    <row r="3656">
      <c r="A3656" s="13">
        <f>IF(H3656="","",ROW()-4)</f>
        <v/>
      </c>
      <c r="B3656" s="13">
        <f>IF(H3656="","",ROW()-4)</f>
        <v/>
      </c>
    </row>
    <row r="3657">
      <c r="A3657" s="13">
        <f>IF(H3657="","",ROW()-4)</f>
        <v/>
      </c>
      <c r="B3657" s="13">
        <f>IF(H3657="","",ROW()-4)</f>
        <v/>
      </c>
    </row>
    <row r="3658">
      <c r="A3658" s="13">
        <f>IF(H3658="","",ROW()-4)</f>
        <v/>
      </c>
      <c r="B3658" s="13">
        <f>IF(H3658="","",ROW()-4)</f>
        <v/>
      </c>
    </row>
    <row r="3659">
      <c r="A3659" s="13">
        <f>IF(H3659="","",ROW()-4)</f>
        <v/>
      </c>
      <c r="B3659" s="13">
        <f>IF(H3659="","",ROW()-4)</f>
        <v/>
      </c>
    </row>
    <row r="3660">
      <c r="A3660" s="13">
        <f>IF(H3660="","",ROW()-4)</f>
        <v/>
      </c>
      <c r="B3660" s="13">
        <f>IF(H3660="","",ROW()-4)</f>
        <v/>
      </c>
    </row>
    <row r="3661">
      <c r="A3661" s="13">
        <f>IF(H3661="","",ROW()-4)</f>
        <v/>
      </c>
      <c r="B3661" s="13">
        <f>IF(H3661="","",ROW()-4)</f>
        <v/>
      </c>
    </row>
    <row r="3662">
      <c r="A3662" s="13">
        <f>IF(H3662="","",ROW()-4)</f>
        <v/>
      </c>
      <c r="B3662" s="13">
        <f>IF(H3662="","",ROW()-4)</f>
        <v/>
      </c>
    </row>
    <row r="3663">
      <c r="A3663" s="13">
        <f>IF(H3663="","",ROW()-4)</f>
        <v/>
      </c>
      <c r="B3663" s="13">
        <f>IF(H3663="","",ROW()-4)</f>
        <v/>
      </c>
    </row>
    <row r="3664">
      <c r="A3664" s="13">
        <f>IF(H3664="","",ROW()-4)</f>
        <v/>
      </c>
      <c r="B3664" s="13">
        <f>IF(H3664="","",ROW()-4)</f>
        <v/>
      </c>
    </row>
    <row r="3665">
      <c r="A3665" s="13">
        <f>IF(H3665="","",ROW()-4)</f>
        <v/>
      </c>
      <c r="B3665" s="13">
        <f>IF(H3665="","",ROW()-4)</f>
        <v/>
      </c>
    </row>
    <row r="3666">
      <c r="A3666" s="13">
        <f>IF(H3666="","",ROW()-4)</f>
        <v/>
      </c>
      <c r="B3666" s="13">
        <f>IF(H3666="","",ROW()-4)</f>
        <v/>
      </c>
    </row>
    <row r="3667">
      <c r="A3667" s="13">
        <f>IF(H3667="","",ROW()-4)</f>
        <v/>
      </c>
      <c r="B3667" s="13">
        <f>IF(H3667="","",ROW()-4)</f>
        <v/>
      </c>
    </row>
    <row r="3668">
      <c r="A3668" s="13">
        <f>IF(H3668="","",ROW()-4)</f>
        <v/>
      </c>
      <c r="B3668" s="13">
        <f>IF(H3668="","",ROW()-4)</f>
        <v/>
      </c>
    </row>
    <row r="3669">
      <c r="A3669" s="13">
        <f>IF(H3669="","",ROW()-4)</f>
        <v/>
      </c>
      <c r="B3669" s="13">
        <f>IF(H3669="","",ROW()-4)</f>
        <v/>
      </c>
    </row>
    <row r="3670">
      <c r="A3670" s="13">
        <f>IF(H3670="","",ROW()-4)</f>
        <v/>
      </c>
      <c r="B3670" s="13">
        <f>IF(H3670="","",ROW()-4)</f>
        <v/>
      </c>
    </row>
    <row r="3671">
      <c r="A3671" s="13">
        <f>IF(H3671="","",ROW()-4)</f>
        <v/>
      </c>
      <c r="B3671" s="13">
        <f>IF(H3671="","",ROW()-4)</f>
        <v/>
      </c>
    </row>
    <row r="3672">
      <c r="A3672" s="13">
        <f>IF(H3672="","",ROW()-4)</f>
        <v/>
      </c>
      <c r="B3672" s="13">
        <f>IF(H3672="","",ROW()-4)</f>
        <v/>
      </c>
    </row>
    <row r="3673">
      <c r="A3673" s="13">
        <f>IF(H3673="","",ROW()-4)</f>
        <v/>
      </c>
      <c r="B3673" s="13">
        <f>IF(H3673="","",ROW()-4)</f>
        <v/>
      </c>
    </row>
    <row r="3674">
      <c r="A3674" s="13">
        <f>IF(H3674="","",ROW()-4)</f>
        <v/>
      </c>
      <c r="B3674" s="13">
        <f>IF(H3674="","",ROW()-4)</f>
        <v/>
      </c>
    </row>
    <row r="3675">
      <c r="A3675" s="13">
        <f>IF(H3675="","",ROW()-4)</f>
        <v/>
      </c>
      <c r="B3675" s="13">
        <f>IF(H3675="","",ROW()-4)</f>
        <v/>
      </c>
    </row>
    <row r="3676">
      <c r="A3676" s="13">
        <f>IF(H3676="","",ROW()-4)</f>
        <v/>
      </c>
      <c r="B3676" s="13">
        <f>IF(H3676="","",ROW()-4)</f>
        <v/>
      </c>
    </row>
    <row r="3677">
      <c r="A3677" s="13">
        <f>IF(H3677="","",ROW()-4)</f>
        <v/>
      </c>
      <c r="B3677" s="13">
        <f>IF(H3677="","",ROW()-4)</f>
        <v/>
      </c>
    </row>
    <row r="3678">
      <c r="A3678" s="13">
        <f>IF(H3678="","",ROW()-4)</f>
        <v/>
      </c>
      <c r="B3678" s="13">
        <f>IF(H3678="","",ROW()-4)</f>
        <v/>
      </c>
    </row>
    <row r="3679">
      <c r="A3679" s="13">
        <f>IF(H3679="","",ROW()-4)</f>
        <v/>
      </c>
      <c r="B3679" s="13">
        <f>IF(H3679="","",ROW()-4)</f>
        <v/>
      </c>
    </row>
    <row r="3680">
      <c r="A3680" s="13">
        <f>IF(H3680="","",ROW()-4)</f>
        <v/>
      </c>
      <c r="B3680" s="13">
        <f>IF(H3680="","",ROW()-4)</f>
        <v/>
      </c>
    </row>
    <row r="3681">
      <c r="A3681" s="13">
        <f>IF(H3681="","",ROW()-4)</f>
        <v/>
      </c>
      <c r="B3681" s="13">
        <f>IF(H3681="","",ROW()-4)</f>
        <v/>
      </c>
    </row>
    <row r="3682">
      <c r="A3682" s="13">
        <f>IF(H3682="","",ROW()-4)</f>
        <v/>
      </c>
      <c r="B3682" s="13">
        <f>IF(H3682="","",ROW()-4)</f>
        <v/>
      </c>
    </row>
    <row r="3683">
      <c r="A3683" s="13">
        <f>IF(H3683="","",ROW()-4)</f>
        <v/>
      </c>
      <c r="B3683" s="13">
        <f>IF(H3683="","",ROW()-4)</f>
        <v/>
      </c>
    </row>
    <row r="3684">
      <c r="A3684" s="13">
        <f>IF(H3684="","",ROW()-4)</f>
        <v/>
      </c>
      <c r="B3684" s="13">
        <f>IF(H3684="","",ROW()-4)</f>
        <v/>
      </c>
    </row>
    <row r="3685">
      <c r="A3685" s="13">
        <f>IF(H3685="","",ROW()-4)</f>
        <v/>
      </c>
      <c r="B3685" s="13">
        <f>IF(H3685="","",ROW()-4)</f>
        <v/>
      </c>
    </row>
    <row r="3686">
      <c r="A3686" s="13">
        <f>IF(H3686="","",ROW()-4)</f>
        <v/>
      </c>
      <c r="B3686" s="13">
        <f>IF(H3686="","",ROW()-4)</f>
        <v/>
      </c>
    </row>
    <row r="3687">
      <c r="A3687" s="13">
        <f>IF(H3687="","",ROW()-4)</f>
        <v/>
      </c>
      <c r="B3687" s="13">
        <f>IF(H3687="","",ROW()-4)</f>
        <v/>
      </c>
    </row>
    <row r="3688">
      <c r="A3688" s="13">
        <f>IF(H3688="","",ROW()-4)</f>
        <v/>
      </c>
      <c r="B3688" s="13">
        <f>IF(H3688="","",ROW()-4)</f>
        <v/>
      </c>
    </row>
    <row r="3689">
      <c r="A3689" s="13">
        <f>IF(H3689="","",ROW()-4)</f>
        <v/>
      </c>
      <c r="B3689" s="13">
        <f>IF(H3689="","",ROW()-4)</f>
        <v/>
      </c>
    </row>
    <row r="3690">
      <c r="A3690" s="13">
        <f>IF(H3690="","",ROW()-4)</f>
        <v/>
      </c>
      <c r="B3690" s="13">
        <f>IF(H3690="","",ROW()-4)</f>
        <v/>
      </c>
    </row>
    <row r="3691">
      <c r="A3691" s="13">
        <f>IF(H3691="","",ROW()-4)</f>
        <v/>
      </c>
      <c r="B3691" s="13">
        <f>IF(H3691="","",ROW()-4)</f>
        <v/>
      </c>
    </row>
    <row r="3692">
      <c r="A3692" s="13">
        <f>IF(H3692="","",ROW()-4)</f>
        <v/>
      </c>
      <c r="B3692" s="13">
        <f>IF(H3692="","",ROW()-4)</f>
        <v/>
      </c>
    </row>
    <row r="3693">
      <c r="A3693" s="13">
        <f>IF(H3693="","",ROW()-4)</f>
        <v/>
      </c>
      <c r="B3693" s="13">
        <f>IF(H3693="","",ROW()-4)</f>
        <v/>
      </c>
    </row>
    <row r="3694">
      <c r="A3694" s="13">
        <f>IF(H3694="","",ROW()-4)</f>
        <v/>
      </c>
      <c r="B3694" s="13">
        <f>IF(H3694="","",ROW()-4)</f>
        <v/>
      </c>
    </row>
    <row r="3695">
      <c r="A3695" s="13">
        <f>IF(H3695="","",ROW()-4)</f>
        <v/>
      </c>
      <c r="B3695" s="13">
        <f>IF(H3695="","",ROW()-4)</f>
        <v/>
      </c>
    </row>
    <row r="3696">
      <c r="A3696" s="13">
        <f>IF(H3696="","",ROW()-4)</f>
        <v/>
      </c>
      <c r="B3696" s="13">
        <f>IF(H3696="","",ROW()-4)</f>
        <v/>
      </c>
    </row>
    <row r="3697">
      <c r="A3697" s="13">
        <f>IF(H3697="","",ROW()-4)</f>
        <v/>
      </c>
      <c r="B3697" s="13">
        <f>IF(H3697="","",ROW()-4)</f>
        <v/>
      </c>
    </row>
    <row r="3698">
      <c r="A3698" s="13">
        <f>IF(H3698="","",ROW()-4)</f>
        <v/>
      </c>
      <c r="B3698" s="13">
        <f>IF(H3698="","",ROW()-4)</f>
        <v/>
      </c>
    </row>
    <row r="3699">
      <c r="A3699" s="13">
        <f>IF(H3699="","",ROW()-4)</f>
        <v/>
      </c>
      <c r="B3699" s="13">
        <f>IF(H3699="","",ROW()-4)</f>
        <v/>
      </c>
    </row>
    <row r="3700">
      <c r="A3700" s="13">
        <f>IF(H3700="","",ROW()-4)</f>
        <v/>
      </c>
      <c r="B3700" s="13">
        <f>IF(H3700="","",ROW()-4)</f>
        <v/>
      </c>
    </row>
    <row r="3701">
      <c r="A3701" s="13">
        <f>IF(H3701="","",ROW()-4)</f>
        <v/>
      </c>
      <c r="B3701" s="13">
        <f>IF(H3701="","",ROW()-4)</f>
        <v/>
      </c>
    </row>
    <row r="3702">
      <c r="A3702" s="13">
        <f>IF(H3702="","",ROW()-4)</f>
        <v/>
      </c>
      <c r="B3702" s="13">
        <f>IF(H3702="","",ROW()-4)</f>
        <v/>
      </c>
    </row>
    <row r="3703">
      <c r="A3703" s="13">
        <f>IF(H3703="","",ROW()-4)</f>
        <v/>
      </c>
      <c r="B3703" s="13">
        <f>IF(H3703="","",ROW()-4)</f>
        <v/>
      </c>
    </row>
    <row r="3704">
      <c r="A3704" s="13">
        <f>IF(H3704="","",ROW()-4)</f>
        <v/>
      </c>
      <c r="B3704" s="13">
        <f>IF(H3704="","",ROW()-4)</f>
        <v/>
      </c>
    </row>
    <row r="3705">
      <c r="A3705" s="13">
        <f>IF(H3705="","",ROW()-4)</f>
        <v/>
      </c>
      <c r="B3705" s="13">
        <f>IF(H3705="","",ROW()-4)</f>
        <v/>
      </c>
    </row>
    <row r="3706">
      <c r="A3706" s="13">
        <f>IF(H3706="","",ROW()-4)</f>
        <v/>
      </c>
      <c r="B3706" s="13">
        <f>IF(H3706="","",ROW()-4)</f>
        <v/>
      </c>
    </row>
    <row r="3707">
      <c r="A3707" s="13">
        <f>IF(H3707="","",ROW()-4)</f>
        <v/>
      </c>
      <c r="B3707" s="13">
        <f>IF(H3707="","",ROW()-4)</f>
        <v/>
      </c>
    </row>
    <row r="3708">
      <c r="A3708" s="13">
        <f>IF(H3708="","",ROW()-4)</f>
        <v/>
      </c>
      <c r="B3708" s="13">
        <f>IF(H3708="","",ROW()-4)</f>
        <v/>
      </c>
    </row>
    <row r="3709">
      <c r="A3709" s="13">
        <f>IF(H3709="","",ROW()-4)</f>
        <v/>
      </c>
      <c r="B3709" s="13">
        <f>IF(H3709="","",ROW()-4)</f>
        <v/>
      </c>
    </row>
    <row r="3710">
      <c r="A3710" s="13">
        <f>IF(H3710="","",ROW()-4)</f>
        <v/>
      </c>
      <c r="B3710" s="13">
        <f>IF(H3710="","",ROW()-4)</f>
        <v/>
      </c>
    </row>
    <row r="3711">
      <c r="A3711" s="13">
        <f>IF(H3711="","",ROW()-4)</f>
        <v/>
      </c>
      <c r="B3711" s="13">
        <f>IF(H3711="","",ROW()-4)</f>
        <v/>
      </c>
    </row>
    <row r="3712">
      <c r="A3712" s="13">
        <f>IF(H3712="","",ROW()-4)</f>
        <v/>
      </c>
      <c r="B3712" s="13">
        <f>IF(H3712="","",ROW()-4)</f>
        <v/>
      </c>
    </row>
    <row r="3713">
      <c r="A3713" s="13">
        <f>IF(H3713="","",ROW()-4)</f>
        <v/>
      </c>
      <c r="B3713" s="13">
        <f>IF(H3713="","",ROW()-4)</f>
        <v/>
      </c>
    </row>
    <row r="3714">
      <c r="A3714" s="13">
        <f>IF(H3714="","",ROW()-4)</f>
        <v/>
      </c>
      <c r="B3714" s="13">
        <f>IF(H3714="","",ROW()-4)</f>
        <v/>
      </c>
    </row>
    <row r="3715">
      <c r="A3715" s="13">
        <f>IF(H3715="","",ROW()-4)</f>
        <v/>
      </c>
      <c r="B3715" s="13">
        <f>IF(H3715="","",ROW()-4)</f>
        <v/>
      </c>
    </row>
    <row r="3716">
      <c r="A3716" s="13">
        <f>IF(H3716="","",ROW()-4)</f>
        <v/>
      </c>
      <c r="B3716" s="13">
        <f>IF(H3716="","",ROW()-4)</f>
        <v/>
      </c>
    </row>
    <row r="3717">
      <c r="A3717" s="13">
        <f>IF(H3717="","",ROW()-4)</f>
        <v/>
      </c>
      <c r="B3717" s="13">
        <f>IF(H3717="","",ROW()-4)</f>
        <v/>
      </c>
    </row>
    <row r="3718">
      <c r="A3718" s="13">
        <f>IF(H3718="","",ROW()-4)</f>
        <v/>
      </c>
      <c r="B3718" s="13">
        <f>IF(H3718="","",ROW()-4)</f>
        <v/>
      </c>
    </row>
    <row r="3719">
      <c r="A3719" s="13">
        <f>IF(H3719="","",ROW()-4)</f>
        <v/>
      </c>
      <c r="B3719" s="13">
        <f>IF(H3719="","",ROW()-4)</f>
        <v/>
      </c>
    </row>
    <row r="3720">
      <c r="A3720" s="13">
        <f>IF(H3720="","",ROW()-4)</f>
        <v/>
      </c>
      <c r="B3720" s="13">
        <f>IF(H3720="","",ROW()-4)</f>
        <v/>
      </c>
    </row>
    <row r="3721">
      <c r="A3721" s="13">
        <f>IF(H3721="","",ROW()-4)</f>
        <v/>
      </c>
      <c r="B3721" s="13">
        <f>IF(H3721="","",ROW()-4)</f>
        <v/>
      </c>
    </row>
    <row r="3722">
      <c r="A3722" s="13">
        <f>IF(H3722="","",ROW()-4)</f>
        <v/>
      </c>
      <c r="B3722" s="13">
        <f>IF(H3722="","",ROW()-4)</f>
        <v/>
      </c>
    </row>
    <row r="3723">
      <c r="A3723" s="13">
        <f>IF(H3723="","",ROW()-4)</f>
        <v/>
      </c>
      <c r="B3723" s="13">
        <f>IF(H3723="","",ROW()-4)</f>
        <v/>
      </c>
    </row>
    <row r="3724">
      <c r="A3724" s="13">
        <f>IF(H3724="","",ROW()-4)</f>
        <v/>
      </c>
      <c r="B3724" s="13">
        <f>IF(H3724="","",ROW()-4)</f>
        <v/>
      </c>
    </row>
    <row r="3725">
      <c r="A3725" s="13">
        <f>IF(H3725="","",ROW()-4)</f>
        <v/>
      </c>
      <c r="B3725" s="13">
        <f>IF(H3725="","",ROW()-4)</f>
        <v/>
      </c>
    </row>
    <row r="3726">
      <c r="A3726" s="13">
        <f>IF(H3726="","",ROW()-4)</f>
        <v/>
      </c>
      <c r="B3726" s="13">
        <f>IF(H3726="","",ROW()-4)</f>
        <v/>
      </c>
    </row>
    <row r="3727">
      <c r="A3727" s="13">
        <f>IF(H3727="","",ROW()-4)</f>
        <v/>
      </c>
      <c r="B3727" s="13">
        <f>IF(H3727="","",ROW()-4)</f>
        <v/>
      </c>
    </row>
    <row r="3728">
      <c r="A3728" s="13">
        <f>IF(H3728="","",ROW()-4)</f>
        <v/>
      </c>
      <c r="B3728" s="13">
        <f>IF(H3728="","",ROW()-4)</f>
        <v/>
      </c>
    </row>
    <row r="3729">
      <c r="A3729" s="13">
        <f>IF(H3729="","",ROW()-4)</f>
        <v/>
      </c>
      <c r="B3729" s="13">
        <f>IF(H3729="","",ROW()-4)</f>
        <v/>
      </c>
    </row>
    <row r="3730">
      <c r="A3730" s="13">
        <f>IF(H3730="","",ROW()-4)</f>
        <v/>
      </c>
      <c r="B3730" s="13">
        <f>IF(H3730="","",ROW()-4)</f>
        <v/>
      </c>
    </row>
    <row r="3731">
      <c r="A3731" s="13">
        <f>IF(H3731="","",ROW()-4)</f>
        <v/>
      </c>
      <c r="B3731" s="13">
        <f>IF(H3731="","",ROW()-4)</f>
        <v/>
      </c>
    </row>
    <row r="3732">
      <c r="A3732" s="13">
        <f>IF(H3732="","",ROW()-4)</f>
        <v/>
      </c>
      <c r="B3732" s="13">
        <f>IF(H3732="","",ROW()-4)</f>
        <v/>
      </c>
    </row>
    <row r="3733">
      <c r="A3733" s="13">
        <f>IF(H3733="","",ROW()-4)</f>
        <v/>
      </c>
      <c r="B3733" s="13">
        <f>IF(H3733="","",ROW()-4)</f>
        <v/>
      </c>
    </row>
    <row r="3734">
      <c r="A3734" s="13">
        <f>IF(H3734="","",ROW()-4)</f>
        <v/>
      </c>
      <c r="B3734" s="13">
        <f>IF(H3734="","",ROW()-4)</f>
        <v/>
      </c>
    </row>
    <row r="3735">
      <c r="A3735" s="13">
        <f>IF(H3735="","",ROW()-4)</f>
        <v/>
      </c>
      <c r="B3735" s="13">
        <f>IF(H3735="","",ROW()-4)</f>
        <v/>
      </c>
    </row>
    <row r="3736">
      <c r="A3736" s="13">
        <f>IF(H3736="","",ROW()-4)</f>
        <v/>
      </c>
      <c r="B3736" s="13">
        <f>IF(H3736="","",ROW()-4)</f>
        <v/>
      </c>
    </row>
    <row r="3737">
      <c r="A3737" s="13">
        <f>IF(H3737="","",ROW()-4)</f>
        <v/>
      </c>
      <c r="B3737" s="13">
        <f>IF(H3737="","",ROW()-4)</f>
        <v/>
      </c>
    </row>
    <row r="3738">
      <c r="A3738" s="13">
        <f>IF(H3738="","",ROW()-4)</f>
        <v/>
      </c>
      <c r="B3738" s="13">
        <f>IF(H3738="","",ROW()-4)</f>
        <v/>
      </c>
    </row>
    <row r="3739">
      <c r="A3739" s="13">
        <f>IF(H3739="","",ROW()-4)</f>
        <v/>
      </c>
      <c r="B3739" s="13">
        <f>IF(H3739="","",ROW()-4)</f>
        <v/>
      </c>
    </row>
    <row r="3740">
      <c r="A3740" s="13">
        <f>IF(H3740="","",ROW()-4)</f>
        <v/>
      </c>
      <c r="B3740" s="13">
        <f>IF(H3740="","",ROW()-4)</f>
        <v/>
      </c>
    </row>
    <row r="3741">
      <c r="A3741" s="13">
        <f>IF(H3741="","",ROW()-4)</f>
        <v/>
      </c>
      <c r="B3741" s="13">
        <f>IF(H3741="","",ROW()-4)</f>
        <v/>
      </c>
    </row>
    <row r="3742">
      <c r="A3742" s="13">
        <f>IF(H3742="","",ROW()-4)</f>
        <v/>
      </c>
      <c r="B3742" s="13">
        <f>IF(H3742="","",ROW()-4)</f>
        <v/>
      </c>
    </row>
    <row r="3743">
      <c r="A3743" s="13">
        <f>IF(H3743="","",ROW()-4)</f>
        <v/>
      </c>
      <c r="B3743" s="13">
        <f>IF(H3743="","",ROW()-4)</f>
        <v/>
      </c>
    </row>
    <row r="3744">
      <c r="A3744" s="13">
        <f>IF(H3744="","",ROW()-4)</f>
        <v/>
      </c>
      <c r="B3744" s="13">
        <f>IF(H3744="","",ROW()-4)</f>
        <v/>
      </c>
    </row>
    <row r="3745">
      <c r="A3745" s="13">
        <f>IF(H3745="","",ROW()-4)</f>
        <v/>
      </c>
      <c r="B3745" s="13">
        <f>IF(H3745="","",ROW()-4)</f>
        <v/>
      </c>
    </row>
    <row r="3746">
      <c r="A3746" s="13">
        <f>IF(H3746="","",ROW()-4)</f>
        <v/>
      </c>
      <c r="B3746" s="13">
        <f>IF(H3746="","",ROW()-4)</f>
        <v/>
      </c>
    </row>
    <row r="3747">
      <c r="A3747" s="13">
        <f>IF(H3747="","",ROW()-4)</f>
        <v/>
      </c>
      <c r="B3747" s="13">
        <f>IF(H3747="","",ROW()-4)</f>
        <v/>
      </c>
    </row>
    <row r="3748">
      <c r="A3748" s="13">
        <f>IF(H3748="","",ROW()-4)</f>
        <v/>
      </c>
      <c r="B3748" s="13">
        <f>IF(H3748="","",ROW()-4)</f>
        <v/>
      </c>
    </row>
    <row r="3749">
      <c r="A3749" s="13">
        <f>IF(H3749="","",ROW()-4)</f>
        <v/>
      </c>
      <c r="B3749" s="13">
        <f>IF(H3749="","",ROW()-4)</f>
        <v/>
      </c>
    </row>
    <row r="3750">
      <c r="A3750" s="13">
        <f>IF(H3750="","",ROW()-4)</f>
        <v/>
      </c>
      <c r="B3750" s="13">
        <f>IF(H3750="","",ROW()-4)</f>
        <v/>
      </c>
    </row>
    <row r="3751">
      <c r="A3751" s="13">
        <f>IF(H3751="","",ROW()-4)</f>
        <v/>
      </c>
      <c r="B3751" s="13">
        <f>IF(H3751="","",ROW()-4)</f>
        <v/>
      </c>
    </row>
    <row r="3752">
      <c r="A3752" s="13">
        <f>IF(H3752="","",ROW()-4)</f>
        <v/>
      </c>
      <c r="B3752" s="13">
        <f>IF(H3752="","",ROW()-4)</f>
        <v/>
      </c>
    </row>
    <row r="3753">
      <c r="A3753" s="13">
        <f>IF(H3753="","",ROW()-4)</f>
        <v/>
      </c>
      <c r="B3753" s="13">
        <f>IF(H3753="","",ROW()-4)</f>
        <v/>
      </c>
    </row>
    <row r="3754">
      <c r="A3754" s="13">
        <f>IF(H3754="","",ROW()-4)</f>
        <v/>
      </c>
      <c r="B3754" s="13">
        <f>IF(H3754="","",ROW()-4)</f>
        <v/>
      </c>
    </row>
    <row r="3755">
      <c r="A3755" s="13">
        <f>IF(H3755="","",ROW()-4)</f>
        <v/>
      </c>
      <c r="B3755" s="13">
        <f>IF(H3755="","",ROW()-4)</f>
        <v/>
      </c>
    </row>
    <row r="3756">
      <c r="A3756" s="13">
        <f>IF(H3756="","",ROW()-4)</f>
        <v/>
      </c>
      <c r="B3756" s="13">
        <f>IF(H3756="","",ROW()-4)</f>
        <v/>
      </c>
    </row>
    <row r="3757">
      <c r="A3757" s="13">
        <f>IF(H3757="","",ROW()-4)</f>
        <v/>
      </c>
      <c r="B3757" s="13">
        <f>IF(H3757="","",ROW()-4)</f>
        <v/>
      </c>
    </row>
    <row r="3758">
      <c r="A3758" s="13">
        <f>IF(H3758="","",ROW()-4)</f>
        <v/>
      </c>
      <c r="B3758" s="13">
        <f>IF(H3758="","",ROW()-4)</f>
        <v/>
      </c>
    </row>
    <row r="3759">
      <c r="A3759" s="13">
        <f>IF(H3759="","",ROW()-4)</f>
        <v/>
      </c>
      <c r="B3759" s="13">
        <f>IF(H3759="","",ROW()-4)</f>
        <v/>
      </c>
    </row>
    <row r="3760">
      <c r="A3760" s="13">
        <f>IF(H3760="","",ROW()-4)</f>
        <v/>
      </c>
      <c r="B3760" s="13">
        <f>IF(H3760="","",ROW()-4)</f>
        <v/>
      </c>
    </row>
    <row r="3761">
      <c r="A3761" s="13">
        <f>IF(H3761="","",ROW()-4)</f>
        <v/>
      </c>
      <c r="B3761" s="13">
        <f>IF(H3761="","",ROW()-4)</f>
        <v/>
      </c>
    </row>
    <row r="3762">
      <c r="A3762" s="13">
        <f>IF(H3762="","",ROW()-4)</f>
        <v/>
      </c>
      <c r="B3762" s="13">
        <f>IF(H3762="","",ROW()-4)</f>
        <v/>
      </c>
    </row>
    <row r="3763">
      <c r="A3763" s="13">
        <f>IF(H3763="","",ROW()-4)</f>
        <v/>
      </c>
      <c r="B3763" s="13">
        <f>IF(H3763="","",ROW()-4)</f>
        <v/>
      </c>
    </row>
    <row r="3764">
      <c r="A3764" s="13">
        <f>IF(H3764="","",ROW()-4)</f>
        <v/>
      </c>
      <c r="B3764" s="13">
        <f>IF(H3764="","",ROW()-4)</f>
        <v/>
      </c>
    </row>
    <row r="3765">
      <c r="A3765" s="13">
        <f>IF(H3765="","",ROW()-4)</f>
        <v/>
      </c>
      <c r="B3765" s="13">
        <f>IF(H3765="","",ROW()-4)</f>
        <v/>
      </c>
    </row>
    <row r="3766">
      <c r="A3766" s="13">
        <f>IF(H3766="","",ROW()-4)</f>
        <v/>
      </c>
      <c r="B3766" s="13">
        <f>IF(H3766="","",ROW()-4)</f>
        <v/>
      </c>
    </row>
    <row r="3767">
      <c r="A3767" s="13">
        <f>IF(H3767="","",ROW()-4)</f>
        <v/>
      </c>
      <c r="B3767" s="13">
        <f>IF(H3767="","",ROW()-4)</f>
        <v/>
      </c>
    </row>
    <row r="3768">
      <c r="A3768" s="13">
        <f>IF(H3768="","",ROW()-4)</f>
        <v/>
      </c>
      <c r="B3768" s="13">
        <f>IF(H3768="","",ROW()-4)</f>
        <v/>
      </c>
    </row>
    <row r="3769">
      <c r="A3769" s="13">
        <f>IF(H3769="","",ROW()-4)</f>
        <v/>
      </c>
      <c r="B3769" s="13">
        <f>IF(H3769="","",ROW()-4)</f>
        <v/>
      </c>
    </row>
    <row r="3770">
      <c r="A3770" s="13">
        <f>IF(H3770="","",ROW()-4)</f>
        <v/>
      </c>
      <c r="B3770" s="13">
        <f>IF(H3770="","",ROW()-4)</f>
        <v/>
      </c>
    </row>
    <row r="3771">
      <c r="A3771" s="13">
        <f>IF(H3771="","",ROW()-4)</f>
        <v/>
      </c>
      <c r="B3771" s="13">
        <f>IF(H3771="","",ROW()-4)</f>
        <v/>
      </c>
    </row>
    <row r="3772">
      <c r="A3772" s="13">
        <f>IF(H3772="","",ROW()-4)</f>
        <v/>
      </c>
      <c r="B3772" s="13">
        <f>IF(H3772="","",ROW()-4)</f>
        <v/>
      </c>
    </row>
    <row r="3773">
      <c r="A3773" s="13">
        <f>IF(H3773="","",ROW()-4)</f>
        <v/>
      </c>
      <c r="B3773" s="13">
        <f>IF(H3773="","",ROW()-4)</f>
        <v/>
      </c>
    </row>
    <row r="3774">
      <c r="A3774" s="13">
        <f>IF(H3774="","",ROW()-4)</f>
        <v/>
      </c>
      <c r="B3774" s="13">
        <f>IF(H3774="","",ROW()-4)</f>
        <v/>
      </c>
    </row>
    <row r="3775">
      <c r="A3775" s="13">
        <f>IF(H3775="","",ROW()-4)</f>
        <v/>
      </c>
      <c r="B3775" s="13">
        <f>IF(H3775="","",ROW()-4)</f>
        <v/>
      </c>
    </row>
    <row r="3776">
      <c r="A3776" s="13">
        <f>IF(H3776="","",ROW()-4)</f>
        <v/>
      </c>
      <c r="B3776" s="13">
        <f>IF(H3776="","",ROW()-4)</f>
        <v/>
      </c>
    </row>
    <row r="3777">
      <c r="A3777" s="13">
        <f>IF(H3777="","",ROW()-4)</f>
        <v/>
      </c>
      <c r="B3777" s="13">
        <f>IF(H3777="","",ROW()-4)</f>
        <v/>
      </c>
    </row>
    <row r="3778">
      <c r="A3778" s="13">
        <f>IF(H3778="","",ROW()-4)</f>
        <v/>
      </c>
      <c r="B3778" s="13">
        <f>IF(H3778="","",ROW()-4)</f>
        <v/>
      </c>
    </row>
    <row r="3779">
      <c r="A3779" s="13">
        <f>IF(H3779="","",ROW()-4)</f>
        <v/>
      </c>
      <c r="B3779" s="13">
        <f>IF(H3779="","",ROW()-4)</f>
        <v/>
      </c>
    </row>
    <row r="3780">
      <c r="A3780" s="13">
        <f>IF(H3780="","",ROW()-4)</f>
        <v/>
      </c>
      <c r="B3780" s="13">
        <f>IF(H3780="","",ROW()-4)</f>
        <v/>
      </c>
    </row>
    <row r="3781">
      <c r="A3781" s="13">
        <f>IF(H3781="","",ROW()-4)</f>
        <v/>
      </c>
      <c r="B3781" s="13">
        <f>IF(H3781="","",ROW()-4)</f>
        <v/>
      </c>
    </row>
    <row r="3782">
      <c r="A3782" s="13">
        <f>IF(H3782="","",ROW()-4)</f>
        <v/>
      </c>
      <c r="B3782" s="13">
        <f>IF(H3782="","",ROW()-4)</f>
        <v/>
      </c>
    </row>
    <row r="3783">
      <c r="A3783" s="13">
        <f>IF(H3783="","",ROW()-4)</f>
        <v/>
      </c>
      <c r="B3783" s="13">
        <f>IF(H3783="","",ROW()-4)</f>
        <v/>
      </c>
    </row>
    <row r="3784">
      <c r="A3784" s="13">
        <f>IF(H3784="","",ROW()-4)</f>
        <v/>
      </c>
      <c r="B3784" s="13">
        <f>IF(H3784="","",ROW()-4)</f>
        <v/>
      </c>
    </row>
    <row r="3785">
      <c r="A3785" s="13">
        <f>IF(H3785="","",ROW()-4)</f>
        <v/>
      </c>
      <c r="B3785" s="13">
        <f>IF(H3785="","",ROW()-4)</f>
        <v/>
      </c>
    </row>
    <row r="3786">
      <c r="A3786" s="13">
        <f>IF(H3786="","",ROW()-4)</f>
        <v/>
      </c>
      <c r="B3786" s="13">
        <f>IF(H3786="","",ROW()-4)</f>
        <v/>
      </c>
    </row>
    <row r="3787">
      <c r="A3787" s="13">
        <f>IF(H3787="","",ROW()-4)</f>
        <v/>
      </c>
      <c r="B3787" s="13">
        <f>IF(H3787="","",ROW()-4)</f>
        <v/>
      </c>
    </row>
    <row r="3788">
      <c r="A3788" s="13">
        <f>IF(H3788="","",ROW()-4)</f>
        <v/>
      </c>
      <c r="B3788" s="13">
        <f>IF(H3788="","",ROW()-4)</f>
        <v/>
      </c>
    </row>
    <row r="3789">
      <c r="A3789" s="13">
        <f>IF(H3789="","",ROW()-4)</f>
        <v/>
      </c>
      <c r="B3789" s="13">
        <f>IF(H3789="","",ROW()-4)</f>
        <v/>
      </c>
    </row>
    <row r="3790">
      <c r="A3790" s="13">
        <f>IF(H3790="","",ROW()-4)</f>
        <v/>
      </c>
      <c r="B3790" s="13">
        <f>IF(H3790="","",ROW()-4)</f>
        <v/>
      </c>
    </row>
    <row r="3791">
      <c r="A3791" s="13">
        <f>IF(H3791="","",ROW()-4)</f>
        <v/>
      </c>
      <c r="B3791" s="13">
        <f>IF(H3791="","",ROW()-4)</f>
        <v/>
      </c>
    </row>
    <row r="3792">
      <c r="A3792" s="13">
        <f>IF(H3792="","",ROW()-4)</f>
        <v/>
      </c>
      <c r="B3792" s="13">
        <f>IF(H3792="","",ROW()-4)</f>
        <v/>
      </c>
    </row>
    <row r="3793">
      <c r="A3793" s="13">
        <f>IF(H3793="","",ROW()-4)</f>
        <v/>
      </c>
      <c r="B3793" s="13">
        <f>IF(H3793="","",ROW()-4)</f>
        <v/>
      </c>
    </row>
    <row r="3794">
      <c r="A3794" s="13">
        <f>IF(H3794="","",ROW()-4)</f>
        <v/>
      </c>
      <c r="B3794" s="13">
        <f>IF(H3794="","",ROW()-4)</f>
        <v/>
      </c>
    </row>
    <row r="3795">
      <c r="A3795" s="13">
        <f>IF(H3795="","",ROW()-4)</f>
        <v/>
      </c>
      <c r="B3795" s="13">
        <f>IF(H3795="","",ROW()-4)</f>
        <v/>
      </c>
    </row>
    <row r="3796">
      <c r="A3796" s="13">
        <f>IF(H3796="","",ROW()-4)</f>
        <v/>
      </c>
      <c r="B3796" s="13">
        <f>IF(H3796="","",ROW()-4)</f>
        <v/>
      </c>
    </row>
    <row r="3797">
      <c r="A3797" s="13">
        <f>IF(H3797="","",ROW()-4)</f>
        <v/>
      </c>
      <c r="B3797" s="13">
        <f>IF(H3797="","",ROW()-4)</f>
        <v/>
      </c>
    </row>
    <row r="3798">
      <c r="A3798" s="13">
        <f>IF(H3798="","",ROW()-4)</f>
        <v/>
      </c>
      <c r="B3798" s="13">
        <f>IF(H3798="","",ROW()-4)</f>
        <v/>
      </c>
    </row>
    <row r="3799">
      <c r="A3799" s="13">
        <f>IF(H3799="","",ROW()-4)</f>
        <v/>
      </c>
      <c r="B3799" s="13">
        <f>IF(H3799="","",ROW()-4)</f>
        <v/>
      </c>
    </row>
    <row r="3800">
      <c r="A3800" s="13">
        <f>IF(H3800="","",ROW()-4)</f>
        <v/>
      </c>
      <c r="B3800" s="13">
        <f>IF(H3800="","",ROW()-4)</f>
        <v/>
      </c>
    </row>
    <row r="3801">
      <c r="A3801" s="13">
        <f>IF(H3801="","",ROW()-4)</f>
        <v/>
      </c>
      <c r="B3801" s="13">
        <f>IF(H3801="","",ROW()-4)</f>
        <v/>
      </c>
    </row>
    <row r="3802">
      <c r="A3802" s="13">
        <f>IF(H3802="","",ROW()-4)</f>
        <v/>
      </c>
      <c r="B3802" s="13">
        <f>IF(H3802="","",ROW()-4)</f>
        <v/>
      </c>
    </row>
    <row r="3803">
      <c r="A3803" s="13">
        <f>IF(H3803="","",ROW()-4)</f>
        <v/>
      </c>
      <c r="B3803" s="13">
        <f>IF(H3803="","",ROW()-4)</f>
        <v/>
      </c>
    </row>
    <row r="3804">
      <c r="A3804" s="13">
        <f>IF(H3804="","",ROW()-4)</f>
        <v/>
      </c>
      <c r="B3804" s="13">
        <f>IF(H3804="","",ROW()-4)</f>
        <v/>
      </c>
    </row>
    <row r="3805">
      <c r="A3805" s="13">
        <f>IF(H3805="","",ROW()-4)</f>
        <v/>
      </c>
      <c r="B3805" s="13">
        <f>IF(H3805="","",ROW()-4)</f>
        <v/>
      </c>
    </row>
    <row r="3806">
      <c r="A3806" s="13">
        <f>IF(H3806="","",ROW()-4)</f>
        <v/>
      </c>
      <c r="B3806" s="13">
        <f>IF(H3806="","",ROW()-4)</f>
        <v/>
      </c>
    </row>
    <row r="3807">
      <c r="A3807" s="13">
        <f>IF(H3807="","",ROW()-4)</f>
        <v/>
      </c>
      <c r="B3807" s="13">
        <f>IF(H3807="","",ROW()-4)</f>
        <v/>
      </c>
    </row>
    <row r="3808">
      <c r="A3808" s="13">
        <f>IF(H3808="","",ROW()-4)</f>
        <v/>
      </c>
      <c r="B3808" s="13">
        <f>IF(H3808="","",ROW()-4)</f>
        <v/>
      </c>
    </row>
    <row r="3809">
      <c r="A3809" s="13">
        <f>IF(H3809="","",ROW()-4)</f>
        <v/>
      </c>
      <c r="B3809" s="13">
        <f>IF(H3809="","",ROW()-4)</f>
        <v/>
      </c>
    </row>
    <row r="3810">
      <c r="A3810" s="13">
        <f>IF(H3810="","",ROW()-4)</f>
        <v/>
      </c>
      <c r="B3810" s="13">
        <f>IF(H3810="","",ROW()-4)</f>
        <v/>
      </c>
    </row>
    <row r="3811">
      <c r="A3811" s="13">
        <f>IF(H3811="","",ROW()-4)</f>
        <v/>
      </c>
      <c r="B3811" s="13">
        <f>IF(H3811="","",ROW()-4)</f>
        <v/>
      </c>
    </row>
    <row r="3812">
      <c r="A3812" s="13">
        <f>IF(H3812="","",ROW()-4)</f>
        <v/>
      </c>
      <c r="B3812" s="13">
        <f>IF(H3812="","",ROW()-4)</f>
        <v/>
      </c>
    </row>
    <row r="3813">
      <c r="A3813" s="13">
        <f>IF(H3813="","",ROW()-4)</f>
        <v/>
      </c>
      <c r="B3813" s="13">
        <f>IF(H3813="","",ROW()-4)</f>
        <v/>
      </c>
    </row>
    <row r="3814">
      <c r="A3814" s="13">
        <f>IF(H3814="","",ROW()-4)</f>
        <v/>
      </c>
      <c r="B3814" s="13">
        <f>IF(H3814="","",ROW()-4)</f>
        <v/>
      </c>
    </row>
    <row r="3815">
      <c r="A3815" s="13">
        <f>IF(H3815="","",ROW()-4)</f>
        <v/>
      </c>
      <c r="B3815" s="13">
        <f>IF(H3815="","",ROW()-4)</f>
        <v/>
      </c>
    </row>
    <row r="3816">
      <c r="A3816" s="13">
        <f>IF(H3816="","",ROW()-4)</f>
        <v/>
      </c>
      <c r="B3816" s="13">
        <f>IF(H3816="","",ROW()-4)</f>
        <v/>
      </c>
    </row>
    <row r="3817">
      <c r="A3817" s="13">
        <f>IF(H3817="","",ROW()-4)</f>
        <v/>
      </c>
      <c r="B3817" s="13">
        <f>IF(H3817="","",ROW()-4)</f>
        <v/>
      </c>
    </row>
    <row r="3818">
      <c r="A3818" s="13">
        <f>IF(H3818="","",ROW()-4)</f>
        <v/>
      </c>
      <c r="B3818" s="13">
        <f>IF(H3818="","",ROW()-4)</f>
        <v/>
      </c>
    </row>
    <row r="3819">
      <c r="A3819" s="13">
        <f>IF(H3819="","",ROW()-4)</f>
        <v/>
      </c>
      <c r="B3819" s="13">
        <f>IF(H3819="","",ROW()-4)</f>
        <v/>
      </c>
    </row>
    <row r="3820">
      <c r="A3820" s="13">
        <f>IF(H3820="","",ROW()-4)</f>
        <v/>
      </c>
      <c r="B3820" s="13">
        <f>IF(H3820="","",ROW()-4)</f>
        <v/>
      </c>
    </row>
    <row r="3821">
      <c r="A3821" s="13">
        <f>IF(H3821="","",ROW()-4)</f>
        <v/>
      </c>
      <c r="B3821" s="13">
        <f>IF(H3821="","",ROW()-4)</f>
        <v/>
      </c>
    </row>
    <row r="3822">
      <c r="A3822" s="13">
        <f>IF(H3822="","",ROW()-4)</f>
        <v/>
      </c>
      <c r="B3822" s="13">
        <f>IF(H3822="","",ROW()-4)</f>
        <v/>
      </c>
    </row>
    <row r="3823">
      <c r="A3823" s="13">
        <f>IF(H3823="","",ROW()-4)</f>
        <v/>
      </c>
      <c r="B3823" s="13">
        <f>IF(H3823="","",ROW()-4)</f>
        <v/>
      </c>
    </row>
    <row r="3824">
      <c r="A3824" s="13">
        <f>IF(H3824="","",ROW()-4)</f>
        <v/>
      </c>
      <c r="B3824" s="13">
        <f>IF(H3824="","",ROW()-4)</f>
        <v/>
      </c>
    </row>
    <row r="3825">
      <c r="A3825" s="13">
        <f>IF(H3825="","",ROW()-4)</f>
        <v/>
      </c>
      <c r="B3825" s="13">
        <f>IF(H3825="","",ROW()-4)</f>
        <v/>
      </c>
    </row>
    <row r="3826">
      <c r="A3826" s="13">
        <f>IF(H3826="","",ROW()-4)</f>
        <v/>
      </c>
      <c r="B3826" s="13">
        <f>IF(H3826="","",ROW()-4)</f>
        <v/>
      </c>
    </row>
    <row r="3827">
      <c r="A3827" s="13">
        <f>IF(H3827="","",ROW()-4)</f>
        <v/>
      </c>
      <c r="B3827" s="13">
        <f>IF(H3827="","",ROW()-4)</f>
        <v/>
      </c>
    </row>
    <row r="3828">
      <c r="A3828" s="13">
        <f>IF(H3828="","",ROW()-4)</f>
        <v/>
      </c>
      <c r="B3828" s="13">
        <f>IF(H3828="","",ROW()-4)</f>
        <v/>
      </c>
    </row>
    <row r="3829">
      <c r="A3829" s="13">
        <f>IF(H3829="","",ROW()-4)</f>
        <v/>
      </c>
      <c r="B3829" s="13">
        <f>IF(H3829="","",ROW()-4)</f>
        <v/>
      </c>
    </row>
    <row r="3830">
      <c r="A3830" s="13">
        <f>IF(H3830="","",ROW()-4)</f>
        <v/>
      </c>
      <c r="B3830" s="13">
        <f>IF(H3830="","",ROW()-4)</f>
        <v/>
      </c>
    </row>
    <row r="3831">
      <c r="A3831" s="13">
        <f>IF(H3831="","",ROW()-4)</f>
        <v/>
      </c>
      <c r="B3831" s="13">
        <f>IF(H3831="","",ROW()-4)</f>
        <v/>
      </c>
    </row>
    <row r="3832">
      <c r="A3832" s="13">
        <f>IF(H3832="","",ROW()-4)</f>
        <v/>
      </c>
      <c r="B3832" s="13">
        <f>IF(H3832="","",ROW()-4)</f>
        <v/>
      </c>
    </row>
    <row r="3833">
      <c r="A3833" s="13">
        <f>IF(H3833="","",ROW()-4)</f>
        <v/>
      </c>
      <c r="B3833" s="13">
        <f>IF(H3833="","",ROW()-4)</f>
        <v/>
      </c>
    </row>
    <row r="3834">
      <c r="A3834" s="13">
        <f>IF(H3834="","",ROW()-4)</f>
        <v/>
      </c>
      <c r="B3834" s="13">
        <f>IF(H3834="","",ROW()-4)</f>
        <v/>
      </c>
    </row>
    <row r="3835">
      <c r="A3835" s="13">
        <f>IF(H3835="","",ROW()-4)</f>
        <v/>
      </c>
      <c r="B3835" s="13">
        <f>IF(H3835="","",ROW()-4)</f>
        <v/>
      </c>
    </row>
    <row r="3836">
      <c r="A3836" s="13">
        <f>IF(H3836="","",ROW()-4)</f>
        <v/>
      </c>
      <c r="B3836" s="13">
        <f>IF(H3836="","",ROW()-4)</f>
        <v/>
      </c>
    </row>
    <row r="3837">
      <c r="A3837" s="13">
        <f>IF(H3837="","",ROW()-4)</f>
        <v/>
      </c>
      <c r="B3837" s="13">
        <f>IF(H3837="","",ROW()-4)</f>
        <v/>
      </c>
    </row>
    <row r="3838">
      <c r="A3838" s="13">
        <f>IF(H3838="","",ROW()-4)</f>
        <v/>
      </c>
      <c r="B3838" s="13">
        <f>IF(H3838="","",ROW()-4)</f>
        <v/>
      </c>
    </row>
    <row r="3839">
      <c r="A3839" s="13">
        <f>IF(H3839="","",ROW()-4)</f>
        <v/>
      </c>
      <c r="B3839" s="13">
        <f>IF(H3839="","",ROW()-4)</f>
        <v/>
      </c>
    </row>
    <row r="3840">
      <c r="A3840" s="13">
        <f>IF(H3840="","",ROW()-4)</f>
        <v/>
      </c>
      <c r="B3840" s="13">
        <f>IF(H3840="","",ROW()-4)</f>
        <v/>
      </c>
    </row>
    <row r="3841">
      <c r="A3841" s="13">
        <f>IF(H3841="","",ROW()-4)</f>
        <v/>
      </c>
      <c r="B3841" s="13">
        <f>IF(H3841="","",ROW()-4)</f>
        <v/>
      </c>
    </row>
    <row r="3842">
      <c r="A3842" s="13">
        <f>IF(H3842="","",ROW()-4)</f>
        <v/>
      </c>
      <c r="B3842" s="13">
        <f>IF(H3842="","",ROW()-4)</f>
        <v/>
      </c>
    </row>
    <row r="3843">
      <c r="A3843" s="13">
        <f>IF(H3843="","",ROW()-4)</f>
        <v/>
      </c>
      <c r="B3843" s="13">
        <f>IF(H3843="","",ROW()-4)</f>
        <v/>
      </c>
    </row>
    <row r="3844">
      <c r="A3844" s="13">
        <f>IF(H3844="","",ROW()-4)</f>
        <v/>
      </c>
      <c r="B3844" s="13">
        <f>IF(H3844="","",ROW()-4)</f>
        <v/>
      </c>
    </row>
    <row r="3845">
      <c r="A3845" s="13">
        <f>IF(H3845="","",ROW()-4)</f>
        <v/>
      </c>
      <c r="B3845" s="13">
        <f>IF(H3845="","",ROW()-4)</f>
        <v/>
      </c>
    </row>
    <row r="3846">
      <c r="A3846" s="13">
        <f>IF(H3846="","",ROW()-4)</f>
        <v/>
      </c>
      <c r="B3846" s="13">
        <f>IF(H3846="","",ROW()-4)</f>
        <v/>
      </c>
    </row>
    <row r="3847">
      <c r="A3847" s="13">
        <f>IF(H3847="","",ROW()-4)</f>
        <v/>
      </c>
      <c r="B3847" s="13">
        <f>IF(H3847="","",ROW()-4)</f>
        <v/>
      </c>
    </row>
    <row r="3848">
      <c r="A3848" s="13">
        <f>IF(H3848="","",ROW()-4)</f>
        <v/>
      </c>
      <c r="B3848" s="13">
        <f>IF(H3848="","",ROW()-4)</f>
        <v/>
      </c>
    </row>
    <row r="3849">
      <c r="A3849" s="13">
        <f>IF(H3849="","",ROW()-4)</f>
        <v/>
      </c>
      <c r="B3849" s="13">
        <f>IF(H3849="","",ROW()-4)</f>
        <v/>
      </c>
    </row>
    <row r="3850">
      <c r="A3850" s="13">
        <f>IF(H3850="","",ROW()-4)</f>
        <v/>
      </c>
      <c r="B3850" s="13">
        <f>IF(H3850="","",ROW()-4)</f>
        <v/>
      </c>
    </row>
    <row r="3851">
      <c r="A3851" s="13">
        <f>IF(H3851="","",ROW()-4)</f>
        <v/>
      </c>
      <c r="B3851" s="13">
        <f>IF(H3851="","",ROW()-4)</f>
        <v/>
      </c>
    </row>
    <row r="3852">
      <c r="A3852" s="13">
        <f>IF(H3852="","",ROW()-4)</f>
        <v/>
      </c>
      <c r="B3852" s="13">
        <f>IF(H3852="","",ROW()-4)</f>
        <v/>
      </c>
    </row>
    <row r="3853">
      <c r="A3853" s="13">
        <f>IF(H3853="","",ROW()-4)</f>
        <v/>
      </c>
      <c r="B3853" s="13">
        <f>IF(H3853="","",ROW()-4)</f>
        <v/>
      </c>
    </row>
    <row r="3854">
      <c r="A3854" s="13">
        <f>IF(H3854="","",ROW()-4)</f>
        <v/>
      </c>
      <c r="B3854" s="13">
        <f>IF(H3854="","",ROW()-4)</f>
        <v/>
      </c>
    </row>
    <row r="3855">
      <c r="A3855" s="13">
        <f>IF(H3855="","",ROW()-4)</f>
        <v/>
      </c>
      <c r="B3855" s="13">
        <f>IF(H3855="","",ROW()-4)</f>
        <v/>
      </c>
    </row>
    <row r="3856">
      <c r="A3856" s="13">
        <f>IF(H3856="","",ROW()-4)</f>
        <v/>
      </c>
      <c r="B3856" s="13">
        <f>IF(H3856="","",ROW()-4)</f>
        <v/>
      </c>
    </row>
    <row r="3857">
      <c r="A3857" s="13">
        <f>IF(H3857="","",ROW()-4)</f>
        <v/>
      </c>
      <c r="B3857" s="13">
        <f>IF(H3857="","",ROW()-4)</f>
        <v/>
      </c>
    </row>
    <row r="3858">
      <c r="A3858" s="13">
        <f>IF(H3858="","",ROW()-4)</f>
        <v/>
      </c>
      <c r="B3858" s="13">
        <f>IF(H3858="","",ROW()-4)</f>
        <v/>
      </c>
    </row>
    <row r="3859">
      <c r="A3859" s="13">
        <f>IF(H3859="","",ROW()-4)</f>
        <v/>
      </c>
      <c r="B3859" s="13">
        <f>IF(H3859="","",ROW()-4)</f>
        <v/>
      </c>
    </row>
    <row r="3860">
      <c r="A3860" s="13">
        <f>IF(H3860="","",ROW()-4)</f>
        <v/>
      </c>
      <c r="B3860" s="13">
        <f>IF(H3860="","",ROW()-4)</f>
        <v/>
      </c>
    </row>
    <row r="3861">
      <c r="A3861" s="13">
        <f>IF(H3861="","",ROW()-4)</f>
        <v/>
      </c>
      <c r="B3861" s="13">
        <f>IF(H3861="","",ROW()-4)</f>
        <v/>
      </c>
    </row>
    <row r="3862">
      <c r="A3862" s="13">
        <f>IF(H3862="","",ROW()-4)</f>
        <v/>
      </c>
      <c r="B3862" s="13">
        <f>IF(H3862="","",ROW()-4)</f>
        <v/>
      </c>
    </row>
    <row r="3863">
      <c r="A3863" s="13">
        <f>IF(H3863="","",ROW()-4)</f>
        <v/>
      </c>
      <c r="B3863" s="13">
        <f>IF(H3863="","",ROW()-4)</f>
        <v/>
      </c>
    </row>
    <row r="3864">
      <c r="A3864" s="13">
        <f>IF(H3864="","",ROW()-4)</f>
        <v/>
      </c>
      <c r="B3864" s="13">
        <f>IF(H3864="","",ROW()-4)</f>
        <v/>
      </c>
    </row>
    <row r="3865">
      <c r="A3865" s="13">
        <f>IF(H3865="","",ROW()-4)</f>
        <v/>
      </c>
      <c r="B3865" s="13">
        <f>IF(H3865="","",ROW()-4)</f>
        <v/>
      </c>
    </row>
    <row r="3866">
      <c r="A3866" s="13">
        <f>IF(H3866="","",ROW()-4)</f>
        <v/>
      </c>
      <c r="B3866" s="13">
        <f>IF(H3866="","",ROW()-4)</f>
        <v/>
      </c>
    </row>
    <row r="3867">
      <c r="A3867" s="13">
        <f>IF(H3867="","",ROW()-4)</f>
        <v/>
      </c>
      <c r="B3867" s="13">
        <f>IF(H3867="","",ROW()-4)</f>
        <v/>
      </c>
    </row>
    <row r="3868">
      <c r="A3868" s="13">
        <f>IF(H3868="","",ROW()-4)</f>
        <v/>
      </c>
      <c r="B3868" s="13">
        <f>IF(H3868="","",ROW()-4)</f>
        <v/>
      </c>
    </row>
    <row r="3869">
      <c r="A3869" s="13">
        <f>IF(H3869="","",ROW()-4)</f>
        <v/>
      </c>
      <c r="B3869" s="13">
        <f>IF(H3869="","",ROW()-4)</f>
        <v/>
      </c>
    </row>
    <row r="3870">
      <c r="A3870" s="13">
        <f>IF(H3870="","",ROW()-4)</f>
        <v/>
      </c>
      <c r="B3870" s="13">
        <f>IF(H3870="","",ROW()-4)</f>
        <v/>
      </c>
    </row>
    <row r="3871">
      <c r="A3871" s="13">
        <f>IF(H3871="","",ROW()-4)</f>
        <v/>
      </c>
      <c r="B3871" s="13">
        <f>IF(H3871="","",ROW()-4)</f>
        <v/>
      </c>
    </row>
    <row r="3872">
      <c r="A3872" s="13">
        <f>IF(H3872="","",ROW()-4)</f>
        <v/>
      </c>
      <c r="B3872" s="13">
        <f>IF(H3872="","",ROW()-4)</f>
        <v/>
      </c>
    </row>
    <row r="3873">
      <c r="A3873" s="13">
        <f>IF(H3873="","",ROW()-4)</f>
        <v/>
      </c>
      <c r="B3873" s="13">
        <f>IF(H3873="","",ROW()-4)</f>
        <v/>
      </c>
    </row>
    <row r="3874">
      <c r="A3874" s="13">
        <f>IF(H3874="","",ROW()-4)</f>
        <v/>
      </c>
      <c r="B3874" s="13">
        <f>IF(H3874="","",ROW()-4)</f>
        <v/>
      </c>
    </row>
    <row r="3875">
      <c r="A3875" s="13">
        <f>IF(H3875="","",ROW()-4)</f>
        <v/>
      </c>
      <c r="B3875" s="13">
        <f>IF(H3875="","",ROW()-4)</f>
        <v/>
      </c>
    </row>
    <row r="3876">
      <c r="A3876" s="13">
        <f>IF(H3876="","",ROW()-4)</f>
        <v/>
      </c>
      <c r="B3876" s="13">
        <f>IF(H3876="","",ROW()-4)</f>
        <v/>
      </c>
    </row>
    <row r="3877">
      <c r="A3877" s="13">
        <f>IF(H3877="","",ROW()-4)</f>
        <v/>
      </c>
      <c r="B3877" s="13">
        <f>IF(H3877="","",ROW()-4)</f>
        <v/>
      </c>
    </row>
    <row r="3878">
      <c r="A3878" s="13">
        <f>IF(H3878="","",ROW()-4)</f>
        <v/>
      </c>
      <c r="B3878" s="13">
        <f>IF(H3878="","",ROW()-4)</f>
        <v/>
      </c>
    </row>
    <row r="3879">
      <c r="A3879" s="13">
        <f>IF(H3879="","",ROW()-4)</f>
        <v/>
      </c>
      <c r="B3879" s="13">
        <f>IF(H3879="","",ROW()-4)</f>
        <v/>
      </c>
    </row>
    <row r="3880">
      <c r="A3880" s="13">
        <f>IF(H3880="","",ROW()-4)</f>
        <v/>
      </c>
      <c r="B3880" s="13">
        <f>IF(H3880="","",ROW()-4)</f>
        <v/>
      </c>
    </row>
    <row r="3881">
      <c r="A3881" s="13">
        <f>IF(H3881="","",ROW()-4)</f>
        <v/>
      </c>
      <c r="B3881" s="13">
        <f>IF(H3881="","",ROW()-4)</f>
        <v/>
      </c>
    </row>
    <row r="3882">
      <c r="A3882" s="13">
        <f>IF(H3882="","",ROW()-4)</f>
        <v/>
      </c>
      <c r="B3882" s="13">
        <f>IF(H3882="","",ROW()-4)</f>
        <v/>
      </c>
    </row>
    <row r="3883">
      <c r="A3883" s="13">
        <f>IF(H3883="","",ROW()-4)</f>
        <v/>
      </c>
      <c r="B3883" s="13">
        <f>IF(H3883="","",ROW()-4)</f>
        <v/>
      </c>
    </row>
    <row r="3884">
      <c r="A3884" s="13">
        <f>IF(H3884="","",ROW()-4)</f>
        <v/>
      </c>
      <c r="B3884" s="13">
        <f>IF(H3884="","",ROW()-4)</f>
        <v/>
      </c>
    </row>
    <row r="3885">
      <c r="A3885" s="13">
        <f>IF(H3885="","",ROW()-4)</f>
        <v/>
      </c>
      <c r="B3885" s="13">
        <f>IF(H3885="","",ROW()-4)</f>
        <v/>
      </c>
    </row>
    <row r="3886">
      <c r="A3886" s="13">
        <f>IF(H3886="","",ROW()-4)</f>
        <v/>
      </c>
      <c r="B3886" s="13">
        <f>IF(H3886="","",ROW()-4)</f>
        <v/>
      </c>
    </row>
    <row r="3887">
      <c r="A3887" s="13">
        <f>IF(H3887="","",ROW()-4)</f>
        <v/>
      </c>
      <c r="B3887" s="13">
        <f>IF(H3887="","",ROW()-4)</f>
        <v/>
      </c>
    </row>
    <row r="3888">
      <c r="A3888" s="13">
        <f>IF(H3888="","",ROW()-4)</f>
        <v/>
      </c>
      <c r="B3888" s="13">
        <f>IF(H3888="","",ROW()-4)</f>
        <v/>
      </c>
    </row>
    <row r="3889">
      <c r="A3889" s="13">
        <f>IF(H3889="","",ROW()-4)</f>
        <v/>
      </c>
      <c r="B3889" s="13">
        <f>IF(H3889="","",ROW()-4)</f>
        <v/>
      </c>
    </row>
    <row r="3890">
      <c r="A3890" s="13">
        <f>IF(H3890="","",ROW()-4)</f>
        <v/>
      </c>
      <c r="B3890" s="13">
        <f>IF(H3890="","",ROW()-4)</f>
        <v/>
      </c>
    </row>
    <row r="3891">
      <c r="A3891" s="13">
        <f>IF(H3891="","",ROW()-4)</f>
        <v/>
      </c>
      <c r="B3891" s="13">
        <f>IF(H3891="","",ROW()-4)</f>
        <v/>
      </c>
    </row>
    <row r="3892">
      <c r="A3892" s="13">
        <f>IF(H3892="","",ROW()-4)</f>
        <v/>
      </c>
      <c r="B3892" s="13">
        <f>IF(H3892="","",ROW()-4)</f>
        <v/>
      </c>
    </row>
    <row r="3893">
      <c r="A3893" s="13">
        <f>IF(H3893="","",ROW()-4)</f>
        <v/>
      </c>
      <c r="B3893" s="13">
        <f>IF(H3893="","",ROW()-4)</f>
        <v/>
      </c>
    </row>
    <row r="3894">
      <c r="A3894" s="13">
        <f>IF(H3894="","",ROW()-4)</f>
        <v/>
      </c>
      <c r="B3894" s="13">
        <f>IF(H3894="","",ROW()-4)</f>
        <v/>
      </c>
    </row>
    <row r="3895">
      <c r="A3895" s="13">
        <f>IF(H3895="","",ROW()-4)</f>
        <v/>
      </c>
      <c r="B3895" s="13">
        <f>IF(H3895="","",ROW()-4)</f>
        <v/>
      </c>
    </row>
    <row r="3896">
      <c r="A3896" s="13">
        <f>IF(H3896="","",ROW()-4)</f>
        <v/>
      </c>
      <c r="B3896" s="13">
        <f>IF(H3896="","",ROW()-4)</f>
        <v/>
      </c>
    </row>
    <row r="3897">
      <c r="A3897" s="13">
        <f>IF(H3897="","",ROW()-4)</f>
        <v/>
      </c>
      <c r="B3897" s="13">
        <f>IF(H3897="","",ROW()-4)</f>
        <v/>
      </c>
    </row>
    <row r="3898">
      <c r="A3898" s="13">
        <f>IF(H3898="","",ROW()-4)</f>
        <v/>
      </c>
      <c r="B3898" s="13">
        <f>IF(H3898="","",ROW()-4)</f>
        <v/>
      </c>
    </row>
    <row r="3899">
      <c r="A3899" s="13">
        <f>IF(H3899="","",ROW()-4)</f>
        <v/>
      </c>
      <c r="B3899" s="13">
        <f>IF(H3899="","",ROW()-4)</f>
        <v/>
      </c>
    </row>
    <row r="3900">
      <c r="A3900" s="13">
        <f>IF(H3900="","",ROW()-4)</f>
        <v/>
      </c>
      <c r="B3900" s="13">
        <f>IF(H3900="","",ROW()-4)</f>
        <v/>
      </c>
    </row>
    <row r="3901">
      <c r="A3901" s="13">
        <f>IF(H3901="","",ROW()-4)</f>
        <v/>
      </c>
      <c r="B3901" s="13">
        <f>IF(H3901="","",ROW()-4)</f>
        <v/>
      </c>
    </row>
    <row r="3902">
      <c r="A3902" s="13">
        <f>IF(H3902="","",ROW()-4)</f>
        <v/>
      </c>
      <c r="B3902" s="13">
        <f>IF(H3902="","",ROW()-4)</f>
        <v/>
      </c>
    </row>
    <row r="3903">
      <c r="A3903" s="13">
        <f>IF(H3903="","",ROW()-4)</f>
        <v/>
      </c>
      <c r="B3903" s="13">
        <f>IF(H3903="","",ROW()-4)</f>
        <v/>
      </c>
    </row>
    <row r="3904">
      <c r="A3904" s="13">
        <f>IF(H3904="","",ROW()-4)</f>
        <v/>
      </c>
      <c r="B3904" s="13">
        <f>IF(H3904="","",ROW()-4)</f>
        <v/>
      </c>
    </row>
    <row r="3905">
      <c r="A3905" s="13">
        <f>IF(H3905="","",ROW()-4)</f>
        <v/>
      </c>
      <c r="B3905" s="13">
        <f>IF(H3905="","",ROW()-4)</f>
        <v/>
      </c>
    </row>
    <row r="3906">
      <c r="A3906" s="13">
        <f>IF(H3906="","",ROW()-4)</f>
        <v/>
      </c>
      <c r="B3906" s="13">
        <f>IF(H3906="","",ROW()-4)</f>
        <v/>
      </c>
    </row>
    <row r="3907">
      <c r="A3907" s="13">
        <f>IF(H3907="","",ROW()-4)</f>
        <v/>
      </c>
      <c r="B3907" s="13">
        <f>IF(H3907="","",ROW()-4)</f>
        <v/>
      </c>
    </row>
    <row r="3908">
      <c r="A3908" s="13">
        <f>IF(H3908="","",ROW()-4)</f>
        <v/>
      </c>
      <c r="B3908" s="13">
        <f>IF(H3908="","",ROW()-4)</f>
        <v/>
      </c>
    </row>
    <row r="3909">
      <c r="A3909" s="13">
        <f>IF(H3909="","",ROW()-4)</f>
        <v/>
      </c>
      <c r="B3909" s="13">
        <f>IF(H3909="","",ROW()-4)</f>
        <v/>
      </c>
    </row>
    <row r="3910">
      <c r="A3910" s="13">
        <f>IF(H3910="","",ROW()-4)</f>
        <v/>
      </c>
      <c r="B3910" s="13">
        <f>IF(H3910="","",ROW()-4)</f>
        <v/>
      </c>
    </row>
    <row r="3911">
      <c r="A3911" s="13">
        <f>IF(H3911="","",ROW()-4)</f>
        <v/>
      </c>
      <c r="B3911" s="13">
        <f>IF(H3911="","",ROW()-4)</f>
        <v/>
      </c>
    </row>
    <row r="3912">
      <c r="A3912" s="13">
        <f>IF(H3912="","",ROW()-4)</f>
        <v/>
      </c>
      <c r="B3912" s="13">
        <f>IF(H3912="","",ROW()-4)</f>
        <v/>
      </c>
    </row>
    <row r="3913">
      <c r="A3913" s="13">
        <f>IF(H3913="","",ROW()-4)</f>
        <v/>
      </c>
      <c r="B3913" s="13">
        <f>IF(H3913="","",ROW()-4)</f>
        <v/>
      </c>
    </row>
    <row r="3914">
      <c r="A3914" s="13">
        <f>IF(H3914="","",ROW()-4)</f>
        <v/>
      </c>
      <c r="B3914" s="13">
        <f>IF(H3914="","",ROW()-4)</f>
        <v/>
      </c>
    </row>
    <row r="3915">
      <c r="A3915" s="13">
        <f>IF(H3915="","",ROW()-4)</f>
        <v/>
      </c>
      <c r="B3915" s="13">
        <f>IF(H3915="","",ROW()-4)</f>
        <v/>
      </c>
    </row>
    <row r="3916">
      <c r="A3916" s="13">
        <f>IF(H3916="","",ROW()-4)</f>
        <v/>
      </c>
      <c r="B3916" s="13">
        <f>IF(H3916="","",ROW()-4)</f>
        <v/>
      </c>
    </row>
    <row r="3917">
      <c r="A3917" s="13">
        <f>IF(H3917="","",ROW()-4)</f>
        <v/>
      </c>
      <c r="B3917" s="13">
        <f>IF(H3917="","",ROW()-4)</f>
        <v/>
      </c>
    </row>
    <row r="3918">
      <c r="A3918" s="13">
        <f>IF(H3918="","",ROW()-4)</f>
        <v/>
      </c>
      <c r="B3918" s="13">
        <f>IF(H3918="","",ROW()-4)</f>
        <v/>
      </c>
    </row>
    <row r="3919">
      <c r="A3919" s="13">
        <f>IF(H3919="","",ROW()-4)</f>
        <v/>
      </c>
      <c r="B3919" s="13">
        <f>IF(H3919="","",ROW()-4)</f>
        <v/>
      </c>
    </row>
    <row r="3920">
      <c r="A3920" s="13">
        <f>IF(H3920="","",ROW()-4)</f>
        <v/>
      </c>
      <c r="B3920" s="13">
        <f>IF(H3920="","",ROW()-4)</f>
        <v/>
      </c>
    </row>
    <row r="3921">
      <c r="A3921" s="13">
        <f>IF(H3921="","",ROW()-4)</f>
        <v/>
      </c>
      <c r="B3921" s="13">
        <f>IF(H3921="","",ROW()-4)</f>
        <v/>
      </c>
    </row>
    <row r="3922">
      <c r="A3922" s="13">
        <f>IF(H3922="","",ROW()-4)</f>
        <v/>
      </c>
      <c r="B3922" s="13">
        <f>IF(H3922="","",ROW()-4)</f>
        <v/>
      </c>
    </row>
    <row r="3923">
      <c r="A3923" s="13">
        <f>IF(H3923="","",ROW()-4)</f>
        <v/>
      </c>
      <c r="B3923" s="13">
        <f>IF(H3923="","",ROW()-4)</f>
        <v/>
      </c>
    </row>
    <row r="3924">
      <c r="A3924" s="13">
        <f>IF(H3924="","",ROW()-4)</f>
        <v/>
      </c>
      <c r="B3924" s="13">
        <f>IF(H3924="","",ROW()-4)</f>
        <v/>
      </c>
    </row>
    <row r="3925">
      <c r="A3925" s="13">
        <f>IF(H3925="","",ROW()-4)</f>
        <v/>
      </c>
      <c r="B3925" s="13">
        <f>IF(H3925="","",ROW()-4)</f>
        <v/>
      </c>
    </row>
    <row r="3926">
      <c r="A3926" s="13">
        <f>IF(H3926="","",ROW()-4)</f>
        <v/>
      </c>
      <c r="B3926" s="13">
        <f>IF(H3926="","",ROW()-4)</f>
        <v/>
      </c>
    </row>
    <row r="3927">
      <c r="A3927" s="13">
        <f>IF(H3927="","",ROW()-4)</f>
        <v/>
      </c>
      <c r="B3927" s="13">
        <f>IF(H3927="","",ROW()-4)</f>
        <v/>
      </c>
    </row>
    <row r="3928">
      <c r="A3928" s="13">
        <f>IF(H3928="","",ROW()-4)</f>
        <v/>
      </c>
      <c r="B3928" s="13">
        <f>IF(H3928="","",ROW()-4)</f>
        <v/>
      </c>
    </row>
    <row r="3929">
      <c r="A3929" s="13">
        <f>IF(H3929="","",ROW()-4)</f>
        <v/>
      </c>
      <c r="B3929" s="13">
        <f>IF(H3929="","",ROW()-4)</f>
        <v/>
      </c>
    </row>
    <row r="3930">
      <c r="A3930" s="13">
        <f>IF(H3930="","",ROW()-4)</f>
        <v/>
      </c>
      <c r="B3930" s="13">
        <f>IF(H3930="","",ROW()-4)</f>
        <v/>
      </c>
    </row>
    <row r="3931">
      <c r="A3931" s="13">
        <f>IF(H3931="","",ROW()-4)</f>
        <v/>
      </c>
      <c r="B3931" s="13">
        <f>IF(H3931="","",ROW()-4)</f>
        <v/>
      </c>
    </row>
    <row r="3932">
      <c r="A3932" s="13">
        <f>IF(H3932="","",ROW()-4)</f>
        <v/>
      </c>
      <c r="B3932" s="13">
        <f>IF(H3932="","",ROW()-4)</f>
        <v/>
      </c>
    </row>
    <row r="3933">
      <c r="A3933" s="13">
        <f>IF(H3933="","",ROW()-4)</f>
        <v/>
      </c>
      <c r="B3933" s="13">
        <f>IF(H3933="","",ROW()-4)</f>
        <v/>
      </c>
    </row>
    <row r="3934">
      <c r="A3934" s="13">
        <f>IF(H3934="","",ROW()-4)</f>
        <v/>
      </c>
      <c r="B3934" s="13">
        <f>IF(H3934="","",ROW()-4)</f>
        <v/>
      </c>
    </row>
    <row r="3935">
      <c r="A3935" s="13">
        <f>IF(H3935="","",ROW()-4)</f>
        <v/>
      </c>
      <c r="B3935" s="13">
        <f>IF(H3935="","",ROW()-4)</f>
        <v/>
      </c>
    </row>
    <row r="3936">
      <c r="A3936" s="13">
        <f>IF(H3936="","",ROW()-4)</f>
        <v/>
      </c>
      <c r="B3936" s="13">
        <f>IF(H3936="","",ROW()-4)</f>
        <v/>
      </c>
    </row>
    <row r="3937">
      <c r="A3937" s="13">
        <f>IF(H3937="","",ROW()-4)</f>
        <v/>
      </c>
      <c r="B3937" s="13">
        <f>IF(H3937="","",ROW()-4)</f>
        <v/>
      </c>
    </row>
    <row r="3938">
      <c r="A3938" s="13">
        <f>IF(H3938="","",ROW()-4)</f>
        <v/>
      </c>
      <c r="B3938" s="13">
        <f>IF(H3938="","",ROW()-4)</f>
        <v/>
      </c>
    </row>
    <row r="3939">
      <c r="A3939" s="13">
        <f>IF(H3939="","",ROW()-4)</f>
        <v/>
      </c>
      <c r="B3939" s="13">
        <f>IF(H3939="","",ROW()-4)</f>
        <v/>
      </c>
    </row>
    <row r="3940">
      <c r="A3940" s="13">
        <f>IF(H3940="","",ROW()-4)</f>
        <v/>
      </c>
      <c r="B3940" s="13">
        <f>IF(H3940="","",ROW()-4)</f>
        <v/>
      </c>
    </row>
    <row r="3941">
      <c r="A3941" s="13">
        <f>IF(H3941="","",ROW()-4)</f>
        <v/>
      </c>
      <c r="B3941" s="13">
        <f>IF(H3941="","",ROW()-4)</f>
        <v/>
      </c>
    </row>
    <row r="3942">
      <c r="A3942" s="13">
        <f>IF(H3942="","",ROW()-4)</f>
        <v/>
      </c>
      <c r="B3942" s="13">
        <f>IF(H3942="","",ROW()-4)</f>
        <v/>
      </c>
    </row>
    <row r="3943">
      <c r="A3943" s="13">
        <f>IF(H3943="","",ROW()-4)</f>
        <v/>
      </c>
      <c r="B3943" s="13">
        <f>IF(H3943="","",ROW()-4)</f>
        <v/>
      </c>
    </row>
    <row r="3944">
      <c r="A3944" s="13">
        <f>IF(H3944="","",ROW()-4)</f>
        <v/>
      </c>
      <c r="B3944" s="13">
        <f>IF(H3944="","",ROW()-4)</f>
        <v/>
      </c>
    </row>
    <row r="3945">
      <c r="A3945" s="13">
        <f>IF(H3945="","",ROW()-4)</f>
        <v/>
      </c>
      <c r="B3945" s="13">
        <f>IF(H3945="","",ROW()-4)</f>
        <v/>
      </c>
    </row>
    <row r="3946">
      <c r="A3946" s="13">
        <f>IF(H3946="","",ROW()-4)</f>
        <v/>
      </c>
      <c r="B3946" s="13">
        <f>IF(H3946="","",ROW()-4)</f>
        <v/>
      </c>
    </row>
    <row r="3947">
      <c r="A3947" s="13">
        <f>IF(H3947="","",ROW()-4)</f>
        <v/>
      </c>
      <c r="B3947" s="13">
        <f>IF(H3947="","",ROW()-4)</f>
        <v/>
      </c>
    </row>
    <row r="3948">
      <c r="A3948" s="13">
        <f>IF(H3948="","",ROW()-4)</f>
        <v/>
      </c>
      <c r="B3948" s="13">
        <f>IF(H3948="","",ROW()-4)</f>
        <v/>
      </c>
    </row>
    <row r="3949">
      <c r="A3949" s="13">
        <f>IF(H3949="","",ROW()-4)</f>
        <v/>
      </c>
      <c r="B3949" s="13">
        <f>IF(H3949="","",ROW()-4)</f>
        <v/>
      </c>
    </row>
    <row r="3950">
      <c r="A3950" s="13">
        <f>IF(H3950="","",ROW()-4)</f>
        <v/>
      </c>
      <c r="B3950" s="13">
        <f>IF(H3950="","",ROW()-4)</f>
        <v/>
      </c>
    </row>
    <row r="3951">
      <c r="A3951" s="13">
        <f>IF(H3951="","",ROW()-4)</f>
        <v/>
      </c>
      <c r="B3951" s="13">
        <f>IF(H3951="","",ROW()-4)</f>
        <v/>
      </c>
    </row>
    <row r="3952">
      <c r="A3952" s="13">
        <f>IF(H3952="","",ROW()-4)</f>
        <v/>
      </c>
      <c r="B3952" s="13">
        <f>IF(H3952="","",ROW()-4)</f>
        <v/>
      </c>
    </row>
    <row r="3953">
      <c r="A3953" s="13">
        <f>IF(H3953="","",ROW()-4)</f>
        <v/>
      </c>
      <c r="B3953" s="13">
        <f>IF(H3953="","",ROW()-4)</f>
        <v/>
      </c>
    </row>
    <row r="3954">
      <c r="A3954" s="13">
        <f>IF(H3954="","",ROW()-4)</f>
        <v/>
      </c>
      <c r="B3954" s="13">
        <f>IF(H3954="","",ROW()-4)</f>
        <v/>
      </c>
    </row>
    <row r="3955">
      <c r="A3955" s="13">
        <f>IF(H3955="","",ROW()-4)</f>
        <v/>
      </c>
      <c r="B3955" s="13">
        <f>IF(H3955="","",ROW()-4)</f>
        <v/>
      </c>
    </row>
    <row r="3956">
      <c r="A3956" s="13">
        <f>IF(H3956="","",ROW()-4)</f>
        <v/>
      </c>
      <c r="B3956" s="13">
        <f>IF(H3956="","",ROW()-4)</f>
        <v/>
      </c>
    </row>
    <row r="3957">
      <c r="A3957" s="13">
        <f>IF(H3957="","",ROW()-4)</f>
        <v/>
      </c>
      <c r="B3957" s="13">
        <f>IF(H3957="","",ROW()-4)</f>
        <v/>
      </c>
    </row>
    <row r="3958">
      <c r="A3958" s="13">
        <f>IF(H3958="","",ROW()-4)</f>
        <v/>
      </c>
      <c r="B3958" s="13">
        <f>IF(H3958="","",ROW()-4)</f>
        <v/>
      </c>
    </row>
    <row r="3959">
      <c r="A3959" s="13">
        <f>IF(H3959="","",ROW()-4)</f>
        <v/>
      </c>
      <c r="B3959" s="13">
        <f>IF(H3959="","",ROW()-4)</f>
        <v/>
      </c>
    </row>
    <row r="3960">
      <c r="A3960" s="13">
        <f>IF(H3960="","",ROW()-4)</f>
        <v/>
      </c>
      <c r="B3960" s="13">
        <f>IF(H3960="","",ROW()-4)</f>
        <v/>
      </c>
    </row>
    <row r="3961">
      <c r="A3961" s="13">
        <f>IF(H3961="","",ROW()-4)</f>
        <v/>
      </c>
      <c r="B3961" s="13">
        <f>IF(H3961="","",ROW()-4)</f>
        <v/>
      </c>
    </row>
    <row r="3962">
      <c r="A3962" s="13">
        <f>IF(H3962="","",ROW()-4)</f>
        <v/>
      </c>
      <c r="B3962" s="13">
        <f>IF(H3962="","",ROW()-4)</f>
        <v/>
      </c>
    </row>
    <row r="3963">
      <c r="A3963" s="13">
        <f>IF(H3963="","",ROW()-4)</f>
        <v/>
      </c>
      <c r="B3963" s="13">
        <f>IF(H3963="","",ROW()-4)</f>
        <v/>
      </c>
    </row>
    <row r="3964">
      <c r="A3964" s="13">
        <f>IF(H3964="","",ROW()-4)</f>
        <v/>
      </c>
      <c r="B3964" s="13">
        <f>IF(H3964="","",ROW()-4)</f>
        <v/>
      </c>
    </row>
    <row r="3965">
      <c r="A3965" s="13">
        <f>IF(H3965="","",ROW()-4)</f>
        <v/>
      </c>
      <c r="B3965" s="13">
        <f>IF(H3965="","",ROW()-4)</f>
        <v/>
      </c>
    </row>
    <row r="3966">
      <c r="A3966" s="13">
        <f>IF(H3966="","",ROW()-4)</f>
        <v/>
      </c>
      <c r="B3966" s="13">
        <f>IF(H3966="","",ROW()-4)</f>
        <v/>
      </c>
    </row>
    <row r="3967">
      <c r="A3967" s="13">
        <f>IF(H3967="","",ROW()-4)</f>
        <v/>
      </c>
      <c r="B3967" s="13">
        <f>IF(H3967="","",ROW()-4)</f>
        <v/>
      </c>
    </row>
    <row r="3968">
      <c r="A3968" s="13">
        <f>IF(H3968="","",ROW()-4)</f>
        <v/>
      </c>
      <c r="B3968" s="13">
        <f>IF(H3968="","",ROW()-4)</f>
        <v/>
      </c>
    </row>
    <row r="3969">
      <c r="A3969" s="13">
        <f>IF(H3969="","",ROW()-4)</f>
        <v/>
      </c>
      <c r="B3969" s="13">
        <f>IF(H3969="","",ROW()-4)</f>
        <v/>
      </c>
    </row>
    <row r="3970">
      <c r="A3970" s="13">
        <f>IF(H3970="","",ROW()-4)</f>
        <v/>
      </c>
      <c r="B3970" s="13">
        <f>IF(H3970="","",ROW()-4)</f>
        <v/>
      </c>
    </row>
    <row r="3971">
      <c r="A3971" s="13">
        <f>IF(H3971="","",ROW()-4)</f>
        <v/>
      </c>
      <c r="B3971" s="13">
        <f>IF(H3971="","",ROW()-4)</f>
        <v/>
      </c>
    </row>
    <row r="3972">
      <c r="A3972" s="13">
        <f>IF(H3972="","",ROW()-4)</f>
        <v/>
      </c>
      <c r="B3972" s="13">
        <f>IF(H3972="","",ROW()-4)</f>
        <v/>
      </c>
    </row>
    <row r="3973">
      <c r="A3973" s="13">
        <f>IF(H3973="","",ROW()-4)</f>
        <v/>
      </c>
      <c r="B3973" s="13">
        <f>IF(H3973="","",ROW()-4)</f>
        <v/>
      </c>
    </row>
    <row r="3974">
      <c r="A3974" s="13">
        <f>IF(H3974="","",ROW()-4)</f>
        <v/>
      </c>
      <c r="B3974" s="13">
        <f>IF(H3974="","",ROW()-4)</f>
        <v/>
      </c>
    </row>
    <row r="3975">
      <c r="A3975" s="13">
        <f>IF(H3975="","",ROW()-4)</f>
        <v/>
      </c>
      <c r="B3975" s="13">
        <f>IF(H3975="","",ROW()-4)</f>
        <v/>
      </c>
    </row>
    <row r="3976">
      <c r="A3976" s="13">
        <f>IF(H3976="","",ROW()-4)</f>
        <v/>
      </c>
      <c r="B3976" s="13">
        <f>IF(H3976="","",ROW()-4)</f>
        <v/>
      </c>
    </row>
    <row r="3977">
      <c r="A3977" s="13">
        <f>IF(H3977="","",ROW()-4)</f>
        <v/>
      </c>
      <c r="B3977" s="13">
        <f>IF(H3977="","",ROW()-4)</f>
        <v/>
      </c>
    </row>
    <row r="3978">
      <c r="A3978" s="13">
        <f>IF(H3978="","",ROW()-4)</f>
        <v/>
      </c>
      <c r="B3978" s="13">
        <f>IF(H3978="","",ROW()-4)</f>
        <v/>
      </c>
    </row>
    <row r="3979">
      <c r="A3979" s="13">
        <f>IF(H3979="","",ROW()-4)</f>
        <v/>
      </c>
      <c r="B3979" s="13">
        <f>IF(H3979="","",ROW()-4)</f>
        <v/>
      </c>
    </row>
    <row r="3980">
      <c r="A3980" s="13">
        <f>IF(H3980="","",ROW()-4)</f>
        <v/>
      </c>
      <c r="B3980" s="13">
        <f>IF(H3980="","",ROW()-4)</f>
        <v/>
      </c>
    </row>
    <row r="3981">
      <c r="A3981" s="13">
        <f>IF(H3981="","",ROW()-4)</f>
        <v/>
      </c>
      <c r="B3981" s="13">
        <f>IF(H3981="","",ROW()-4)</f>
        <v/>
      </c>
    </row>
    <row r="3982">
      <c r="A3982" s="13">
        <f>IF(H3982="","",ROW()-4)</f>
        <v/>
      </c>
      <c r="B3982" s="13">
        <f>IF(H3982="","",ROW()-4)</f>
        <v/>
      </c>
    </row>
    <row r="3983">
      <c r="A3983" s="13">
        <f>IF(H3983="","",ROW()-4)</f>
        <v/>
      </c>
      <c r="B3983" s="13">
        <f>IF(H3983="","",ROW()-4)</f>
        <v/>
      </c>
    </row>
    <row r="3984">
      <c r="A3984" s="13">
        <f>IF(H3984="","",ROW()-4)</f>
        <v/>
      </c>
      <c r="B3984" s="13">
        <f>IF(H3984="","",ROW()-4)</f>
        <v/>
      </c>
    </row>
    <row r="3985">
      <c r="A3985" s="13">
        <f>IF(H3985="","",ROW()-4)</f>
        <v/>
      </c>
      <c r="B3985" s="13">
        <f>IF(H3985="","",ROW()-4)</f>
        <v/>
      </c>
    </row>
    <row r="3986">
      <c r="A3986" s="13">
        <f>IF(H3986="","",ROW()-4)</f>
        <v/>
      </c>
      <c r="B3986" s="13">
        <f>IF(H3986="","",ROW()-4)</f>
        <v/>
      </c>
    </row>
    <row r="3987">
      <c r="A3987" s="13">
        <f>IF(H3987="","",ROW()-4)</f>
        <v/>
      </c>
      <c r="B3987" s="13">
        <f>IF(H3987="","",ROW()-4)</f>
        <v/>
      </c>
    </row>
    <row r="3988">
      <c r="A3988" s="13">
        <f>IF(H3988="","",ROW()-4)</f>
        <v/>
      </c>
      <c r="B3988" s="13">
        <f>IF(H3988="","",ROW()-4)</f>
        <v/>
      </c>
    </row>
    <row r="3989">
      <c r="A3989" s="13">
        <f>IF(H3989="","",ROW()-4)</f>
        <v/>
      </c>
      <c r="B3989" s="13">
        <f>IF(H3989="","",ROW()-4)</f>
        <v/>
      </c>
    </row>
    <row r="3990">
      <c r="A3990" s="13">
        <f>IF(H3990="","",ROW()-4)</f>
        <v/>
      </c>
      <c r="B3990" s="13">
        <f>IF(H3990="","",ROW()-4)</f>
        <v/>
      </c>
    </row>
    <row r="3991">
      <c r="A3991" s="13">
        <f>IF(H3991="","",ROW()-4)</f>
        <v/>
      </c>
      <c r="B3991" s="13">
        <f>IF(H3991="","",ROW()-4)</f>
        <v/>
      </c>
    </row>
    <row r="3992">
      <c r="A3992" s="13">
        <f>IF(H3992="","",ROW()-4)</f>
        <v/>
      </c>
      <c r="B3992" s="13">
        <f>IF(H3992="","",ROW()-4)</f>
        <v/>
      </c>
    </row>
    <row r="3993">
      <c r="A3993" s="13">
        <f>IF(H3993="","",ROW()-4)</f>
        <v/>
      </c>
      <c r="B3993" s="13">
        <f>IF(H3993="","",ROW()-4)</f>
        <v/>
      </c>
    </row>
    <row r="3994">
      <c r="A3994" s="13">
        <f>IF(H3994="","",ROW()-4)</f>
        <v/>
      </c>
      <c r="B3994" s="13">
        <f>IF(H3994="","",ROW()-4)</f>
        <v/>
      </c>
    </row>
    <row r="3995">
      <c r="A3995" s="13">
        <f>IF(H3995="","",ROW()-4)</f>
        <v/>
      </c>
      <c r="B3995" s="13">
        <f>IF(H3995="","",ROW()-4)</f>
        <v/>
      </c>
    </row>
    <row r="3996">
      <c r="A3996" s="13">
        <f>IF(H3996="","",ROW()-4)</f>
        <v/>
      </c>
      <c r="B3996" s="13">
        <f>IF(H3996="","",ROW()-4)</f>
        <v/>
      </c>
    </row>
    <row r="3997">
      <c r="A3997" s="13">
        <f>IF(H3997="","",ROW()-4)</f>
        <v/>
      </c>
      <c r="B3997" s="13">
        <f>IF(H3997="","",ROW()-4)</f>
        <v/>
      </c>
    </row>
    <row r="3998">
      <c r="A3998" s="13">
        <f>IF(H3998="","",ROW()-4)</f>
        <v/>
      </c>
      <c r="B3998" s="13">
        <f>IF(H3998="","",ROW()-4)</f>
        <v/>
      </c>
    </row>
    <row r="3999">
      <c r="A3999" s="13">
        <f>IF(H3999="","",ROW()-4)</f>
        <v/>
      </c>
      <c r="B3999" s="13">
        <f>IF(H3999="","",ROW()-4)</f>
        <v/>
      </c>
    </row>
    <row r="4000">
      <c r="A4000" s="13">
        <f>IF(H4000="","",ROW()-4)</f>
        <v/>
      </c>
      <c r="B4000" s="13">
        <f>IF(H4000="","",ROW()-4)</f>
        <v/>
      </c>
    </row>
    <row r="4001">
      <c r="A4001" s="13">
        <f>IF(H4001="","",ROW()-4)</f>
        <v/>
      </c>
      <c r="B4001" s="13">
        <f>IF(H4001="","",ROW()-4)</f>
        <v/>
      </c>
    </row>
    <row r="4002">
      <c r="A4002" s="13">
        <f>IF(H4002="","",ROW()-4)</f>
        <v/>
      </c>
      <c r="B4002" s="13">
        <f>IF(H4002="","",ROW()-4)</f>
        <v/>
      </c>
    </row>
    <row r="4003">
      <c r="A4003" s="13">
        <f>IF(H4003="","",ROW()-4)</f>
        <v/>
      </c>
      <c r="B4003" s="13">
        <f>IF(H4003="","",ROW()-4)</f>
        <v/>
      </c>
    </row>
    <row r="4004">
      <c r="A4004" s="13">
        <f>IF(H4004="","",ROW()-4)</f>
        <v/>
      </c>
      <c r="B4004" s="13">
        <f>IF(H4004="","",ROW()-4)</f>
        <v/>
      </c>
    </row>
    <row r="4005">
      <c r="A4005" s="13">
        <f>IF(H4005="","",ROW()-4)</f>
        <v/>
      </c>
      <c r="B4005" s="13">
        <f>IF(H4005="","",ROW()-4)</f>
        <v/>
      </c>
    </row>
    <row r="4006">
      <c r="A4006" s="13">
        <f>IF(H4006="","",ROW()-4)</f>
        <v/>
      </c>
      <c r="B4006" s="13">
        <f>IF(H4006="","",ROW()-4)</f>
        <v/>
      </c>
    </row>
    <row r="4007">
      <c r="A4007" s="13">
        <f>IF(H4007="","",ROW()-4)</f>
        <v/>
      </c>
      <c r="B4007" s="13">
        <f>IF(H4007="","",ROW()-4)</f>
        <v/>
      </c>
    </row>
    <row r="4008">
      <c r="A4008" s="13">
        <f>IF(H4008="","",ROW()-4)</f>
        <v/>
      </c>
      <c r="B4008" s="13">
        <f>IF(H4008="","",ROW()-4)</f>
        <v/>
      </c>
    </row>
    <row r="4009">
      <c r="A4009" s="13">
        <f>IF(H4009="","",ROW()-4)</f>
        <v/>
      </c>
      <c r="B4009" s="13">
        <f>IF(H4009="","",ROW()-4)</f>
        <v/>
      </c>
    </row>
    <row r="4010">
      <c r="A4010" s="13">
        <f>IF(H4010="","",ROW()-4)</f>
        <v/>
      </c>
      <c r="B4010" s="13">
        <f>IF(H4010="","",ROW()-4)</f>
        <v/>
      </c>
    </row>
    <row r="4011">
      <c r="A4011" s="13">
        <f>IF(H4011="","",ROW()-4)</f>
        <v/>
      </c>
      <c r="B4011" s="13">
        <f>IF(H4011="","",ROW()-4)</f>
        <v/>
      </c>
    </row>
    <row r="4012">
      <c r="A4012" s="13">
        <f>IF(H4012="","",ROW()-4)</f>
        <v/>
      </c>
      <c r="B4012" s="13">
        <f>IF(H4012="","",ROW()-4)</f>
        <v/>
      </c>
    </row>
    <row r="4013">
      <c r="A4013" s="13">
        <f>IF(H4013="","",ROW()-4)</f>
        <v/>
      </c>
      <c r="B4013" s="13">
        <f>IF(H4013="","",ROW()-4)</f>
        <v/>
      </c>
    </row>
    <row r="4014">
      <c r="A4014" s="13">
        <f>IF(H4014="","",ROW()-4)</f>
        <v/>
      </c>
      <c r="B4014" s="13">
        <f>IF(H4014="","",ROW()-4)</f>
        <v/>
      </c>
    </row>
    <row r="4015">
      <c r="A4015" s="13">
        <f>IF(H4015="","",ROW()-4)</f>
        <v/>
      </c>
      <c r="B4015" s="13">
        <f>IF(H4015="","",ROW()-4)</f>
        <v/>
      </c>
    </row>
    <row r="4016">
      <c r="A4016" s="13">
        <f>IF(H4016="","",ROW()-4)</f>
        <v/>
      </c>
      <c r="B4016" s="13">
        <f>IF(H4016="","",ROW()-4)</f>
        <v/>
      </c>
    </row>
    <row r="4017">
      <c r="A4017" s="13">
        <f>IF(H4017="","",ROW()-4)</f>
        <v/>
      </c>
      <c r="B4017" s="13">
        <f>IF(H4017="","",ROW()-4)</f>
        <v/>
      </c>
    </row>
    <row r="4018">
      <c r="A4018" s="13">
        <f>IF(H4018="","",ROW()-4)</f>
        <v/>
      </c>
      <c r="B4018" s="13">
        <f>IF(H4018="","",ROW()-4)</f>
        <v/>
      </c>
    </row>
    <row r="4019">
      <c r="A4019" s="13">
        <f>IF(H4019="","",ROW()-4)</f>
        <v/>
      </c>
      <c r="B4019" s="13">
        <f>IF(H4019="","",ROW()-4)</f>
        <v/>
      </c>
    </row>
    <row r="4020">
      <c r="A4020" s="13">
        <f>IF(H4020="","",ROW()-4)</f>
        <v/>
      </c>
      <c r="B4020" s="13">
        <f>IF(H4020="","",ROW()-4)</f>
        <v/>
      </c>
    </row>
    <row r="4021">
      <c r="A4021" s="13">
        <f>IF(H4021="","",ROW()-4)</f>
        <v/>
      </c>
      <c r="B4021" s="13">
        <f>IF(H4021="","",ROW()-4)</f>
        <v/>
      </c>
    </row>
    <row r="4022">
      <c r="A4022" s="13">
        <f>IF(H4022="","",ROW()-4)</f>
        <v/>
      </c>
      <c r="B4022" s="13">
        <f>IF(H4022="","",ROW()-4)</f>
        <v/>
      </c>
    </row>
    <row r="4023">
      <c r="A4023" s="13">
        <f>IF(H4023="","",ROW()-4)</f>
        <v/>
      </c>
      <c r="B4023" s="13">
        <f>IF(H4023="","",ROW()-4)</f>
        <v/>
      </c>
    </row>
    <row r="4024">
      <c r="A4024" s="13">
        <f>IF(H4024="","",ROW()-4)</f>
        <v/>
      </c>
      <c r="B4024" s="13">
        <f>IF(H4024="","",ROW()-4)</f>
        <v/>
      </c>
    </row>
    <row r="4025">
      <c r="A4025" s="13">
        <f>IF(H4025="","",ROW()-4)</f>
        <v/>
      </c>
      <c r="B4025" s="13">
        <f>IF(H4025="","",ROW()-4)</f>
        <v/>
      </c>
    </row>
    <row r="4026">
      <c r="A4026" s="13">
        <f>IF(H4026="","",ROW()-4)</f>
        <v/>
      </c>
      <c r="B4026" s="13">
        <f>IF(H4026="","",ROW()-4)</f>
        <v/>
      </c>
    </row>
    <row r="4027">
      <c r="A4027" s="13">
        <f>IF(H4027="","",ROW()-4)</f>
        <v/>
      </c>
      <c r="B4027" s="13">
        <f>IF(H4027="","",ROW()-4)</f>
        <v/>
      </c>
    </row>
    <row r="4028">
      <c r="A4028" s="13">
        <f>IF(H4028="","",ROW()-4)</f>
        <v/>
      </c>
      <c r="B4028" s="13">
        <f>IF(H4028="","",ROW()-4)</f>
        <v/>
      </c>
    </row>
    <row r="4029">
      <c r="A4029" s="13">
        <f>IF(H4029="","",ROW()-4)</f>
        <v/>
      </c>
      <c r="B4029" s="13">
        <f>IF(H4029="","",ROW()-4)</f>
        <v/>
      </c>
    </row>
    <row r="4030">
      <c r="A4030" s="13">
        <f>IF(H4030="","",ROW()-4)</f>
        <v/>
      </c>
      <c r="B4030" s="13">
        <f>IF(H4030="","",ROW()-4)</f>
        <v/>
      </c>
    </row>
    <row r="4031">
      <c r="A4031" s="13">
        <f>IF(H4031="","",ROW()-4)</f>
        <v/>
      </c>
      <c r="B4031" s="13">
        <f>IF(H4031="","",ROW()-4)</f>
        <v/>
      </c>
    </row>
    <row r="4032">
      <c r="A4032" s="13">
        <f>IF(H4032="","",ROW()-4)</f>
        <v/>
      </c>
      <c r="B4032" s="13">
        <f>IF(H4032="","",ROW()-4)</f>
        <v/>
      </c>
    </row>
    <row r="4033">
      <c r="A4033" s="13">
        <f>IF(H4033="","",ROW()-4)</f>
        <v/>
      </c>
      <c r="B4033" s="13">
        <f>IF(H4033="","",ROW()-4)</f>
        <v/>
      </c>
    </row>
    <row r="4034">
      <c r="A4034" s="13">
        <f>IF(H4034="","",ROW()-4)</f>
        <v/>
      </c>
      <c r="B4034" s="13">
        <f>IF(H4034="","",ROW()-4)</f>
        <v/>
      </c>
    </row>
    <row r="4035">
      <c r="A4035" s="13">
        <f>IF(H4035="","",ROW()-4)</f>
        <v/>
      </c>
      <c r="B4035" s="13">
        <f>IF(H4035="","",ROW()-4)</f>
        <v/>
      </c>
    </row>
    <row r="4036">
      <c r="A4036" s="13">
        <f>IF(H4036="","",ROW()-4)</f>
        <v/>
      </c>
      <c r="B4036" s="13">
        <f>IF(H4036="","",ROW()-4)</f>
        <v/>
      </c>
    </row>
    <row r="4037">
      <c r="A4037" s="13">
        <f>IF(H4037="","",ROW()-4)</f>
        <v/>
      </c>
      <c r="B4037" s="13">
        <f>IF(H4037="","",ROW()-4)</f>
        <v/>
      </c>
    </row>
    <row r="4038">
      <c r="A4038" s="13">
        <f>IF(H4038="","",ROW()-4)</f>
        <v/>
      </c>
      <c r="B4038" s="13">
        <f>IF(H4038="","",ROW()-4)</f>
        <v/>
      </c>
    </row>
    <row r="4039">
      <c r="A4039" s="13">
        <f>IF(H4039="","",ROW()-4)</f>
        <v/>
      </c>
      <c r="B4039" s="13">
        <f>IF(H4039="","",ROW()-4)</f>
        <v/>
      </c>
    </row>
    <row r="4040">
      <c r="A4040" s="13">
        <f>IF(H4040="","",ROW()-4)</f>
        <v/>
      </c>
      <c r="B4040" s="13">
        <f>IF(H4040="","",ROW()-4)</f>
        <v/>
      </c>
    </row>
    <row r="4041">
      <c r="A4041" s="13">
        <f>IF(H4041="","",ROW()-4)</f>
        <v/>
      </c>
      <c r="B4041" s="13">
        <f>IF(H4041="","",ROW()-4)</f>
        <v/>
      </c>
    </row>
    <row r="4042">
      <c r="A4042" s="13">
        <f>IF(H4042="","",ROW()-4)</f>
        <v/>
      </c>
      <c r="B4042" s="13">
        <f>IF(H4042="","",ROW()-4)</f>
        <v/>
      </c>
    </row>
    <row r="4043">
      <c r="A4043" s="13">
        <f>IF(H4043="","",ROW()-4)</f>
        <v/>
      </c>
      <c r="B4043" s="13">
        <f>IF(H4043="","",ROW()-4)</f>
        <v/>
      </c>
    </row>
    <row r="4044">
      <c r="A4044" s="13">
        <f>IF(H4044="","",ROW()-4)</f>
        <v/>
      </c>
      <c r="B4044" s="13">
        <f>IF(H4044="","",ROW()-4)</f>
        <v/>
      </c>
    </row>
    <row r="4045">
      <c r="A4045" s="13">
        <f>IF(H4045="","",ROW()-4)</f>
        <v/>
      </c>
      <c r="B4045" s="13">
        <f>IF(H4045="","",ROW()-4)</f>
        <v/>
      </c>
    </row>
    <row r="4046">
      <c r="A4046" s="13">
        <f>IF(H4046="","",ROW()-4)</f>
        <v/>
      </c>
      <c r="B4046" s="13">
        <f>IF(H4046="","",ROW()-4)</f>
        <v/>
      </c>
    </row>
    <row r="4047">
      <c r="A4047" s="13">
        <f>IF(H4047="","",ROW()-4)</f>
        <v/>
      </c>
      <c r="B4047" s="13">
        <f>IF(H4047="","",ROW()-4)</f>
        <v/>
      </c>
    </row>
    <row r="4048">
      <c r="A4048" s="13">
        <f>IF(H4048="","",ROW()-4)</f>
        <v/>
      </c>
      <c r="B4048" s="13">
        <f>IF(H4048="","",ROW()-4)</f>
        <v/>
      </c>
    </row>
    <row r="4049">
      <c r="A4049" s="13">
        <f>IF(H4049="","",ROW()-4)</f>
        <v/>
      </c>
      <c r="B4049" s="13">
        <f>IF(H4049="","",ROW()-4)</f>
        <v/>
      </c>
    </row>
    <row r="4050">
      <c r="A4050" s="13">
        <f>IF(H4050="","",ROW()-4)</f>
        <v/>
      </c>
      <c r="B4050" s="13">
        <f>IF(H4050="","",ROW()-4)</f>
        <v/>
      </c>
    </row>
    <row r="4051">
      <c r="A4051" s="13">
        <f>IF(H4051="","",ROW()-4)</f>
        <v/>
      </c>
      <c r="B4051" s="13">
        <f>IF(H4051="","",ROW()-4)</f>
        <v/>
      </c>
    </row>
    <row r="4052">
      <c r="A4052" s="13">
        <f>IF(H4052="","",ROW()-4)</f>
        <v/>
      </c>
      <c r="B4052" s="13">
        <f>IF(H4052="","",ROW()-4)</f>
        <v/>
      </c>
    </row>
    <row r="4053">
      <c r="A4053" s="13">
        <f>IF(H4053="","",ROW()-4)</f>
        <v/>
      </c>
      <c r="B4053" s="13">
        <f>IF(H4053="","",ROW()-4)</f>
        <v/>
      </c>
    </row>
    <row r="4054">
      <c r="A4054" s="13">
        <f>IF(H4054="","",ROW()-4)</f>
        <v/>
      </c>
      <c r="B4054" s="13">
        <f>IF(H4054="","",ROW()-4)</f>
        <v/>
      </c>
    </row>
    <row r="4055">
      <c r="A4055" s="13">
        <f>IF(H4055="","",ROW()-4)</f>
        <v/>
      </c>
      <c r="B4055" s="13">
        <f>IF(H4055="","",ROW()-4)</f>
        <v/>
      </c>
    </row>
    <row r="4056">
      <c r="A4056" s="13">
        <f>IF(H4056="","",ROW()-4)</f>
        <v/>
      </c>
      <c r="B4056" s="13">
        <f>IF(H4056="","",ROW()-4)</f>
        <v/>
      </c>
    </row>
    <row r="4057">
      <c r="A4057" s="13">
        <f>IF(H4057="","",ROW()-4)</f>
        <v/>
      </c>
      <c r="B4057" s="13">
        <f>IF(H4057="","",ROW()-4)</f>
        <v/>
      </c>
    </row>
    <row r="4058">
      <c r="A4058" s="13">
        <f>IF(H4058="","",ROW()-4)</f>
        <v/>
      </c>
      <c r="B4058" s="13">
        <f>IF(H4058="","",ROW()-4)</f>
        <v/>
      </c>
    </row>
    <row r="4059">
      <c r="A4059" s="13">
        <f>IF(H4059="","",ROW()-4)</f>
        <v/>
      </c>
      <c r="B4059" s="13">
        <f>IF(H4059="","",ROW()-4)</f>
        <v/>
      </c>
    </row>
    <row r="4060">
      <c r="A4060" s="13">
        <f>IF(H4060="","",ROW()-4)</f>
        <v/>
      </c>
      <c r="B4060" s="13">
        <f>IF(H4060="","",ROW()-4)</f>
        <v/>
      </c>
    </row>
    <row r="4061">
      <c r="A4061" s="13">
        <f>IF(H4061="","",ROW()-4)</f>
        <v/>
      </c>
      <c r="B4061" s="13">
        <f>IF(H4061="","",ROW()-4)</f>
        <v/>
      </c>
    </row>
    <row r="4062">
      <c r="A4062" s="13">
        <f>IF(H4062="","",ROW()-4)</f>
        <v/>
      </c>
      <c r="B4062" s="13">
        <f>IF(H4062="","",ROW()-4)</f>
        <v/>
      </c>
    </row>
    <row r="4063">
      <c r="A4063" s="13">
        <f>IF(H4063="","",ROW()-4)</f>
        <v/>
      </c>
      <c r="B4063" s="13">
        <f>IF(H4063="","",ROW()-4)</f>
        <v/>
      </c>
    </row>
    <row r="4064">
      <c r="A4064" s="13">
        <f>IF(H4064="","",ROW()-4)</f>
        <v/>
      </c>
      <c r="B4064" s="13">
        <f>IF(H4064="","",ROW()-4)</f>
        <v/>
      </c>
    </row>
    <row r="4065">
      <c r="A4065" s="13">
        <f>IF(H4065="","",ROW()-4)</f>
        <v/>
      </c>
      <c r="B4065" s="13">
        <f>IF(H4065="","",ROW()-4)</f>
        <v/>
      </c>
    </row>
    <row r="4066">
      <c r="A4066" s="13">
        <f>IF(H4066="","",ROW()-4)</f>
        <v/>
      </c>
      <c r="B4066" s="13">
        <f>IF(H4066="","",ROW()-4)</f>
        <v/>
      </c>
    </row>
    <row r="4067">
      <c r="A4067" s="13">
        <f>IF(H4067="","",ROW()-4)</f>
        <v/>
      </c>
      <c r="B4067" s="13">
        <f>IF(H4067="","",ROW()-4)</f>
        <v/>
      </c>
    </row>
    <row r="4068">
      <c r="A4068" s="13">
        <f>IF(H4068="","",ROW()-4)</f>
        <v/>
      </c>
      <c r="B4068" s="13">
        <f>IF(H4068="","",ROW()-4)</f>
        <v/>
      </c>
    </row>
    <row r="4069">
      <c r="A4069" s="13">
        <f>IF(H4069="","",ROW()-4)</f>
        <v/>
      </c>
      <c r="B4069" s="13">
        <f>IF(H4069="","",ROW()-4)</f>
        <v/>
      </c>
    </row>
    <row r="4070">
      <c r="A4070" s="13">
        <f>IF(H4070="","",ROW()-4)</f>
        <v/>
      </c>
      <c r="B4070" s="13">
        <f>IF(H4070="","",ROW()-4)</f>
        <v/>
      </c>
    </row>
    <row r="4071">
      <c r="A4071" s="13">
        <f>IF(H4071="","",ROW()-4)</f>
        <v/>
      </c>
      <c r="B4071" s="13">
        <f>IF(H4071="","",ROW()-4)</f>
        <v/>
      </c>
    </row>
    <row r="4072">
      <c r="A4072" s="13">
        <f>IF(H4072="","",ROW()-4)</f>
        <v/>
      </c>
      <c r="B4072" s="13">
        <f>IF(H4072="","",ROW()-4)</f>
        <v/>
      </c>
    </row>
    <row r="4073">
      <c r="A4073" s="13">
        <f>IF(H4073="","",ROW()-4)</f>
        <v/>
      </c>
      <c r="B4073" s="13">
        <f>IF(H4073="","",ROW()-4)</f>
        <v/>
      </c>
    </row>
    <row r="4074">
      <c r="A4074" s="13">
        <f>IF(H4074="","",ROW()-4)</f>
        <v/>
      </c>
      <c r="B4074" s="13">
        <f>IF(H4074="","",ROW()-4)</f>
        <v/>
      </c>
    </row>
    <row r="4075">
      <c r="A4075" s="13">
        <f>IF(H4075="","",ROW()-4)</f>
        <v/>
      </c>
      <c r="B4075" s="13">
        <f>IF(H4075="","",ROW()-4)</f>
        <v/>
      </c>
    </row>
    <row r="4076">
      <c r="A4076" s="13">
        <f>IF(H4076="","",ROW()-4)</f>
        <v/>
      </c>
      <c r="B4076" s="13">
        <f>IF(H4076="","",ROW()-4)</f>
        <v/>
      </c>
    </row>
    <row r="4077">
      <c r="A4077" s="13">
        <f>IF(H4077="","",ROW()-4)</f>
        <v/>
      </c>
      <c r="B4077" s="13">
        <f>IF(H4077="","",ROW()-4)</f>
        <v/>
      </c>
    </row>
    <row r="4078">
      <c r="A4078" s="13">
        <f>IF(H4078="","",ROW()-4)</f>
        <v/>
      </c>
      <c r="B4078" s="13">
        <f>IF(H4078="","",ROW()-4)</f>
        <v/>
      </c>
    </row>
    <row r="4079">
      <c r="A4079" s="13">
        <f>IF(H4079="","",ROW()-4)</f>
        <v/>
      </c>
      <c r="B4079" s="13">
        <f>IF(H4079="","",ROW()-4)</f>
        <v/>
      </c>
    </row>
    <row r="4080">
      <c r="A4080" s="13">
        <f>IF(H4080="","",ROW()-4)</f>
        <v/>
      </c>
      <c r="B4080" s="13">
        <f>IF(H4080="","",ROW()-4)</f>
        <v/>
      </c>
    </row>
    <row r="4081">
      <c r="A4081" s="13">
        <f>IF(H4081="","",ROW()-4)</f>
        <v/>
      </c>
      <c r="B4081" s="13">
        <f>IF(H4081="","",ROW()-4)</f>
        <v/>
      </c>
    </row>
    <row r="4082">
      <c r="A4082" s="13">
        <f>IF(H4082="","",ROW()-4)</f>
        <v/>
      </c>
      <c r="B4082" s="13">
        <f>IF(H4082="","",ROW()-4)</f>
        <v/>
      </c>
    </row>
    <row r="4083">
      <c r="A4083" s="13">
        <f>IF(H4083="","",ROW()-4)</f>
        <v/>
      </c>
      <c r="B4083" s="13">
        <f>IF(H4083="","",ROW()-4)</f>
        <v/>
      </c>
    </row>
    <row r="4084">
      <c r="A4084" s="13">
        <f>IF(H4084="","",ROW()-4)</f>
        <v/>
      </c>
      <c r="B4084" s="13">
        <f>IF(H4084="","",ROW()-4)</f>
        <v/>
      </c>
    </row>
    <row r="4085">
      <c r="A4085" s="13">
        <f>IF(H4085="","",ROW()-4)</f>
        <v/>
      </c>
      <c r="B4085" s="13">
        <f>IF(H4085="","",ROW()-4)</f>
        <v/>
      </c>
    </row>
    <row r="4086">
      <c r="A4086" s="13">
        <f>IF(H4086="","",ROW()-4)</f>
        <v/>
      </c>
      <c r="B4086" s="13">
        <f>IF(H4086="","",ROW()-4)</f>
        <v/>
      </c>
    </row>
    <row r="4087">
      <c r="A4087" s="13">
        <f>IF(H4087="","",ROW()-4)</f>
        <v/>
      </c>
      <c r="B4087" s="13">
        <f>IF(H4087="","",ROW()-4)</f>
        <v/>
      </c>
    </row>
    <row r="4088">
      <c r="A4088" s="13">
        <f>IF(H4088="","",ROW()-4)</f>
        <v/>
      </c>
      <c r="B4088" s="13">
        <f>IF(H4088="","",ROW()-4)</f>
        <v/>
      </c>
    </row>
    <row r="4089">
      <c r="A4089" s="13">
        <f>IF(H4089="","",ROW()-4)</f>
        <v/>
      </c>
      <c r="B4089" s="13">
        <f>IF(H4089="","",ROW()-4)</f>
        <v/>
      </c>
    </row>
    <row r="4090">
      <c r="A4090" s="13">
        <f>IF(H4090="","",ROW()-4)</f>
        <v/>
      </c>
      <c r="B4090" s="13">
        <f>IF(H4090="","",ROW()-4)</f>
        <v/>
      </c>
    </row>
    <row r="4091">
      <c r="A4091" s="13">
        <f>IF(H4091="","",ROW()-4)</f>
        <v/>
      </c>
      <c r="B4091" s="13">
        <f>IF(H4091="","",ROW()-4)</f>
        <v/>
      </c>
    </row>
    <row r="4092">
      <c r="A4092" s="13">
        <f>IF(H4092="","",ROW()-4)</f>
        <v/>
      </c>
      <c r="B4092" s="13">
        <f>IF(H4092="","",ROW()-4)</f>
        <v/>
      </c>
    </row>
    <row r="4093">
      <c r="A4093" s="13">
        <f>IF(H4093="","",ROW()-4)</f>
        <v/>
      </c>
      <c r="B4093" s="13">
        <f>IF(H4093="","",ROW()-4)</f>
        <v/>
      </c>
    </row>
    <row r="4094">
      <c r="A4094" s="13">
        <f>IF(H4094="","",ROW()-4)</f>
        <v/>
      </c>
      <c r="B4094" s="13">
        <f>IF(H4094="","",ROW()-4)</f>
        <v/>
      </c>
    </row>
    <row r="4095">
      <c r="A4095" s="13">
        <f>IF(H4095="","",ROW()-4)</f>
        <v/>
      </c>
      <c r="B4095" s="13">
        <f>IF(H4095="","",ROW()-4)</f>
        <v/>
      </c>
    </row>
    <row r="4096">
      <c r="A4096" s="13">
        <f>IF(H4096="","",ROW()-4)</f>
        <v/>
      </c>
      <c r="B4096" s="13">
        <f>IF(H4096="","",ROW()-4)</f>
        <v/>
      </c>
    </row>
    <row r="4097">
      <c r="A4097" s="13">
        <f>IF(H4097="","",ROW()-4)</f>
        <v/>
      </c>
      <c r="B4097" s="13">
        <f>IF(H4097="","",ROW()-4)</f>
        <v/>
      </c>
    </row>
    <row r="4098">
      <c r="A4098" s="13">
        <f>IF(H4098="","",ROW()-4)</f>
        <v/>
      </c>
      <c r="B4098" s="13">
        <f>IF(H4098="","",ROW()-4)</f>
        <v/>
      </c>
    </row>
    <row r="4099">
      <c r="A4099" s="13">
        <f>IF(H4099="","",ROW()-4)</f>
        <v/>
      </c>
      <c r="B4099" s="13">
        <f>IF(H4099="","",ROW()-4)</f>
        <v/>
      </c>
    </row>
    <row r="4100">
      <c r="A4100" s="13">
        <f>IF(H4100="","",ROW()-4)</f>
        <v/>
      </c>
      <c r="B4100" s="13">
        <f>IF(H4100="","",ROW()-4)</f>
        <v/>
      </c>
    </row>
    <row r="4101">
      <c r="A4101" s="13">
        <f>IF(H4101="","",ROW()-4)</f>
        <v/>
      </c>
      <c r="B4101" s="13">
        <f>IF(H4101="","",ROW()-4)</f>
        <v/>
      </c>
    </row>
    <row r="4102">
      <c r="A4102" s="13">
        <f>IF(H4102="","",ROW()-4)</f>
        <v/>
      </c>
      <c r="B4102" s="13">
        <f>IF(H4102="","",ROW()-4)</f>
        <v/>
      </c>
    </row>
    <row r="4103">
      <c r="A4103" s="13">
        <f>IF(H4103="","",ROW()-4)</f>
        <v/>
      </c>
      <c r="B4103" s="13">
        <f>IF(H4103="","",ROW()-4)</f>
        <v/>
      </c>
    </row>
    <row r="4104">
      <c r="A4104" s="13">
        <f>IF(H4104="","",ROW()-4)</f>
        <v/>
      </c>
      <c r="B4104" s="13">
        <f>IF(H4104="","",ROW()-4)</f>
        <v/>
      </c>
    </row>
    <row r="4105">
      <c r="A4105" s="13">
        <f>IF(H4105="","",ROW()-4)</f>
        <v/>
      </c>
      <c r="B4105" s="13">
        <f>IF(H4105="","",ROW()-4)</f>
        <v/>
      </c>
    </row>
    <row r="4106">
      <c r="A4106" s="13">
        <f>IF(H4106="","",ROW()-4)</f>
        <v/>
      </c>
      <c r="B4106" s="13">
        <f>IF(H4106="","",ROW()-4)</f>
        <v/>
      </c>
    </row>
    <row r="4107">
      <c r="A4107" s="13">
        <f>IF(H4107="","",ROW()-4)</f>
        <v/>
      </c>
      <c r="B4107" s="13">
        <f>IF(H4107="","",ROW()-4)</f>
        <v/>
      </c>
    </row>
    <row r="4108">
      <c r="A4108" s="13">
        <f>IF(H4108="","",ROW()-4)</f>
        <v/>
      </c>
      <c r="B4108" s="13">
        <f>IF(H4108="","",ROW()-4)</f>
        <v/>
      </c>
    </row>
    <row r="4109">
      <c r="A4109" s="13">
        <f>IF(H4109="","",ROW()-4)</f>
        <v/>
      </c>
      <c r="B4109" s="13">
        <f>IF(H4109="","",ROW()-4)</f>
        <v/>
      </c>
    </row>
    <row r="4110">
      <c r="A4110" s="13">
        <f>IF(H4110="","",ROW()-4)</f>
        <v/>
      </c>
      <c r="B4110" s="13">
        <f>IF(H4110="","",ROW()-4)</f>
        <v/>
      </c>
    </row>
    <row r="4111">
      <c r="A4111" s="13">
        <f>IF(H4111="","",ROW()-4)</f>
        <v/>
      </c>
      <c r="B4111" s="13">
        <f>IF(H4111="","",ROW()-4)</f>
        <v/>
      </c>
    </row>
    <row r="4112">
      <c r="A4112" s="13">
        <f>IF(H4112="","",ROW()-4)</f>
        <v/>
      </c>
      <c r="B4112" s="13">
        <f>IF(H4112="","",ROW()-4)</f>
        <v/>
      </c>
    </row>
    <row r="4113">
      <c r="A4113" s="13">
        <f>IF(H4113="","",ROW()-4)</f>
        <v/>
      </c>
      <c r="B4113" s="13">
        <f>IF(H4113="","",ROW()-4)</f>
        <v/>
      </c>
    </row>
    <row r="4114">
      <c r="A4114" s="13">
        <f>IF(H4114="","",ROW()-4)</f>
        <v/>
      </c>
      <c r="B4114" s="13">
        <f>IF(H4114="","",ROW()-4)</f>
        <v/>
      </c>
    </row>
    <row r="4115">
      <c r="A4115" s="13">
        <f>IF(H4115="","",ROW()-4)</f>
        <v/>
      </c>
      <c r="B4115" s="13">
        <f>IF(H4115="","",ROW()-4)</f>
        <v/>
      </c>
    </row>
    <row r="4116">
      <c r="A4116" s="13">
        <f>IF(H4116="","",ROW()-4)</f>
        <v/>
      </c>
      <c r="B4116" s="13">
        <f>IF(H4116="","",ROW()-4)</f>
        <v/>
      </c>
    </row>
    <row r="4117">
      <c r="A4117" s="13">
        <f>IF(H4117="","",ROW()-4)</f>
        <v/>
      </c>
      <c r="B4117" s="13">
        <f>IF(H4117="","",ROW()-4)</f>
        <v/>
      </c>
    </row>
    <row r="4118">
      <c r="A4118" s="13">
        <f>IF(H4118="","",ROW()-4)</f>
        <v/>
      </c>
      <c r="B4118" s="13">
        <f>IF(H4118="","",ROW()-4)</f>
        <v/>
      </c>
    </row>
    <row r="4119">
      <c r="A4119" s="13">
        <f>IF(H4119="","",ROW()-4)</f>
        <v/>
      </c>
      <c r="B4119" s="13">
        <f>IF(H4119="","",ROW()-4)</f>
        <v/>
      </c>
    </row>
    <row r="4120">
      <c r="A4120" s="13">
        <f>IF(H4120="","",ROW()-4)</f>
        <v/>
      </c>
      <c r="B4120" s="13">
        <f>IF(H4120="","",ROW()-4)</f>
        <v/>
      </c>
    </row>
    <row r="4121">
      <c r="A4121" s="13">
        <f>IF(H4121="","",ROW()-4)</f>
        <v/>
      </c>
      <c r="B4121" s="13">
        <f>IF(H4121="","",ROW()-4)</f>
        <v/>
      </c>
    </row>
    <row r="4122">
      <c r="A4122" s="13">
        <f>IF(H4122="","",ROW()-4)</f>
        <v/>
      </c>
      <c r="B4122" s="13">
        <f>IF(H4122="","",ROW()-4)</f>
        <v/>
      </c>
    </row>
    <row r="4123">
      <c r="A4123" s="13">
        <f>IF(H4123="","",ROW()-4)</f>
        <v/>
      </c>
      <c r="B4123" s="13">
        <f>IF(H4123="","",ROW()-4)</f>
        <v/>
      </c>
    </row>
    <row r="4124">
      <c r="A4124" s="13">
        <f>IF(H4124="","",ROW()-4)</f>
        <v/>
      </c>
      <c r="B4124" s="13">
        <f>IF(H4124="","",ROW()-4)</f>
        <v/>
      </c>
    </row>
    <row r="4125">
      <c r="A4125" s="13">
        <f>IF(H4125="","",ROW()-4)</f>
        <v/>
      </c>
      <c r="B4125" s="13">
        <f>IF(H4125="","",ROW()-4)</f>
        <v/>
      </c>
    </row>
    <row r="4126">
      <c r="A4126" s="13">
        <f>IF(H4126="","",ROW()-4)</f>
        <v/>
      </c>
      <c r="B4126" s="13">
        <f>IF(H4126="","",ROW()-4)</f>
        <v/>
      </c>
    </row>
    <row r="4127">
      <c r="A4127" s="13">
        <f>IF(H4127="","",ROW()-4)</f>
        <v/>
      </c>
      <c r="B4127" s="13">
        <f>IF(H4127="","",ROW()-4)</f>
        <v/>
      </c>
    </row>
    <row r="4128">
      <c r="A4128" s="13">
        <f>IF(H4128="","",ROW()-4)</f>
        <v/>
      </c>
      <c r="B4128" s="13">
        <f>IF(H4128="","",ROW()-4)</f>
        <v/>
      </c>
    </row>
    <row r="4129">
      <c r="A4129" s="13">
        <f>IF(H4129="","",ROW()-4)</f>
        <v/>
      </c>
      <c r="B4129" s="13">
        <f>IF(H4129="","",ROW()-4)</f>
        <v/>
      </c>
    </row>
    <row r="4130">
      <c r="A4130" s="13">
        <f>IF(H4130="","",ROW()-4)</f>
        <v/>
      </c>
      <c r="B4130" s="13">
        <f>IF(H4130="","",ROW()-4)</f>
        <v/>
      </c>
    </row>
    <row r="4131">
      <c r="A4131" s="13">
        <f>IF(H4131="","",ROW()-4)</f>
        <v/>
      </c>
      <c r="B4131" s="13">
        <f>IF(H4131="","",ROW()-4)</f>
        <v/>
      </c>
    </row>
    <row r="4132">
      <c r="A4132" s="13">
        <f>IF(H4132="","",ROW()-4)</f>
        <v/>
      </c>
      <c r="B4132" s="13">
        <f>IF(H4132="","",ROW()-4)</f>
        <v/>
      </c>
    </row>
    <row r="4133">
      <c r="A4133" s="13">
        <f>IF(H4133="","",ROW()-4)</f>
        <v/>
      </c>
      <c r="B4133" s="13">
        <f>IF(H4133="","",ROW()-4)</f>
        <v/>
      </c>
    </row>
    <row r="4134">
      <c r="A4134" s="13">
        <f>IF(H4134="","",ROW()-4)</f>
        <v/>
      </c>
      <c r="B4134" s="13">
        <f>IF(H4134="","",ROW()-4)</f>
        <v/>
      </c>
    </row>
    <row r="4135">
      <c r="A4135" s="13">
        <f>IF(H4135="","",ROW()-4)</f>
        <v/>
      </c>
      <c r="B4135" s="13">
        <f>IF(H4135="","",ROW()-4)</f>
        <v/>
      </c>
    </row>
    <row r="4136">
      <c r="A4136" s="13">
        <f>IF(H4136="","",ROW()-4)</f>
        <v/>
      </c>
      <c r="B4136" s="13">
        <f>IF(H4136="","",ROW()-4)</f>
        <v/>
      </c>
    </row>
    <row r="4137">
      <c r="A4137" s="13">
        <f>IF(H4137="","",ROW()-4)</f>
        <v/>
      </c>
      <c r="B4137" s="13">
        <f>IF(H4137="","",ROW()-4)</f>
        <v/>
      </c>
    </row>
    <row r="4138">
      <c r="A4138" s="13">
        <f>IF(H4138="","",ROW()-4)</f>
        <v/>
      </c>
      <c r="B4138" s="13">
        <f>IF(H4138="","",ROW()-4)</f>
        <v/>
      </c>
    </row>
    <row r="4139">
      <c r="A4139" s="13">
        <f>IF(H4139="","",ROW()-4)</f>
        <v/>
      </c>
      <c r="B4139" s="13">
        <f>IF(H4139="","",ROW()-4)</f>
        <v/>
      </c>
    </row>
    <row r="4140">
      <c r="A4140" s="13">
        <f>IF(H4140="","",ROW()-4)</f>
        <v/>
      </c>
      <c r="B4140" s="13">
        <f>IF(H4140="","",ROW()-4)</f>
        <v/>
      </c>
    </row>
    <row r="4141">
      <c r="A4141" s="13">
        <f>IF(H4141="","",ROW()-4)</f>
        <v/>
      </c>
      <c r="B4141" s="13">
        <f>IF(H4141="","",ROW()-4)</f>
        <v/>
      </c>
    </row>
    <row r="4142">
      <c r="A4142" s="13">
        <f>IF(H4142="","",ROW()-4)</f>
        <v/>
      </c>
      <c r="B4142" s="13">
        <f>IF(H4142="","",ROW()-4)</f>
        <v/>
      </c>
    </row>
    <row r="4143">
      <c r="A4143" s="13">
        <f>IF(H4143="","",ROW()-4)</f>
        <v/>
      </c>
      <c r="B4143" s="13">
        <f>IF(H4143="","",ROW()-4)</f>
        <v/>
      </c>
    </row>
    <row r="4144">
      <c r="A4144" s="13">
        <f>IF(H4144="","",ROW()-4)</f>
        <v/>
      </c>
      <c r="B4144" s="13">
        <f>IF(H4144="","",ROW()-4)</f>
        <v/>
      </c>
    </row>
    <row r="4145">
      <c r="A4145" s="13">
        <f>IF(H4145="","",ROW()-4)</f>
        <v/>
      </c>
      <c r="B4145" s="13">
        <f>IF(H4145="","",ROW()-4)</f>
        <v/>
      </c>
    </row>
    <row r="4146">
      <c r="A4146" s="13">
        <f>IF(H4146="","",ROW()-4)</f>
        <v/>
      </c>
      <c r="B4146" s="13">
        <f>IF(H4146="","",ROW()-4)</f>
        <v/>
      </c>
    </row>
    <row r="4147">
      <c r="A4147" s="13">
        <f>IF(H4147="","",ROW()-4)</f>
        <v/>
      </c>
      <c r="B4147" s="13">
        <f>IF(H4147="","",ROW()-4)</f>
        <v/>
      </c>
    </row>
    <row r="4148">
      <c r="A4148" s="13">
        <f>IF(H4148="","",ROW()-4)</f>
        <v/>
      </c>
      <c r="B4148" s="13">
        <f>IF(H4148="","",ROW()-4)</f>
        <v/>
      </c>
    </row>
    <row r="4149">
      <c r="A4149" s="13">
        <f>IF(H4149="","",ROW()-4)</f>
        <v/>
      </c>
      <c r="B4149" s="13">
        <f>IF(H4149="","",ROW()-4)</f>
        <v/>
      </c>
    </row>
    <row r="4150">
      <c r="A4150" s="13">
        <f>IF(H4150="","",ROW()-4)</f>
        <v/>
      </c>
      <c r="B4150" s="13">
        <f>IF(H4150="","",ROW()-4)</f>
        <v/>
      </c>
    </row>
    <row r="4151">
      <c r="A4151" s="13">
        <f>IF(H4151="","",ROW()-4)</f>
        <v/>
      </c>
      <c r="B4151" s="13">
        <f>IF(H4151="","",ROW()-4)</f>
        <v/>
      </c>
    </row>
    <row r="4152">
      <c r="A4152" s="13">
        <f>IF(H4152="","",ROW()-4)</f>
        <v/>
      </c>
      <c r="B4152" s="13">
        <f>IF(H4152="","",ROW()-4)</f>
        <v/>
      </c>
    </row>
    <row r="4153">
      <c r="A4153" s="13">
        <f>IF(H4153="","",ROW()-4)</f>
        <v/>
      </c>
      <c r="B4153" s="13">
        <f>IF(H4153="","",ROW()-4)</f>
        <v/>
      </c>
    </row>
    <row r="4154">
      <c r="A4154" s="13">
        <f>IF(H4154="","",ROW()-4)</f>
        <v/>
      </c>
      <c r="B4154" s="13">
        <f>IF(H4154="","",ROW()-4)</f>
        <v/>
      </c>
    </row>
    <row r="4155">
      <c r="A4155" s="13">
        <f>IF(H4155="","",ROW()-4)</f>
        <v/>
      </c>
      <c r="B4155" s="13">
        <f>IF(H4155="","",ROW()-4)</f>
        <v/>
      </c>
    </row>
    <row r="4156">
      <c r="A4156" s="13">
        <f>IF(H4156="","",ROW()-4)</f>
        <v/>
      </c>
      <c r="B4156" s="13">
        <f>IF(H4156="","",ROW()-4)</f>
        <v/>
      </c>
    </row>
    <row r="4157">
      <c r="A4157" s="13">
        <f>IF(H4157="","",ROW()-4)</f>
        <v/>
      </c>
      <c r="B4157" s="13">
        <f>IF(H4157="","",ROW()-4)</f>
        <v/>
      </c>
    </row>
    <row r="4158">
      <c r="A4158" s="13">
        <f>IF(H4158="","",ROW()-4)</f>
        <v/>
      </c>
      <c r="B4158" s="13">
        <f>IF(H4158="","",ROW()-4)</f>
        <v/>
      </c>
    </row>
    <row r="4159">
      <c r="A4159" s="13">
        <f>IF(H4159="","",ROW()-4)</f>
        <v/>
      </c>
      <c r="B4159" s="13">
        <f>IF(H4159="","",ROW()-4)</f>
        <v/>
      </c>
    </row>
    <row r="4160">
      <c r="A4160" s="13">
        <f>IF(H4160="","",ROW()-4)</f>
        <v/>
      </c>
      <c r="B4160" s="13">
        <f>IF(H4160="","",ROW()-4)</f>
        <v/>
      </c>
    </row>
    <row r="4161">
      <c r="A4161" s="13">
        <f>IF(H4161="","",ROW()-4)</f>
        <v/>
      </c>
      <c r="B4161" s="13">
        <f>IF(H4161="","",ROW()-4)</f>
        <v/>
      </c>
    </row>
    <row r="4162">
      <c r="A4162" s="13">
        <f>IF(H4162="","",ROW()-4)</f>
        <v/>
      </c>
      <c r="B4162" s="13">
        <f>IF(H4162="","",ROW()-4)</f>
        <v/>
      </c>
    </row>
    <row r="4163">
      <c r="A4163" s="13">
        <f>IF(H4163="","",ROW()-4)</f>
        <v/>
      </c>
      <c r="B4163" s="13">
        <f>IF(H4163="","",ROW()-4)</f>
        <v/>
      </c>
    </row>
    <row r="4164">
      <c r="A4164" s="13">
        <f>IF(H4164="","",ROW()-4)</f>
        <v/>
      </c>
      <c r="B4164" s="13">
        <f>IF(H4164="","",ROW()-4)</f>
        <v/>
      </c>
    </row>
    <row r="4165">
      <c r="A4165" s="13">
        <f>IF(H4165="","",ROW()-4)</f>
        <v/>
      </c>
      <c r="B4165" s="13">
        <f>IF(H4165="","",ROW()-4)</f>
        <v/>
      </c>
    </row>
    <row r="4166">
      <c r="A4166" s="13">
        <f>IF(H4166="","",ROW()-4)</f>
        <v/>
      </c>
      <c r="B4166" s="13">
        <f>IF(H4166="","",ROW()-4)</f>
        <v/>
      </c>
    </row>
    <row r="4167">
      <c r="A4167" s="13">
        <f>IF(H4167="","",ROW()-4)</f>
        <v/>
      </c>
      <c r="B4167" s="13">
        <f>IF(H4167="","",ROW()-4)</f>
        <v/>
      </c>
    </row>
    <row r="4168">
      <c r="A4168" s="13">
        <f>IF(H4168="","",ROW()-4)</f>
        <v/>
      </c>
      <c r="B4168" s="13">
        <f>IF(H4168="","",ROW()-4)</f>
        <v/>
      </c>
    </row>
    <row r="4169">
      <c r="A4169" s="13">
        <f>IF(H4169="","",ROW()-4)</f>
        <v/>
      </c>
      <c r="B4169" s="13">
        <f>IF(H4169="","",ROW()-4)</f>
        <v/>
      </c>
    </row>
    <row r="4170">
      <c r="A4170" s="13">
        <f>IF(H4170="","",ROW()-4)</f>
        <v/>
      </c>
      <c r="B4170" s="13">
        <f>IF(H4170="","",ROW()-4)</f>
        <v/>
      </c>
    </row>
    <row r="4171">
      <c r="A4171" s="13">
        <f>IF(H4171="","",ROW()-4)</f>
        <v/>
      </c>
      <c r="B4171" s="13">
        <f>IF(H4171="","",ROW()-4)</f>
        <v/>
      </c>
    </row>
    <row r="4172">
      <c r="A4172" s="13">
        <f>IF(H4172="","",ROW()-4)</f>
        <v/>
      </c>
      <c r="B4172" s="13">
        <f>IF(H4172="","",ROW()-4)</f>
        <v/>
      </c>
    </row>
    <row r="4173">
      <c r="A4173" s="13">
        <f>IF(H4173="","",ROW()-4)</f>
        <v/>
      </c>
      <c r="B4173" s="13">
        <f>IF(H4173="","",ROW()-4)</f>
        <v/>
      </c>
    </row>
    <row r="4174">
      <c r="A4174" s="13">
        <f>IF(H4174="","",ROW()-4)</f>
        <v/>
      </c>
      <c r="B4174" s="13">
        <f>IF(H4174="","",ROW()-4)</f>
        <v/>
      </c>
    </row>
    <row r="4175">
      <c r="A4175" s="13">
        <f>IF(H4175="","",ROW()-4)</f>
        <v/>
      </c>
      <c r="B4175" s="13">
        <f>IF(H4175="","",ROW()-4)</f>
        <v/>
      </c>
    </row>
    <row r="4176">
      <c r="A4176" s="13">
        <f>IF(H4176="","",ROW()-4)</f>
        <v/>
      </c>
      <c r="B4176" s="13">
        <f>IF(H4176="","",ROW()-4)</f>
        <v/>
      </c>
    </row>
    <row r="4177">
      <c r="A4177" s="13">
        <f>IF(H4177="","",ROW()-4)</f>
        <v/>
      </c>
      <c r="B4177" s="13">
        <f>IF(H4177="","",ROW()-4)</f>
        <v/>
      </c>
    </row>
    <row r="4178">
      <c r="A4178" s="13">
        <f>IF(H4178="","",ROW()-4)</f>
        <v/>
      </c>
      <c r="B4178" s="13">
        <f>IF(H4178="","",ROW()-4)</f>
        <v/>
      </c>
    </row>
    <row r="4179">
      <c r="A4179" s="13">
        <f>IF(H4179="","",ROW()-4)</f>
        <v/>
      </c>
      <c r="B4179" s="13">
        <f>IF(H4179="","",ROW()-4)</f>
        <v/>
      </c>
    </row>
    <row r="4180">
      <c r="A4180" s="13">
        <f>IF(H4180="","",ROW()-4)</f>
        <v/>
      </c>
      <c r="B4180" s="13">
        <f>IF(H4180="","",ROW()-4)</f>
        <v/>
      </c>
    </row>
    <row r="4181">
      <c r="A4181" s="13">
        <f>IF(H4181="","",ROW()-4)</f>
        <v/>
      </c>
      <c r="B4181" s="13">
        <f>IF(H4181="","",ROW()-4)</f>
        <v/>
      </c>
    </row>
    <row r="4182">
      <c r="A4182" s="13">
        <f>IF(H4182="","",ROW()-4)</f>
        <v/>
      </c>
      <c r="B4182" s="13">
        <f>IF(H4182="","",ROW()-4)</f>
        <v/>
      </c>
    </row>
    <row r="4183">
      <c r="A4183" s="13">
        <f>IF(H4183="","",ROW()-4)</f>
        <v/>
      </c>
      <c r="B4183" s="13">
        <f>IF(H4183="","",ROW()-4)</f>
        <v/>
      </c>
    </row>
    <row r="4184">
      <c r="A4184" s="13">
        <f>IF(H4184="","",ROW()-4)</f>
        <v/>
      </c>
      <c r="B4184" s="13">
        <f>IF(H4184="","",ROW()-4)</f>
        <v/>
      </c>
    </row>
    <row r="4185">
      <c r="A4185" s="13">
        <f>IF(H4185="","",ROW()-4)</f>
        <v/>
      </c>
      <c r="B4185" s="13">
        <f>IF(H4185="","",ROW()-4)</f>
        <v/>
      </c>
    </row>
    <row r="4186">
      <c r="A4186" s="13">
        <f>IF(H4186="","",ROW()-4)</f>
        <v/>
      </c>
      <c r="B4186" s="13">
        <f>IF(H4186="","",ROW()-4)</f>
        <v/>
      </c>
    </row>
    <row r="4187">
      <c r="A4187" s="13">
        <f>IF(H4187="","",ROW()-4)</f>
        <v/>
      </c>
      <c r="B4187" s="13">
        <f>IF(H4187="","",ROW()-4)</f>
        <v/>
      </c>
    </row>
    <row r="4188">
      <c r="A4188" s="13">
        <f>IF(H4188="","",ROW()-4)</f>
        <v/>
      </c>
      <c r="B4188" s="13">
        <f>IF(H4188="","",ROW()-4)</f>
        <v/>
      </c>
    </row>
    <row r="4189">
      <c r="A4189" s="13">
        <f>IF(H4189="","",ROW()-4)</f>
        <v/>
      </c>
      <c r="B4189" s="13">
        <f>IF(H4189="","",ROW()-4)</f>
        <v/>
      </c>
    </row>
    <row r="4190">
      <c r="A4190" s="13">
        <f>IF(H4190="","",ROW()-4)</f>
        <v/>
      </c>
      <c r="B4190" s="13">
        <f>IF(H4190="","",ROW()-4)</f>
        <v/>
      </c>
    </row>
    <row r="4191">
      <c r="A4191" s="13">
        <f>IF(H4191="","",ROW()-4)</f>
        <v/>
      </c>
      <c r="B4191" s="13">
        <f>IF(H4191="","",ROW()-4)</f>
        <v/>
      </c>
    </row>
    <row r="4192">
      <c r="A4192" s="13">
        <f>IF(H4192="","",ROW()-4)</f>
        <v/>
      </c>
      <c r="B4192" s="13">
        <f>IF(H4192="","",ROW()-4)</f>
        <v/>
      </c>
    </row>
    <row r="4193">
      <c r="A4193" s="13">
        <f>IF(H4193="","",ROW()-4)</f>
        <v/>
      </c>
      <c r="B4193" s="13">
        <f>IF(H4193="","",ROW()-4)</f>
        <v/>
      </c>
    </row>
    <row r="4194">
      <c r="A4194" s="13">
        <f>IF(H4194="","",ROW()-4)</f>
        <v/>
      </c>
      <c r="B4194" s="13">
        <f>IF(H4194="","",ROW()-4)</f>
        <v/>
      </c>
    </row>
    <row r="4195">
      <c r="A4195" s="13">
        <f>IF(H4195="","",ROW()-4)</f>
        <v/>
      </c>
      <c r="B4195" s="13">
        <f>IF(H4195="","",ROW()-4)</f>
        <v/>
      </c>
    </row>
    <row r="4196">
      <c r="A4196" s="13">
        <f>IF(H4196="","",ROW()-4)</f>
        <v/>
      </c>
      <c r="B4196" s="13">
        <f>IF(H4196="","",ROW()-4)</f>
        <v/>
      </c>
    </row>
    <row r="4197">
      <c r="A4197" s="13">
        <f>IF(H4197="","",ROW()-4)</f>
        <v/>
      </c>
      <c r="B4197" s="13">
        <f>IF(H4197="","",ROW()-4)</f>
        <v/>
      </c>
    </row>
    <row r="4198">
      <c r="A4198" s="13">
        <f>IF(H4198="","",ROW()-4)</f>
        <v/>
      </c>
      <c r="B4198" s="13">
        <f>IF(H4198="","",ROW()-4)</f>
        <v/>
      </c>
    </row>
    <row r="4199">
      <c r="A4199" s="13">
        <f>IF(H4199="","",ROW()-4)</f>
        <v/>
      </c>
      <c r="B4199" s="13">
        <f>IF(H4199="","",ROW()-4)</f>
        <v/>
      </c>
    </row>
    <row r="4200">
      <c r="A4200" s="13">
        <f>IF(H4200="","",ROW()-4)</f>
        <v/>
      </c>
      <c r="B4200" s="13">
        <f>IF(H4200="","",ROW()-4)</f>
        <v/>
      </c>
    </row>
    <row r="4201">
      <c r="A4201" s="13">
        <f>IF(H4201="","",ROW()-4)</f>
        <v/>
      </c>
      <c r="B4201" s="13">
        <f>IF(H4201="","",ROW()-4)</f>
        <v/>
      </c>
    </row>
    <row r="4202">
      <c r="A4202" s="13">
        <f>IF(H4202="","",ROW()-4)</f>
        <v/>
      </c>
      <c r="B4202" s="13">
        <f>IF(H4202="","",ROW()-4)</f>
        <v/>
      </c>
    </row>
    <row r="4203">
      <c r="A4203" s="13">
        <f>IF(H4203="","",ROW()-4)</f>
        <v/>
      </c>
      <c r="B4203" s="13">
        <f>IF(H4203="","",ROW()-4)</f>
        <v/>
      </c>
    </row>
    <row r="4204">
      <c r="A4204" s="13">
        <f>IF(H4204="","",ROW()-4)</f>
        <v/>
      </c>
      <c r="B4204" s="13">
        <f>IF(H4204="","",ROW()-4)</f>
        <v/>
      </c>
    </row>
    <row r="4205">
      <c r="A4205" s="13">
        <f>IF(H4205="","",ROW()-4)</f>
        <v/>
      </c>
      <c r="B4205" s="13">
        <f>IF(H4205="","",ROW()-4)</f>
        <v/>
      </c>
    </row>
    <row r="4206">
      <c r="A4206" s="13">
        <f>IF(H4206="","",ROW()-4)</f>
        <v/>
      </c>
      <c r="B4206" s="13">
        <f>IF(H4206="","",ROW()-4)</f>
        <v/>
      </c>
    </row>
    <row r="4207">
      <c r="A4207" s="13">
        <f>IF(H4207="","",ROW()-4)</f>
        <v/>
      </c>
      <c r="B4207" s="13">
        <f>IF(H4207="","",ROW()-4)</f>
        <v/>
      </c>
    </row>
    <row r="4208">
      <c r="A4208" s="13">
        <f>IF(H4208="","",ROW()-4)</f>
        <v/>
      </c>
      <c r="B4208" s="13">
        <f>IF(H4208="","",ROW()-4)</f>
        <v/>
      </c>
    </row>
    <row r="4209">
      <c r="A4209" s="13">
        <f>IF(H4209="","",ROW()-4)</f>
        <v/>
      </c>
      <c r="B4209" s="13">
        <f>IF(H4209="","",ROW()-4)</f>
        <v/>
      </c>
    </row>
    <row r="4210">
      <c r="A4210" s="13">
        <f>IF(H4210="","",ROW()-4)</f>
        <v/>
      </c>
      <c r="B4210" s="13">
        <f>IF(H4210="","",ROW()-4)</f>
        <v/>
      </c>
    </row>
    <row r="4211">
      <c r="A4211" s="13">
        <f>IF(H4211="","",ROW()-4)</f>
        <v/>
      </c>
      <c r="B4211" s="13">
        <f>IF(H4211="","",ROW()-4)</f>
        <v/>
      </c>
    </row>
    <row r="4212">
      <c r="A4212" s="13">
        <f>IF(H4212="","",ROW()-4)</f>
        <v/>
      </c>
      <c r="B4212" s="13">
        <f>IF(H4212="","",ROW()-4)</f>
        <v/>
      </c>
    </row>
    <row r="4213">
      <c r="A4213" s="13">
        <f>IF(H4213="","",ROW()-4)</f>
        <v/>
      </c>
      <c r="B4213" s="13">
        <f>IF(H4213="","",ROW()-4)</f>
        <v/>
      </c>
    </row>
    <row r="4214">
      <c r="A4214" s="13">
        <f>IF(H4214="","",ROW()-4)</f>
        <v/>
      </c>
      <c r="B4214" s="13">
        <f>IF(H4214="","",ROW()-4)</f>
        <v/>
      </c>
    </row>
    <row r="4215">
      <c r="A4215" s="13">
        <f>IF(H4215="","",ROW()-4)</f>
        <v/>
      </c>
      <c r="B4215" s="13">
        <f>IF(H4215="","",ROW()-4)</f>
        <v/>
      </c>
    </row>
    <row r="4216">
      <c r="A4216" s="13">
        <f>IF(H4216="","",ROW()-4)</f>
        <v/>
      </c>
      <c r="B4216" s="13">
        <f>IF(H4216="","",ROW()-4)</f>
        <v/>
      </c>
    </row>
    <row r="4217">
      <c r="A4217" s="13">
        <f>IF(H4217="","",ROW()-4)</f>
        <v/>
      </c>
      <c r="B4217" s="13">
        <f>IF(H4217="","",ROW()-4)</f>
        <v/>
      </c>
    </row>
    <row r="4218">
      <c r="A4218" s="13">
        <f>IF(H4218="","",ROW()-4)</f>
        <v/>
      </c>
      <c r="B4218" s="13">
        <f>IF(H4218="","",ROW()-4)</f>
        <v/>
      </c>
    </row>
    <row r="4219">
      <c r="A4219" s="13">
        <f>IF(H4219="","",ROW()-4)</f>
        <v/>
      </c>
      <c r="B4219" s="13">
        <f>IF(H4219="","",ROW()-4)</f>
        <v/>
      </c>
    </row>
    <row r="4220">
      <c r="A4220" s="13">
        <f>IF(H4220="","",ROW()-4)</f>
        <v/>
      </c>
      <c r="B4220" s="13">
        <f>IF(H4220="","",ROW()-4)</f>
        <v/>
      </c>
    </row>
    <row r="4221">
      <c r="A4221" s="13">
        <f>IF(H4221="","",ROW()-4)</f>
        <v/>
      </c>
      <c r="B4221" s="13">
        <f>IF(H4221="","",ROW()-4)</f>
        <v/>
      </c>
    </row>
    <row r="4222">
      <c r="A4222" s="13">
        <f>IF(H4222="","",ROW()-4)</f>
        <v/>
      </c>
      <c r="B4222" s="13">
        <f>IF(H4222="","",ROW()-4)</f>
        <v/>
      </c>
    </row>
    <row r="4223">
      <c r="A4223" s="13">
        <f>IF(H4223="","",ROW()-4)</f>
        <v/>
      </c>
      <c r="B4223" s="13">
        <f>IF(H4223="","",ROW()-4)</f>
        <v/>
      </c>
    </row>
    <row r="4224">
      <c r="A4224" s="13">
        <f>IF(H4224="","",ROW()-4)</f>
        <v/>
      </c>
      <c r="B4224" s="13">
        <f>IF(H4224="","",ROW()-4)</f>
        <v/>
      </c>
    </row>
    <row r="4225">
      <c r="A4225" s="13">
        <f>IF(H4225="","",ROW()-4)</f>
        <v/>
      </c>
      <c r="B4225" s="13">
        <f>IF(H4225="","",ROW()-4)</f>
        <v/>
      </c>
    </row>
    <row r="4226">
      <c r="A4226" s="13">
        <f>IF(H4226="","",ROW()-4)</f>
        <v/>
      </c>
      <c r="B4226" s="13">
        <f>IF(H4226="","",ROW()-4)</f>
        <v/>
      </c>
    </row>
    <row r="4227">
      <c r="A4227" s="13">
        <f>IF(H4227="","",ROW()-4)</f>
        <v/>
      </c>
      <c r="B4227" s="13">
        <f>IF(H4227="","",ROW()-4)</f>
        <v/>
      </c>
    </row>
    <row r="4228">
      <c r="A4228" s="13">
        <f>IF(H4228="","",ROW()-4)</f>
        <v/>
      </c>
      <c r="B4228" s="13">
        <f>IF(H4228="","",ROW()-4)</f>
        <v/>
      </c>
    </row>
    <row r="4229">
      <c r="A4229" s="13">
        <f>IF(H4229="","",ROW()-4)</f>
        <v/>
      </c>
      <c r="B4229" s="13">
        <f>IF(H4229="","",ROW()-4)</f>
        <v/>
      </c>
    </row>
    <row r="4230">
      <c r="A4230" s="13">
        <f>IF(H4230="","",ROW()-4)</f>
        <v/>
      </c>
      <c r="B4230" s="13">
        <f>IF(H4230="","",ROW()-4)</f>
        <v/>
      </c>
    </row>
    <row r="4231">
      <c r="A4231" s="13">
        <f>IF(H4231="","",ROW()-4)</f>
        <v/>
      </c>
      <c r="B4231" s="13">
        <f>IF(H4231="","",ROW()-4)</f>
        <v/>
      </c>
    </row>
    <row r="4232">
      <c r="A4232" s="13">
        <f>IF(H4232="","",ROW()-4)</f>
        <v/>
      </c>
      <c r="B4232" s="13">
        <f>IF(H4232="","",ROW()-4)</f>
        <v/>
      </c>
    </row>
    <row r="4233">
      <c r="A4233" s="13">
        <f>IF(H4233="","",ROW()-4)</f>
        <v/>
      </c>
      <c r="B4233" s="13">
        <f>IF(H4233="","",ROW()-4)</f>
        <v/>
      </c>
    </row>
    <row r="4234">
      <c r="A4234" s="13">
        <f>IF(H4234="","",ROW()-4)</f>
        <v/>
      </c>
      <c r="B4234" s="13">
        <f>IF(H4234="","",ROW()-4)</f>
        <v/>
      </c>
    </row>
    <row r="4235">
      <c r="A4235" s="13">
        <f>IF(H4235="","",ROW()-4)</f>
        <v/>
      </c>
      <c r="B4235" s="13">
        <f>IF(H4235="","",ROW()-4)</f>
        <v/>
      </c>
    </row>
    <row r="4236">
      <c r="A4236" s="13">
        <f>IF(H4236="","",ROW()-4)</f>
        <v/>
      </c>
      <c r="B4236" s="13">
        <f>IF(H4236="","",ROW()-4)</f>
        <v/>
      </c>
    </row>
    <row r="4237">
      <c r="A4237" s="13">
        <f>IF(H4237="","",ROW()-4)</f>
        <v/>
      </c>
      <c r="B4237" s="13">
        <f>IF(H4237="","",ROW()-4)</f>
        <v/>
      </c>
    </row>
    <row r="4238">
      <c r="A4238" s="13">
        <f>IF(H4238="","",ROW()-4)</f>
        <v/>
      </c>
      <c r="B4238" s="13">
        <f>IF(H4238="","",ROW()-4)</f>
        <v/>
      </c>
    </row>
    <row r="4239">
      <c r="A4239" s="13">
        <f>IF(H4239="","",ROW()-4)</f>
        <v/>
      </c>
      <c r="B4239" s="13">
        <f>IF(H4239="","",ROW()-4)</f>
        <v/>
      </c>
    </row>
    <row r="4240">
      <c r="A4240" s="13">
        <f>IF(H4240="","",ROW()-4)</f>
        <v/>
      </c>
      <c r="B4240" s="13">
        <f>IF(H4240="","",ROW()-4)</f>
        <v/>
      </c>
    </row>
    <row r="4241">
      <c r="A4241" s="13">
        <f>IF(H4241="","",ROW()-4)</f>
        <v/>
      </c>
      <c r="B4241" s="13">
        <f>IF(H4241="","",ROW()-4)</f>
        <v/>
      </c>
    </row>
    <row r="4242">
      <c r="A4242" s="13">
        <f>IF(H4242="","",ROW()-4)</f>
        <v/>
      </c>
      <c r="B4242" s="13">
        <f>IF(H4242="","",ROW()-4)</f>
        <v/>
      </c>
    </row>
    <row r="4243">
      <c r="A4243" s="13">
        <f>IF(H4243="","",ROW()-4)</f>
        <v/>
      </c>
      <c r="B4243" s="13">
        <f>IF(H4243="","",ROW()-4)</f>
        <v/>
      </c>
    </row>
    <row r="4244">
      <c r="A4244" s="13">
        <f>IF(H4244="","",ROW()-4)</f>
        <v/>
      </c>
      <c r="B4244" s="13">
        <f>IF(H4244="","",ROW()-4)</f>
        <v/>
      </c>
    </row>
    <row r="4245">
      <c r="A4245" s="13">
        <f>IF(H4245="","",ROW()-4)</f>
        <v/>
      </c>
      <c r="B4245" s="13">
        <f>IF(H4245="","",ROW()-4)</f>
        <v/>
      </c>
    </row>
    <row r="4246">
      <c r="A4246" s="13">
        <f>IF(H4246="","",ROW()-4)</f>
        <v/>
      </c>
      <c r="B4246" s="13">
        <f>IF(H4246="","",ROW()-4)</f>
        <v/>
      </c>
    </row>
    <row r="4247">
      <c r="A4247" s="13">
        <f>IF(H4247="","",ROW()-4)</f>
        <v/>
      </c>
      <c r="B4247" s="13">
        <f>IF(H4247="","",ROW()-4)</f>
        <v/>
      </c>
    </row>
    <row r="4248">
      <c r="A4248" s="13">
        <f>IF(H4248="","",ROW()-4)</f>
        <v/>
      </c>
      <c r="B4248" s="13">
        <f>IF(H4248="","",ROW()-4)</f>
        <v/>
      </c>
    </row>
    <row r="4249">
      <c r="A4249" s="13">
        <f>IF(H4249="","",ROW()-4)</f>
        <v/>
      </c>
      <c r="B4249" s="13">
        <f>IF(H4249="","",ROW()-4)</f>
        <v/>
      </c>
    </row>
    <row r="4250">
      <c r="A4250" s="13">
        <f>IF(H4250="","",ROW()-4)</f>
        <v/>
      </c>
      <c r="B4250" s="13">
        <f>IF(H4250="","",ROW()-4)</f>
        <v/>
      </c>
    </row>
    <row r="4251">
      <c r="A4251" s="13">
        <f>IF(H4251="","",ROW()-4)</f>
        <v/>
      </c>
      <c r="B4251" s="13">
        <f>IF(H4251="","",ROW()-4)</f>
        <v/>
      </c>
    </row>
    <row r="4252">
      <c r="A4252" s="13">
        <f>IF(H4252="","",ROW()-4)</f>
        <v/>
      </c>
      <c r="B4252" s="13">
        <f>IF(H4252="","",ROW()-4)</f>
        <v/>
      </c>
    </row>
    <row r="4253">
      <c r="A4253" s="13">
        <f>IF(H4253="","",ROW()-4)</f>
        <v/>
      </c>
      <c r="B4253" s="13">
        <f>IF(H4253="","",ROW()-4)</f>
        <v/>
      </c>
    </row>
    <row r="4254">
      <c r="A4254" s="13">
        <f>IF(H4254="","",ROW()-4)</f>
        <v/>
      </c>
      <c r="B4254" s="13">
        <f>IF(H4254="","",ROW()-4)</f>
        <v/>
      </c>
    </row>
    <row r="4255">
      <c r="A4255" s="13">
        <f>IF(H4255="","",ROW()-4)</f>
        <v/>
      </c>
      <c r="B4255" s="13">
        <f>IF(H4255="","",ROW()-4)</f>
        <v/>
      </c>
    </row>
    <row r="4256">
      <c r="A4256" s="13">
        <f>IF(H4256="","",ROW()-4)</f>
        <v/>
      </c>
      <c r="B4256" s="13">
        <f>IF(H4256="","",ROW()-4)</f>
        <v/>
      </c>
    </row>
    <row r="4257">
      <c r="A4257" s="13">
        <f>IF(H4257="","",ROW()-4)</f>
        <v/>
      </c>
      <c r="B4257" s="13">
        <f>IF(H4257="","",ROW()-4)</f>
        <v/>
      </c>
    </row>
    <row r="4258">
      <c r="A4258" s="13">
        <f>IF(H4258="","",ROW()-4)</f>
        <v/>
      </c>
      <c r="B4258" s="13">
        <f>IF(H4258="","",ROW()-4)</f>
        <v/>
      </c>
    </row>
    <row r="4259">
      <c r="A4259" s="13">
        <f>IF(H4259="","",ROW()-4)</f>
        <v/>
      </c>
      <c r="B4259" s="13">
        <f>IF(H4259="","",ROW()-4)</f>
        <v/>
      </c>
    </row>
    <row r="4260">
      <c r="A4260" s="13">
        <f>IF(H4260="","",ROW()-4)</f>
        <v/>
      </c>
      <c r="B4260" s="13">
        <f>IF(H4260="","",ROW()-4)</f>
        <v/>
      </c>
    </row>
    <row r="4261">
      <c r="A4261" s="13">
        <f>IF(H4261="","",ROW()-4)</f>
        <v/>
      </c>
      <c r="B4261" s="13">
        <f>IF(H4261="","",ROW()-4)</f>
        <v/>
      </c>
    </row>
    <row r="4262">
      <c r="A4262" s="13">
        <f>IF(H4262="","",ROW()-4)</f>
        <v/>
      </c>
      <c r="B4262" s="13">
        <f>IF(H4262="","",ROW()-4)</f>
        <v/>
      </c>
    </row>
    <row r="4263">
      <c r="A4263" s="13">
        <f>IF(H4263="","",ROW()-4)</f>
        <v/>
      </c>
      <c r="B4263" s="13">
        <f>IF(H4263="","",ROW()-4)</f>
        <v/>
      </c>
    </row>
    <row r="4264">
      <c r="A4264" s="13">
        <f>IF(H4264="","",ROW()-4)</f>
        <v/>
      </c>
      <c r="B4264" s="13">
        <f>IF(H4264="","",ROW()-4)</f>
        <v/>
      </c>
    </row>
    <row r="4265">
      <c r="A4265" s="13">
        <f>IF(H4265="","",ROW()-4)</f>
        <v/>
      </c>
      <c r="B4265" s="13">
        <f>IF(H4265="","",ROW()-4)</f>
        <v/>
      </c>
    </row>
    <row r="4266">
      <c r="A4266" s="13">
        <f>IF(H4266="","",ROW()-4)</f>
        <v/>
      </c>
      <c r="B4266" s="13">
        <f>IF(H4266="","",ROW()-4)</f>
        <v/>
      </c>
    </row>
    <row r="4267">
      <c r="A4267" s="13">
        <f>IF(H4267="","",ROW()-4)</f>
        <v/>
      </c>
      <c r="B4267" s="13">
        <f>IF(H4267="","",ROW()-4)</f>
        <v/>
      </c>
    </row>
    <row r="4268">
      <c r="A4268" s="13">
        <f>IF(H4268="","",ROW()-4)</f>
        <v/>
      </c>
      <c r="B4268" s="13">
        <f>IF(H4268="","",ROW()-4)</f>
        <v/>
      </c>
    </row>
    <row r="4269">
      <c r="A4269" s="13">
        <f>IF(H4269="","",ROW()-4)</f>
        <v/>
      </c>
      <c r="B4269" s="13">
        <f>IF(H4269="","",ROW()-4)</f>
        <v/>
      </c>
    </row>
    <row r="4270">
      <c r="A4270" s="13">
        <f>IF(H4270="","",ROW()-4)</f>
        <v/>
      </c>
      <c r="B4270" s="13">
        <f>IF(H4270="","",ROW()-4)</f>
        <v/>
      </c>
    </row>
    <row r="4271">
      <c r="A4271" s="13">
        <f>IF(H4271="","",ROW()-4)</f>
        <v/>
      </c>
      <c r="B4271" s="13">
        <f>IF(H4271="","",ROW()-4)</f>
        <v/>
      </c>
    </row>
    <row r="4272">
      <c r="A4272" s="13">
        <f>IF(H4272="","",ROW()-4)</f>
        <v/>
      </c>
      <c r="B4272" s="13">
        <f>IF(H4272="","",ROW()-4)</f>
        <v/>
      </c>
    </row>
    <row r="4273">
      <c r="A4273" s="13">
        <f>IF(H4273="","",ROW()-4)</f>
        <v/>
      </c>
      <c r="B4273" s="13">
        <f>IF(H4273="","",ROW()-4)</f>
        <v/>
      </c>
    </row>
    <row r="4274">
      <c r="A4274" s="13">
        <f>IF(H4274="","",ROW()-4)</f>
        <v/>
      </c>
      <c r="B4274" s="13">
        <f>IF(H4274="","",ROW()-4)</f>
        <v/>
      </c>
    </row>
    <row r="4275">
      <c r="A4275" s="13">
        <f>IF(H4275="","",ROW()-4)</f>
        <v/>
      </c>
      <c r="B4275" s="13">
        <f>IF(H4275="","",ROW()-4)</f>
        <v/>
      </c>
    </row>
    <row r="4276">
      <c r="A4276" s="13">
        <f>IF(H4276="","",ROW()-4)</f>
        <v/>
      </c>
      <c r="B4276" s="13">
        <f>IF(H4276="","",ROW()-4)</f>
        <v/>
      </c>
    </row>
    <row r="4277">
      <c r="A4277" s="13">
        <f>IF(H4277="","",ROW()-4)</f>
        <v/>
      </c>
      <c r="B4277" s="13">
        <f>IF(H4277="","",ROW()-4)</f>
        <v/>
      </c>
    </row>
    <row r="4278">
      <c r="A4278" s="13">
        <f>IF(H4278="","",ROW()-4)</f>
        <v/>
      </c>
      <c r="B4278" s="13">
        <f>IF(H4278="","",ROW()-4)</f>
        <v/>
      </c>
    </row>
    <row r="4279">
      <c r="A4279" s="13">
        <f>IF(H4279="","",ROW()-4)</f>
        <v/>
      </c>
      <c r="B4279" s="13">
        <f>IF(H4279="","",ROW()-4)</f>
        <v/>
      </c>
    </row>
    <row r="4280">
      <c r="A4280" s="13">
        <f>IF(H4280="","",ROW()-4)</f>
        <v/>
      </c>
      <c r="B4280" s="13">
        <f>IF(H4280="","",ROW()-4)</f>
        <v/>
      </c>
    </row>
    <row r="4281">
      <c r="A4281" s="13">
        <f>IF(H4281="","",ROW()-4)</f>
        <v/>
      </c>
      <c r="B4281" s="13">
        <f>IF(H4281="","",ROW()-4)</f>
        <v/>
      </c>
    </row>
    <row r="4282">
      <c r="A4282" s="13">
        <f>IF(H4282="","",ROW()-4)</f>
        <v/>
      </c>
      <c r="B4282" s="13">
        <f>IF(H4282="","",ROW()-4)</f>
        <v/>
      </c>
    </row>
    <row r="4283">
      <c r="A4283" s="13">
        <f>IF(H4283="","",ROW()-4)</f>
        <v/>
      </c>
      <c r="B4283" s="13">
        <f>IF(H4283="","",ROW()-4)</f>
        <v/>
      </c>
    </row>
    <row r="4284">
      <c r="A4284" s="13">
        <f>IF(H4284="","",ROW()-4)</f>
        <v/>
      </c>
      <c r="B4284" s="13">
        <f>IF(H4284="","",ROW()-4)</f>
        <v/>
      </c>
    </row>
    <row r="4285">
      <c r="A4285" s="13">
        <f>IF(H4285="","",ROW()-4)</f>
        <v/>
      </c>
      <c r="B4285" s="13">
        <f>IF(H4285="","",ROW()-4)</f>
        <v/>
      </c>
    </row>
    <row r="4286">
      <c r="A4286" s="13">
        <f>IF(H4286="","",ROW()-4)</f>
        <v/>
      </c>
      <c r="B4286" s="13">
        <f>IF(H4286="","",ROW()-4)</f>
        <v/>
      </c>
    </row>
    <row r="4287">
      <c r="A4287" s="13">
        <f>IF(H4287="","",ROW()-4)</f>
        <v/>
      </c>
      <c r="B4287" s="13">
        <f>IF(H4287="","",ROW()-4)</f>
        <v/>
      </c>
    </row>
    <row r="4288">
      <c r="A4288" s="13">
        <f>IF(H4288="","",ROW()-4)</f>
        <v/>
      </c>
      <c r="B4288" s="13">
        <f>IF(H4288="","",ROW()-4)</f>
        <v/>
      </c>
    </row>
    <row r="4289">
      <c r="A4289" s="13">
        <f>IF(H4289="","",ROW()-4)</f>
        <v/>
      </c>
      <c r="B4289" s="13">
        <f>IF(H4289="","",ROW()-4)</f>
        <v/>
      </c>
    </row>
    <row r="4290">
      <c r="A4290" s="13">
        <f>IF(H4290="","",ROW()-4)</f>
        <v/>
      </c>
      <c r="B4290" s="13">
        <f>IF(H4290="","",ROW()-4)</f>
        <v/>
      </c>
    </row>
    <row r="4291">
      <c r="A4291" s="13">
        <f>IF(H4291="","",ROW()-4)</f>
        <v/>
      </c>
      <c r="B4291" s="13">
        <f>IF(H4291="","",ROW()-4)</f>
        <v/>
      </c>
    </row>
    <row r="4292">
      <c r="A4292" s="13">
        <f>IF(H4292="","",ROW()-4)</f>
        <v/>
      </c>
      <c r="B4292" s="13">
        <f>IF(H4292="","",ROW()-4)</f>
        <v/>
      </c>
    </row>
    <row r="4293">
      <c r="A4293" s="13">
        <f>IF(H4293="","",ROW()-4)</f>
        <v/>
      </c>
      <c r="B4293" s="13">
        <f>IF(H4293="","",ROW()-4)</f>
        <v/>
      </c>
    </row>
    <row r="4294">
      <c r="A4294" s="13">
        <f>IF(H4294="","",ROW()-4)</f>
        <v/>
      </c>
      <c r="B4294" s="13">
        <f>IF(H4294="","",ROW()-4)</f>
        <v/>
      </c>
    </row>
    <row r="4295">
      <c r="A4295" s="13">
        <f>IF(H4295="","",ROW()-4)</f>
        <v/>
      </c>
      <c r="B4295" s="13">
        <f>IF(H4295="","",ROW()-4)</f>
        <v/>
      </c>
    </row>
    <row r="4296">
      <c r="A4296" s="13">
        <f>IF(H4296="","",ROW()-4)</f>
        <v/>
      </c>
      <c r="B4296" s="13">
        <f>IF(H4296="","",ROW()-4)</f>
        <v/>
      </c>
    </row>
    <row r="4297">
      <c r="A4297" s="13">
        <f>IF(H4297="","",ROW()-4)</f>
        <v/>
      </c>
      <c r="B4297" s="13">
        <f>IF(H4297="","",ROW()-4)</f>
        <v/>
      </c>
    </row>
    <row r="4298">
      <c r="A4298" s="13">
        <f>IF(H4298="","",ROW()-4)</f>
        <v/>
      </c>
      <c r="B4298" s="13">
        <f>IF(H4298="","",ROW()-4)</f>
        <v/>
      </c>
    </row>
    <row r="4299">
      <c r="A4299" s="13">
        <f>IF(H4299="","",ROW()-4)</f>
        <v/>
      </c>
      <c r="B4299" s="13">
        <f>IF(H4299="","",ROW()-4)</f>
        <v/>
      </c>
    </row>
    <row r="4300">
      <c r="A4300" s="13">
        <f>IF(H4300="","",ROW()-4)</f>
        <v/>
      </c>
      <c r="B4300" s="13">
        <f>IF(H4300="","",ROW()-4)</f>
        <v/>
      </c>
    </row>
    <row r="4301">
      <c r="A4301" s="13">
        <f>IF(H4301="","",ROW()-4)</f>
        <v/>
      </c>
      <c r="B4301" s="13">
        <f>IF(H4301="","",ROW()-4)</f>
        <v/>
      </c>
    </row>
    <row r="4302">
      <c r="A4302" s="13">
        <f>IF(H4302="","",ROW()-4)</f>
        <v/>
      </c>
      <c r="B4302" s="13">
        <f>IF(H4302="","",ROW()-4)</f>
        <v/>
      </c>
    </row>
    <row r="4303">
      <c r="A4303" s="13">
        <f>IF(H4303="","",ROW()-4)</f>
        <v/>
      </c>
      <c r="B4303" s="13">
        <f>IF(H4303="","",ROW()-4)</f>
        <v/>
      </c>
    </row>
    <row r="4304">
      <c r="A4304" s="13">
        <f>IF(H4304="","",ROW()-4)</f>
        <v/>
      </c>
      <c r="B4304" s="13">
        <f>IF(H4304="","",ROW()-4)</f>
        <v/>
      </c>
    </row>
    <row r="4305">
      <c r="A4305" s="13">
        <f>IF(H4305="","",ROW()-4)</f>
        <v/>
      </c>
      <c r="B4305" s="13">
        <f>IF(H4305="","",ROW()-4)</f>
        <v/>
      </c>
    </row>
    <row r="4306">
      <c r="A4306" s="13">
        <f>IF(H4306="","",ROW()-4)</f>
        <v/>
      </c>
      <c r="B4306" s="13">
        <f>IF(H4306="","",ROW()-4)</f>
        <v/>
      </c>
    </row>
    <row r="4307">
      <c r="A4307" s="13">
        <f>IF(H4307="","",ROW()-4)</f>
        <v/>
      </c>
      <c r="B4307" s="13">
        <f>IF(H4307="","",ROW()-4)</f>
        <v/>
      </c>
    </row>
    <row r="4308">
      <c r="A4308" s="13">
        <f>IF(H4308="","",ROW()-4)</f>
        <v/>
      </c>
      <c r="B4308" s="13">
        <f>IF(H4308="","",ROW()-4)</f>
        <v/>
      </c>
    </row>
    <row r="4309">
      <c r="A4309" s="13">
        <f>IF(H4309="","",ROW()-4)</f>
        <v/>
      </c>
      <c r="B4309" s="13">
        <f>IF(H4309="","",ROW()-4)</f>
        <v/>
      </c>
    </row>
    <row r="4310">
      <c r="A4310" s="13">
        <f>IF(H4310="","",ROW()-4)</f>
        <v/>
      </c>
      <c r="B4310" s="13">
        <f>IF(H4310="","",ROW()-4)</f>
        <v/>
      </c>
    </row>
    <row r="4311">
      <c r="A4311" s="13">
        <f>IF(H4311="","",ROW()-4)</f>
        <v/>
      </c>
      <c r="B4311" s="13">
        <f>IF(H4311="","",ROW()-4)</f>
        <v/>
      </c>
    </row>
    <row r="4312">
      <c r="A4312" s="13">
        <f>IF(H4312="","",ROW()-4)</f>
        <v/>
      </c>
      <c r="B4312" s="13">
        <f>IF(H4312="","",ROW()-4)</f>
        <v/>
      </c>
    </row>
    <row r="4313">
      <c r="A4313" s="13">
        <f>IF(H4313="","",ROW()-4)</f>
        <v/>
      </c>
      <c r="B4313" s="13">
        <f>IF(H4313="","",ROW()-4)</f>
        <v/>
      </c>
    </row>
    <row r="4314">
      <c r="A4314" s="13">
        <f>IF(H4314="","",ROW()-4)</f>
        <v/>
      </c>
      <c r="B4314" s="13">
        <f>IF(H4314="","",ROW()-4)</f>
        <v/>
      </c>
    </row>
    <row r="4315">
      <c r="A4315" s="13">
        <f>IF(H4315="","",ROW()-4)</f>
        <v/>
      </c>
      <c r="B4315" s="13">
        <f>IF(H4315="","",ROW()-4)</f>
        <v/>
      </c>
    </row>
    <row r="4316">
      <c r="A4316" s="13">
        <f>IF(H4316="","",ROW()-4)</f>
        <v/>
      </c>
      <c r="B4316" s="13">
        <f>IF(H4316="","",ROW()-4)</f>
        <v/>
      </c>
    </row>
    <row r="4317">
      <c r="A4317" s="13">
        <f>IF(H4317="","",ROW()-4)</f>
        <v/>
      </c>
      <c r="B4317" s="13">
        <f>IF(H4317="","",ROW()-4)</f>
        <v/>
      </c>
    </row>
    <row r="4318">
      <c r="A4318" s="13">
        <f>IF(H4318="","",ROW()-4)</f>
        <v/>
      </c>
      <c r="B4318" s="13">
        <f>IF(H4318="","",ROW()-4)</f>
        <v/>
      </c>
    </row>
    <row r="4319">
      <c r="A4319" s="13">
        <f>IF(H4319="","",ROW()-4)</f>
        <v/>
      </c>
      <c r="B4319" s="13">
        <f>IF(H4319="","",ROW()-4)</f>
        <v/>
      </c>
    </row>
    <row r="4320">
      <c r="A4320" s="13">
        <f>IF(H4320="","",ROW()-4)</f>
        <v/>
      </c>
      <c r="B4320" s="13">
        <f>IF(H4320="","",ROW()-4)</f>
        <v/>
      </c>
    </row>
    <row r="4321">
      <c r="A4321" s="13">
        <f>IF(H4321="","",ROW()-4)</f>
        <v/>
      </c>
      <c r="B4321" s="13">
        <f>IF(H4321="","",ROW()-4)</f>
        <v/>
      </c>
    </row>
    <row r="4322">
      <c r="A4322" s="13">
        <f>IF(H4322="","",ROW()-4)</f>
        <v/>
      </c>
      <c r="B4322" s="13">
        <f>IF(H4322="","",ROW()-4)</f>
        <v/>
      </c>
    </row>
    <row r="4323">
      <c r="A4323" s="13">
        <f>IF(H4323="","",ROW()-4)</f>
        <v/>
      </c>
      <c r="B4323" s="13">
        <f>IF(H4323="","",ROW()-4)</f>
        <v/>
      </c>
    </row>
    <row r="4324">
      <c r="A4324" s="13">
        <f>IF(H4324="","",ROW()-4)</f>
        <v/>
      </c>
      <c r="B4324" s="13">
        <f>IF(H4324="","",ROW()-4)</f>
        <v/>
      </c>
    </row>
    <row r="4325">
      <c r="A4325" s="13">
        <f>IF(H4325="","",ROW()-4)</f>
        <v/>
      </c>
      <c r="B4325" s="13">
        <f>IF(H4325="","",ROW()-4)</f>
        <v/>
      </c>
    </row>
    <row r="4326">
      <c r="A4326" s="13">
        <f>IF(H4326="","",ROW()-4)</f>
        <v/>
      </c>
      <c r="B4326" s="13">
        <f>IF(H4326="","",ROW()-4)</f>
        <v/>
      </c>
    </row>
    <row r="4327">
      <c r="A4327" s="13">
        <f>IF(H4327="","",ROW()-4)</f>
        <v/>
      </c>
      <c r="B4327" s="13">
        <f>IF(H4327="","",ROW()-4)</f>
        <v/>
      </c>
    </row>
    <row r="4328">
      <c r="A4328" s="13">
        <f>IF(H4328="","",ROW()-4)</f>
        <v/>
      </c>
      <c r="B4328" s="13">
        <f>IF(H4328="","",ROW()-4)</f>
        <v/>
      </c>
    </row>
    <row r="4329">
      <c r="A4329" s="13">
        <f>IF(H4329="","",ROW()-4)</f>
        <v/>
      </c>
      <c r="B4329" s="13">
        <f>IF(H4329="","",ROW()-4)</f>
        <v/>
      </c>
    </row>
    <row r="4330">
      <c r="A4330" s="13">
        <f>IF(H4330="","",ROW()-4)</f>
        <v/>
      </c>
      <c r="B4330" s="13">
        <f>IF(H4330="","",ROW()-4)</f>
        <v/>
      </c>
    </row>
    <row r="4331">
      <c r="A4331" s="13">
        <f>IF(H4331="","",ROW()-4)</f>
        <v/>
      </c>
      <c r="B4331" s="13">
        <f>IF(H4331="","",ROW()-4)</f>
        <v/>
      </c>
    </row>
    <row r="4332">
      <c r="A4332" s="13">
        <f>IF(H4332="","",ROW()-4)</f>
        <v/>
      </c>
      <c r="B4332" s="13">
        <f>IF(H4332="","",ROW()-4)</f>
        <v/>
      </c>
    </row>
    <row r="4333">
      <c r="A4333" s="13">
        <f>IF(H4333="","",ROW()-4)</f>
        <v/>
      </c>
      <c r="B4333" s="13">
        <f>IF(H4333="","",ROW()-4)</f>
        <v/>
      </c>
    </row>
    <row r="4334">
      <c r="A4334" s="13">
        <f>IF(H4334="","",ROW()-4)</f>
        <v/>
      </c>
      <c r="B4334" s="13">
        <f>IF(H4334="","",ROW()-4)</f>
        <v/>
      </c>
    </row>
    <row r="4335">
      <c r="A4335" s="13">
        <f>IF(H4335="","",ROW()-4)</f>
        <v/>
      </c>
      <c r="B4335" s="13">
        <f>IF(H4335="","",ROW()-4)</f>
        <v/>
      </c>
    </row>
    <row r="4336">
      <c r="A4336" s="13">
        <f>IF(H4336="","",ROW()-4)</f>
        <v/>
      </c>
      <c r="B4336" s="13">
        <f>IF(H4336="","",ROW()-4)</f>
        <v/>
      </c>
    </row>
    <row r="4337">
      <c r="A4337" s="13">
        <f>IF(H4337="","",ROW()-4)</f>
        <v/>
      </c>
      <c r="B4337" s="13">
        <f>IF(H4337="","",ROW()-4)</f>
        <v/>
      </c>
    </row>
    <row r="4338">
      <c r="A4338" s="13">
        <f>IF(H4338="","",ROW()-4)</f>
        <v/>
      </c>
      <c r="B4338" s="13">
        <f>IF(H4338="","",ROW()-4)</f>
        <v/>
      </c>
    </row>
    <row r="4339">
      <c r="A4339" s="13">
        <f>IF(H4339="","",ROW()-4)</f>
        <v/>
      </c>
      <c r="B4339" s="13">
        <f>IF(H4339="","",ROW()-4)</f>
        <v/>
      </c>
    </row>
    <row r="4340">
      <c r="A4340" s="13">
        <f>IF(H4340="","",ROW()-4)</f>
        <v/>
      </c>
      <c r="B4340" s="13">
        <f>IF(H4340="","",ROW()-4)</f>
        <v/>
      </c>
    </row>
    <row r="4341">
      <c r="A4341" s="13">
        <f>IF(H4341="","",ROW()-4)</f>
        <v/>
      </c>
      <c r="B4341" s="13">
        <f>IF(H4341="","",ROW()-4)</f>
        <v/>
      </c>
    </row>
    <row r="4342">
      <c r="A4342" s="13">
        <f>IF(H4342="","",ROW()-4)</f>
        <v/>
      </c>
      <c r="B4342" s="13">
        <f>IF(H4342="","",ROW()-4)</f>
        <v/>
      </c>
    </row>
    <row r="4343">
      <c r="A4343" s="13">
        <f>IF(H4343="","",ROW()-4)</f>
        <v/>
      </c>
      <c r="B4343" s="13">
        <f>IF(H4343="","",ROW()-4)</f>
        <v/>
      </c>
    </row>
    <row r="4344">
      <c r="A4344" s="13">
        <f>IF(H4344="","",ROW()-4)</f>
        <v/>
      </c>
      <c r="B4344" s="13">
        <f>IF(H4344="","",ROW()-4)</f>
        <v/>
      </c>
    </row>
    <row r="4345">
      <c r="A4345" s="13">
        <f>IF(H4345="","",ROW()-4)</f>
        <v/>
      </c>
      <c r="B4345" s="13">
        <f>IF(H4345="","",ROW()-4)</f>
        <v/>
      </c>
    </row>
    <row r="4346">
      <c r="A4346" s="13">
        <f>IF(H4346="","",ROW()-4)</f>
        <v/>
      </c>
      <c r="B4346" s="13">
        <f>IF(H4346="","",ROW()-4)</f>
        <v/>
      </c>
    </row>
    <row r="4347">
      <c r="A4347" s="13">
        <f>IF(H4347="","",ROW()-4)</f>
        <v/>
      </c>
      <c r="B4347" s="13">
        <f>IF(H4347="","",ROW()-4)</f>
        <v/>
      </c>
    </row>
    <row r="4348">
      <c r="A4348" s="13">
        <f>IF(H4348="","",ROW()-4)</f>
        <v/>
      </c>
      <c r="B4348" s="13">
        <f>IF(H4348="","",ROW()-4)</f>
        <v/>
      </c>
    </row>
    <row r="4349">
      <c r="A4349" s="13">
        <f>IF(H4349="","",ROW()-4)</f>
        <v/>
      </c>
      <c r="B4349" s="13">
        <f>IF(H4349="","",ROW()-4)</f>
        <v/>
      </c>
    </row>
    <row r="4350">
      <c r="A4350" s="13">
        <f>IF(H4350="","",ROW()-4)</f>
        <v/>
      </c>
      <c r="B4350" s="13">
        <f>IF(H4350="","",ROW()-4)</f>
        <v/>
      </c>
    </row>
    <row r="4351">
      <c r="A4351" s="13">
        <f>IF(H4351="","",ROW()-4)</f>
        <v/>
      </c>
      <c r="B4351" s="13">
        <f>IF(H4351="","",ROW()-4)</f>
        <v/>
      </c>
    </row>
    <row r="4352">
      <c r="A4352" s="13">
        <f>IF(H4352="","",ROW()-4)</f>
        <v/>
      </c>
      <c r="B4352" s="13">
        <f>IF(H4352="","",ROW()-4)</f>
        <v/>
      </c>
    </row>
    <row r="4353">
      <c r="A4353" s="13">
        <f>IF(H4353="","",ROW()-4)</f>
        <v/>
      </c>
      <c r="B4353" s="13">
        <f>IF(H4353="","",ROW()-4)</f>
        <v/>
      </c>
    </row>
    <row r="4354">
      <c r="A4354" s="13">
        <f>IF(H4354="","",ROW()-4)</f>
        <v/>
      </c>
      <c r="B4354" s="13">
        <f>IF(H4354="","",ROW()-4)</f>
        <v/>
      </c>
    </row>
    <row r="4355">
      <c r="A4355" s="13">
        <f>IF(H4355="","",ROW()-4)</f>
        <v/>
      </c>
      <c r="B4355" s="13">
        <f>IF(H4355="","",ROW()-4)</f>
        <v/>
      </c>
    </row>
    <row r="4356">
      <c r="A4356" s="13">
        <f>IF(H4356="","",ROW()-4)</f>
        <v/>
      </c>
      <c r="B4356" s="13">
        <f>IF(H4356="","",ROW()-4)</f>
        <v/>
      </c>
    </row>
    <row r="4357">
      <c r="A4357" s="13">
        <f>IF(H4357="","",ROW()-4)</f>
        <v/>
      </c>
      <c r="B4357" s="13">
        <f>IF(H4357="","",ROW()-4)</f>
        <v/>
      </c>
    </row>
    <row r="4358">
      <c r="A4358" s="13">
        <f>IF(H4358="","",ROW()-4)</f>
        <v/>
      </c>
      <c r="B4358" s="13">
        <f>IF(H4358="","",ROW()-4)</f>
        <v/>
      </c>
    </row>
    <row r="4359">
      <c r="A4359" s="13">
        <f>IF(H4359="","",ROW()-4)</f>
        <v/>
      </c>
      <c r="B4359" s="13">
        <f>IF(H4359="","",ROW()-4)</f>
        <v/>
      </c>
    </row>
    <row r="4360">
      <c r="A4360" s="13">
        <f>IF(H4360="","",ROW()-4)</f>
        <v/>
      </c>
      <c r="B4360" s="13">
        <f>IF(H4360="","",ROW()-4)</f>
        <v/>
      </c>
    </row>
    <row r="4361">
      <c r="A4361" s="13">
        <f>IF(H4361="","",ROW()-4)</f>
        <v/>
      </c>
      <c r="B4361" s="13">
        <f>IF(H4361="","",ROW()-4)</f>
        <v/>
      </c>
    </row>
    <row r="4362">
      <c r="A4362" s="13">
        <f>IF(H4362="","",ROW()-4)</f>
        <v/>
      </c>
      <c r="B4362" s="13">
        <f>IF(H4362="","",ROW()-4)</f>
        <v/>
      </c>
    </row>
    <row r="4363">
      <c r="A4363" s="13">
        <f>IF(H4363="","",ROW()-4)</f>
        <v/>
      </c>
      <c r="B4363" s="13">
        <f>IF(H4363="","",ROW()-4)</f>
        <v/>
      </c>
    </row>
    <row r="4364">
      <c r="A4364" s="13">
        <f>IF(H4364="","",ROW()-4)</f>
        <v/>
      </c>
      <c r="B4364" s="13">
        <f>IF(H4364="","",ROW()-4)</f>
        <v/>
      </c>
    </row>
    <row r="4365">
      <c r="A4365" s="13">
        <f>IF(H4365="","",ROW()-4)</f>
        <v/>
      </c>
      <c r="B4365" s="13">
        <f>IF(H4365="","",ROW()-4)</f>
        <v/>
      </c>
    </row>
    <row r="4366">
      <c r="A4366" s="13">
        <f>IF(H4366="","",ROW()-4)</f>
        <v/>
      </c>
      <c r="B4366" s="13">
        <f>IF(H4366="","",ROW()-4)</f>
        <v/>
      </c>
    </row>
    <row r="4367">
      <c r="A4367" s="13">
        <f>IF(H4367="","",ROW()-4)</f>
        <v/>
      </c>
      <c r="B4367" s="13">
        <f>IF(H4367="","",ROW()-4)</f>
        <v/>
      </c>
    </row>
    <row r="4368">
      <c r="A4368" s="13">
        <f>IF(H4368="","",ROW()-4)</f>
        <v/>
      </c>
      <c r="B4368" s="13">
        <f>IF(H4368="","",ROW()-4)</f>
        <v/>
      </c>
    </row>
    <row r="4369">
      <c r="A4369" s="13">
        <f>IF(H4369="","",ROW()-4)</f>
        <v/>
      </c>
      <c r="B4369" s="13">
        <f>IF(H4369="","",ROW()-4)</f>
        <v/>
      </c>
    </row>
    <row r="4370">
      <c r="A4370" s="13">
        <f>IF(H4370="","",ROW()-4)</f>
        <v/>
      </c>
      <c r="B4370" s="13">
        <f>IF(H4370="","",ROW()-4)</f>
        <v/>
      </c>
    </row>
    <row r="4371">
      <c r="A4371" s="13">
        <f>IF(H4371="","",ROW()-4)</f>
        <v/>
      </c>
      <c r="B4371" s="13">
        <f>IF(H4371="","",ROW()-4)</f>
        <v/>
      </c>
    </row>
    <row r="4372">
      <c r="A4372" s="13">
        <f>IF(H4372="","",ROW()-4)</f>
        <v/>
      </c>
      <c r="B4372" s="13">
        <f>IF(H4372="","",ROW()-4)</f>
        <v/>
      </c>
    </row>
    <row r="4373">
      <c r="A4373" s="13">
        <f>IF(H4373="","",ROW()-4)</f>
        <v/>
      </c>
      <c r="B4373" s="13">
        <f>IF(H4373="","",ROW()-4)</f>
        <v/>
      </c>
    </row>
    <row r="4374">
      <c r="A4374" s="13">
        <f>IF(H4374="","",ROW()-4)</f>
        <v/>
      </c>
      <c r="B4374" s="13">
        <f>IF(H4374="","",ROW()-4)</f>
        <v/>
      </c>
    </row>
    <row r="4375">
      <c r="A4375" s="13">
        <f>IF(H4375="","",ROW()-4)</f>
        <v/>
      </c>
      <c r="B4375" s="13">
        <f>IF(H4375="","",ROW()-4)</f>
        <v/>
      </c>
    </row>
    <row r="4376">
      <c r="A4376" s="13">
        <f>IF(H4376="","",ROW()-4)</f>
        <v/>
      </c>
      <c r="B4376" s="13">
        <f>IF(H4376="","",ROW()-4)</f>
        <v/>
      </c>
    </row>
    <row r="4377">
      <c r="A4377" s="13">
        <f>IF(H4377="","",ROW()-4)</f>
        <v/>
      </c>
      <c r="B4377" s="13">
        <f>IF(H4377="","",ROW()-4)</f>
        <v/>
      </c>
    </row>
    <row r="4378">
      <c r="A4378" s="13">
        <f>IF(H4378="","",ROW()-4)</f>
        <v/>
      </c>
      <c r="B4378" s="13">
        <f>IF(H4378="","",ROW()-4)</f>
        <v/>
      </c>
    </row>
    <row r="4379">
      <c r="A4379" s="13">
        <f>IF(H4379="","",ROW()-4)</f>
        <v/>
      </c>
      <c r="B4379" s="13">
        <f>IF(H4379="","",ROW()-4)</f>
        <v/>
      </c>
    </row>
    <row r="4380">
      <c r="A4380" s="13">
        <f>IF(H4380="","",ROW()-4)</f>
        <v/>
      </c>
      <c r="B4380" s="13">
        <f>IF(H4380="","",ROW()-4)</f>
        <v/>
      </c>
    </row>
    <row r="4381">
      <c r="A4381" s="13">
        <f>IF(H4381="","",ROW()-4)</f>
        <v/>
      </c>
      <c r="B4381" s="13">
        <f>IF(H4381="","",ROW()-4)</f>
        <v/>
      </c>
    </row>
    <row r="4382">
      <c r="A4382" s="13">
        <f>IF(H4382="","",ROW()-4)</f>
        <v/>
      </c>
      <c r="B4382" s="13">
        <f>IF(H4382="","",ROW()-4)</f>
        <v/>
      </c>
    </row>
    <row r="4383">
      <c r="A4383" s="13">
        <f>IF(H4383="","",ROW()-4)</f>
        <v/>
      </c>
      <c r="B4383" s="13">
        <f>IF(H4383="","",ROW()-4)</f>
        <v/>
      </c>
    </row>
    <row r="4384">
      <c r="A4384" s="13">
        <f>IF(H4384="","",ROW()-4)</f>
        <v/>
      </c>
      <c r="B4384" s="13">
        <f>IF(H4384="","",ROW()-4)</f>
        <v/>
      </c>
    </row>
    <row r="4385">
      <c r="A4385" s="13">
        <f>IF(H4385="","",ROW()-4)</f>
        <v/>
      </c>
      <c r="B4385" s="13">
        <f>IF(H4385="","",ROW()-4)</f>
        <v/>
      </c>
    </row>
    <row r="4386">
      <c r="A4386" s="13">
        <f>IF(H4386="","",ROW()-4)</f>
        <v/>
      </c>
      <c r="B4386" s="13">
        <f>IF(H4386="","",ROW()-4)</f>
        <v/>
      </c>
    </row>
    <row r="4387">
      <c r="A4387" s="13">
        <f>IF(H4387="","",ROW()-4)</f>
        <v/>
      </c>
      <c r="B4387" s="13">
        <f>IF(H4387="","",ROW()-4)</f>
        <v/>
      </c>
    </row>
    <row r="4388">
      <c r="A4388" s="13">
        <f>IF(H4388="","",ROW()-4)</f>
        <v/>
      </c>
      <c r="B4388" s="13">
        <f>IF(H4388="","",ROW()-4)</f>
        <v/>
      </c>
    </row>
    <row r="4389">
      <c r="A4389" s="13">
        <f>IF(H4389="","",ROW()-4)</f>
        <v/>
      </c>
      <c r="B4389" s="13">
        <f>IF(H4389="","",ROW()-4)</f>
        <v/>
      </c>
    </row>
    <row r="4390">
      <c r="A4390" s="13">
        <f>IF(H4390="","",ROW()-4)</f>
        <v/>
      </c>
      <c r="B4390" s="13">
        <f>IF(H4390="","",ROW()-4)</f>
        <v/>
      </c>
    </row>
    <row r="4391">
      <c r="A4391" s="13">
        <f>IF(H4391="","",ROW()-4)</f>
        <v/>
      </c>
      <c r="B4391" s="13">
        <f>IF(H4391="","",ROW()-4)</f>
        <v/>
      </c>
    </row>
    <row r="4392">
      <c r="A4392" s="13">
        <f>IF(H4392="","",ROW()-4)</f>
        <v/>
      </c>
      <c r="B4392" s="13">
        <f>IF(H4392="","",ROW()-4)</f>
        <v/>
      </c>
    </row>
    <row r="4393">
      <c r="A4393" s="13">
        <f>IF(H4393="","",ROW()-4)</f>
        <v/>
      </c>
      <c r="B4393" s="13">
        <f>IF(H4393="","",ROW()-4)</f>
        <v/>
      </c>
    </row>
    <row r="4394">
      <c r="A4394" s="13">
        <f>IF(H4394="","",ROW()-4)</f>
        <v/>
      </c>
      <c r="B4394" s="13">
        <f>IF(H4394="","",ROW()-4)</f>
        <v/>
      </c>
    </row>
    <row r="4395">
      <c r="A4395" s="13">
        <f>IF(H4395="","",ROW()-4)</f>
        <v/>
      </c>
      <c r="B4395" s="13">
        <f>IF(H4395="","",ROW()-4)</f>
        <v/>
      </c>
    </row>
    <row r="4396">
      <c r="A4396" s="13">
        <f>IF(H4396="","",ROW()-4)</f>
        <v/>
      </c>
      <c r="B4396" s="13">
        <f>IF(H4396="","",ROW()-4)</f>
        <v/>
      </c>
    </row>
    <row r="4397">
      <c r="A4397" s="13">
        <f>IF(H4397="","",ROW()-4)</f>
        <v/>
      </c>
      <c r="B4397" s="13">
        <f>IF(H4397="","",ROW()-4)</f>
        <v/>
      </c>
    </row>
    <row r="4398">
      <c r="A4398" s="13">
        <f>IF(H4398="","",ROW()-4)</f>
        <v/>
      </c>
      <c r="B4398" s="13">
        <f>IF(H4398="","",ROW()-4)</f>
        <v/>
      </c>
    </row>
    <row r="4399">
      <c r="A4399" s="13">
        <f>IF(H4399="","",ROW()-4)</f>
        <v/>
      </c>
      <c r="B4399" s="13">
        <f>IF(H4399="","",ROW()-4)</f>
        <v/>
      </c>
    </row>
    <row r="4400">
      <c r="A4400" s="13">
        <f>IF(H4400="","",ROW()-4)</f>
        <v/>
      </c>
      <c r="B4400" s="13">
        <f>IF(H4400="","",ROW()-4)</f>
        <v/>
      </c>
    </row>
    <row r="4401">
      <c r="A4401" s="13">
        <f>IF(H4401="","",ROW()-4)</f>
        <v/>
      </c>
      <c r="B4401" s="13">
        <f>IF(H4401="","",ROW()-4)</f>
        <v/>
      </c>
    </row>
    <row r="4402">
      <c r="A4402" s="13">
        <f>IF(H4402="","",ROW()-4)</f>
        <v/>
      </c>
      <c r="B4402" s="13">
        <f>IF(H4402="","",ROW()-4)</f>
        <v/>
      </c>
    </row>
    <row r="4403">
      <c r="A4403" s="13">
        <f>IF(H4403="","",ROW()-4)</f>
        <v/>
      </c>
      <c r="B4403" s="13">
        <f>IF(H4403="","",ROW()-4)</f>
        <v/>
      </c>
    </row>
    <row r="4404">
      <c r="A4404" s="13">
        <f>IF(H4404="","",ROW()-4)</f>
        <v/>
      </c>
      <c r="B4404" s="13">
        <f>IF(H4404="","",ROW()-4)</f>
        <v/>
      </c>
    </row>
    <row r="4405">
      <c r="A4405" s="13">
        <f>IF(H4405="","",ROW()-4)</f>
        <v/>
      </c>
      <c r="B4405" s="13">
        <f>IF(H4405="","",ROW()-4)</f>
        <v/>
      </c>
    </row>
    <row r="4406">
      <c r="A4406" s="13">
        <f>IF(H4406="","",ROW()-4)</f>
        <v/>
      </c>
      <c r="B4406" s="13">
        <f>IF(H4406="","",ROW()-4)</f>
        <v/>
      </c>
    </row>
    <row r="4407">
      <c r="A4407" s="13">
        <f>IF(H4407="","",ROW()-4)</f>
        <v/>
      </c>
      <c r="B4407" s="13">
        <f>IF(H4407="","",ROW()-4)</f>
        <v/>
      </c>
    </row>
    <row r="4408">
      <c r="A4408" s="13">
        <f>IF(H4408="","",ROW()-4)</f>
        <v/>
      </c>
      <c r="B4408" s="13">
        <f>IF(H4408="","",ROW()-4)</f>
        <v/>
      </c>
    </row>
    <row r="4409">
      <c r="A4409" s="13">
        <f>IF(H4409="","",ROW()-4)</f>
        <v/>
      </c>
      <c r="B4409" s="13">
        <f>IF(H4409="","",ROW()-4)</f>
        <v/>
      </c>
    </row>
    <row r="4410">
      <c r="A4410" s="13">
        <f>IF(H4410="","",ROW()-4)</f>
        <v/>
      </c>
      <c r="B4410" s="13">
        <f>IF(H4410="","",ROW()-4)</f>
        <v/>
      </c>
    </row>
    <row r="4411">
      <c r="A4411" s="13">
        <f>IF(H4411="","",ROW()-4)</f>
        <v/>
      </c>
      <c r="B4411" s="13">
        <f>IF(H4411="","",ROW()-4)</f>
        <v/>
      </c>
    </row>
    <row r="4412">
      <c r="A4412" s="13">
        <f>IF(H4412="","",ROW()-4)</f>
        <v/>
      </c>
      <c r="B4412" s="13">
        <f>IF(H4412="","",ROW()-4)</f>
        <v/>
      </c>
    </row>
    <row r="4413">
      <c r="A4413" s="13">
        <f>IF(H4413="","",ROW()-4)</f>
        <v/>
      </c>
      <c r="B4413" s="13">
        <f>IF(H4413="","",ROW()-4)</f>
        <v/>
      </c>
    </row>
    <row r="4414">
      <c r="A4414" s="13">
        <f>IF(H4414="","",ROW()-4)</f>
        <v/>
      </c>
      <c r="B4414" s="13">
        <f>IF(H4414="","",ROW()-4)</f>
        <v/>
      </c>
    </row>
    <row r="4415">
      <c r="A4415" s="13">
        <f>IF(H4415="","",ROW()-4)</f>
        <v/>
      </c>
      <c r="B4415" s="13">
        <f>IF(H4415="","",ROW()-4)</f>
        <v/>
      </c>
    </row>
    <row r="4416">
      <c r="A4416" s="13">
        <f>IF(H4416="","",ROW()-4)</f>
        <v/>
      </c>
      <c r="B4416" s="13">
        <f>IF(H4416="","",ROW()-4)</f>
        <v/>
      </c>
    </row>
    <row r="4417">
      <c r="A4417" s="13">
        <f>IF(H4417="","",ROW()-4)</f>
        <v/>
      </c>
      <c r="B4417" s="13">
        <f>IF(H4417="","",ROW()-4)</f>
        <v/>
      </c>
    </row>
    <row r="4418">
      <c r="A4418" s="13">
        <f>IF(H4418="","",ROW()-4)</f>
        <v/>
      </c>
      <c r="B4418" s="13">
        <f>IF(H4418="","",ROW()-4)</f>
        <v/>
      </c>
    </row>
    <row r="4419">
      <c r="A4419" s="13">
        <f>IF(H4419="","",ROW()-4)</f>
        <v/>
      </c>
      <c r="B4419" s="13">
        <f>IF(H4419="","",ROW()-4)</f>
        <v/>
      </c>
    </row>
    <row r="4420">
      <c r="A4420" s="13">
        <f>IF(H4420="","",ROW()-4)</f>
        <v/>
      </c>
      <c r="B4420" s="13">
        <f>IF(H4420="","",ROW()-4)</f>
        <v/>
      </c>
    </row>
    <row r="4421">
      <c r="A4421" s="13">
        <f>IF(H4421="","",ROW()-4)</f>
        <v/>
      </c>
      <c r="B4421" s="13">
        <f>IF(H4421="","",ROW()-4)</f>
        <v/>
      </c>
    </row>
    <row r="4422">
      <c r="A4422" s="13">
        <f>IF(H4422="","",ROW()-4)</f>
        <v/>
      </c>
      <c r="B4422" s="13">
        <f>IF(H4422="","",ROW()-4)</f>
        <v/>
      </c>
    </row>
    <row r="4423">
      <c r="A4423" s="13">
        <f>IF(H4423="","",ROW()-4)</f>
        <v/>
      </c>
      <c r="B4423" s="13">
        <f>IF(H4423="","",ROW()-4)</f>
        <v/>
      </c>
    </row>
    <row r="4424">
      <c r="A4424" s="13">
        <f>IF(H4424="","",ROW()-4)</f>
        <v/>
      </c>
      <c r="B4424" s="13">
        <f>IF(H4424="","",ROW()-4)</f>
        <v/>
      </c>
    </row>
    <row r="4425">
      <c r="A4425" s="13">
        <f>IF(H4425="","",ROW()-4)</f>
        <v/>
      </c>
      <c r="B4425" s="13">
        <f>IF(H4425="","",ROW()-4)</f>
        <v/>
      </c>
    </row>
    <row r="4426">
      <c r="A4426" s="13">
        <f>IF(H4426="","",ROW()-4)</f>
        <v/>
      </c>
      <c r="B4426" s="13">
        <f>IF(H4426="","",ROW()-4)</f>
        <v/>
      </c>
    </row>
    <row r="4427">
      <c r="A4427" s="13">
        <f>IF(H4427="","",ROW()-4)</f>
        <v/>
      </c>
      <c r="B4427" s="13">
        <f>IF(H4427="","",ROW()-4)</f>
        <v/>
      </c>
    </row>
    <row r="4428">
      <c r="A4428" s="13">
        <f>IF(H4428="","",ROW()-4)</f>
        <v/>
      </c>
      <c r="B4428" s="13">
        <f>IF(H4428="","",ROW()-4)</f>
        <v/>
      </c>
    </row>
    <row r="4429">
      <c r="A4429" s="13">
        <f>IF(H4429="","",ROW()-4)</f>
        <v/>
      </c>
      <c r="B4429" s="13">
        <f>IF(H4429="","",ROW()-4)</f>
        <v/>
      </c>
    </row>
    <row r="4430">
      <c r="A4430" s="13">
        <f>IF(H4430="","",ROW()-4)</f>
        <v/>
      </c>
      <c r="B4430" s="13">
        <f>IF(H4430="","",ROW()-4)</f>
        <v/>
      </c>
    </row>
    <row r="4431">
      <c r="A4431" s="13">
        <f>IF(H4431="","",ROW()-4)</f>
        <v/>
      </c>
      <c r="B4431" s="13">
        <f>IF(H4431="","",ROW()-4)</f>
        <v/>
      </c>
    </row>
    <row r="4432">
      <c r="A4432" s="13">
        <f>IF(H4432="","",ROW()-4)</f>
        <v/>
      </c>
      <c r="B4432" s="13">
        <f>IF(H4432="","",ROW()-4)</f>
        <v/>
      </c>
    </row>
    <row r="4433">
      <c r="A4433" s="13">
        <f>IF(H4433="","",ROW()-4)</f>
        <v/>
      </c>
      <c r="B4433" s="13">
        <f>IF(H4433="","",ROW()-4)</f>
        <v/>
      </c>
    </row>
    <row r="4434">
      <c r="A4434" s="13">
        <f>IF(H4434="","",ROW()-4)</f>
        <v/>
      </c>
      <c r="B4434" s="13">
        <f>IF(H4434="","",ROW()-4)</f>
        <v/>
      </c>
    </row>
    <row r="4435">
      <c r="A4435" s="13">
        <f>IF(H4435="","",ROW()-4)</f>
        <v/>
      </c>
      <c r="B4435" s="13">
        <f>IF(H4435="","",ROW()-4)</f>
        <v/>
      </c>
    </row>
    <row r="4436">
      <c r="A4436" s="13">
        <f>IF(H4436="","",ROW()-4)</f>
        <v/>
      </c>
      <c r="B4436" s="13">
        <f>IF(H4436="","",ROW()-4)</f>
        <v/>
      </c>
    </row>
    <row r="4437">
      <c r="A4437" s="13">
        <f>IF(H4437="","",ROW()-4)</f>
        <v/>
      </c>
      <c r="B4437" s="13">
        <f>IF(H4437="","",ROW()-4)</f>
        <v/>
      </c>
    </row>
    <row r="4438">
      <c r="A4438" s="13">
        <f>IF(H4438="","",ROW()-4)</f>
        <v/>
      </c>
      <c r="B4438" s="13">
        <f>IF(H4438="","",ROW()-4)</f>
        <v/>
      </c>
    </row>
    <row r="4439">
      <c r="A4439" s="13">
        <f>IF(H4439="","",ROW()-4)</f>
        <v/>
      </c>
      <c r="B4439" s="13">
        <f>IF(H4439="","",ROW()-4)</f>
        <v/>
      </c>
    </row>
    <row r="4440">
      <c r="A4440" s="13">
        <f>IF(H4440="","",ROW()-4)</f>
        <v/>
      </c>
      <c r="B4440" s="13">
        <f>IF(H4440="","",ROW()-4)</f>
        <v/>
      </c>
    </row>
    <row r="4441">
      <c r="A4441" s="13">
        <f>IF(H4441="","",ROW()-4)</f>
        <v/>
      </c>
      <c r="B4441" s="13">
        <f>IF(H4441="","",ROW()-4)</f>
        <v/>
      </c>
    </row>
    <row r="4442">
      <c r="A4442" s="13">
        <f>IF(H4442="","",ROW()-4)</f>
        <v/>
      </c>
      <c r="B4442" s="13">
        <f>IF(H4442="","",ROW()-4)</f>
        <v/>
      </c>
    </row>
    <row r="4443">
      <c r="A4443" s="13">
        <f>IF(H4443="","",ROW()-4)</f>
        <v/>
      </c>
      <c r="B4443" s="13">
        <f>IF(H4443="","",ROW()-4)</f>
        <v/>
      </c>
    </row>
    <row r="4444">
      <c r="A4444" s="13">
        <f>IF(H4444="","",ROW()-4)</f>
        <v/>
      </c>
      <c r="B4444" s="13">
        <f>IF(H4444="","",ROW()-4)</f>
        <v/>
      </c>
    </row>
    <row r="4445">
      <c r="A4445" s="13">
        <f>IF(H4445="","",ROW()-4)</f>
        <v/>
      </c>
      <c r="B4445" s="13">
        <f>IF(H4445="","",ROW()-4)</f>
        <v/>
      </c>
    </row>
    <row r="4446">
      <c r="A4446" s="13">
        <f>IF(H4446="","",ROW()-4)</f>
        <v/>
      </c>
      <c r="B4446" s="13">
        <f>IF(H4446="","",ROW()-4)</f>
        <v/>
      </c>
    </row>
    <row r="4447">
      <c r="A4447" s="13">
        <f>IF(H4447="","",ROW()-4)</f>
        <v/>
      </c>
      <c r="B4447" s="13">
        <f>IF(H4447="","",ROW()-4)</f>
        <v/>
      </c>
    </row>
    <row r="4448">
      <c r="A4448" s="13">
        <f>IF(H4448="","",ROW()-4)</f>
        <v/>
      </c>
      <c r="B4448" s="13">
        <f>IF(H4448="","",ROW()-4)</f>
        <v/>
      </c>
    </row>
    <row r="4449">
      <c r="A4449" s="13">
        <f>IF(H4449="","",ROW()-4)</f>
        <v/>
      </c>
      <c r="B4449" s="13">
        <f>IF(H4449="","",ROW()-4)</f>
        <v/>
      </c>
    </row>
    <row r="4450">
      <c r="A4450" s="13">
        <f>IF(H4450="","",ROW()-4)</f>
        <v/>
      </c>
      <c r="B4450" s="13">
        <f>IF(H4450="","",ROW()-4)</f>
        <v/>
      </c>
    </row>
    <row r="4451">
      <c r="A4451" s="13">
        <f>IF(H4451="","",ROW()-4)</f>
        <v/>
      </c>
      <c r="B4451" s="13">
        <f>IF(H4451="","",ROW()-4)</f>
        <v/>
      </c>
    </row>
    <row r="4452">
      <c r="A4452" s="13">
        <f>IF(H4452="","",ROW()-4)</f>
        <v/>
      </c>
      <c r="B4452" s="13">
        <f>IF(H4452="","",ROW()-4)</f>
        <v/>
      </c>
    </row>
    <row r="4453">
      <c r="A4453" s="13">
        <f>IF(H4453="","",ROW()-4)</f>
        <v/>
      </c>
      <c r="B4453" s="13">
        <f>IF(H4453="","",ROW()-4)</f>
        <v/>
      </c>
    </row>
    <row r="4454">
      <c r="A4454" s="13">
        <f>IF(H4454="","",ROW()-4)</f>
        <v/>
      </c>
      <c r="B4454" s="13">
        <f>IF(H4454="","",ROW()-4)</f>
        <v/>
      </c>
    </row>
    <row r="4455">
      <c r="A4455" s="13">
        <f>IF(H4455="","",ROW()-4)</f>
        <v/>
      </c>
      <c r="B4455" s="13">
        <f>IF(H4455="","",ROW()-4)</f>
        <v/>
      </c>
    </row>
    <row r="4456">
      <c r="A4456" s="13">
        <f>IF(H4456="","",ROW()-4)</f>
        <v/>
      </c>
      <c r="B4456" s="13">
        <f>IF(H4456="","",ROW()-4)</f>
        <v/>
      </c>
    </row>
    <row r="4457">
      <c r="A4457" s="13">
        <f>IF(H4457="","",ROW()-4)</f>
        <v/>
      </c>
      <c r="B4457" s="13">
        <f>IF(H4457="","",ROW()-4)</f>
        <v/>
      </c>
    </row>
    <row r="4458">
      <c r="A4458" s="13">
        <f>IF(H4458="","",ROW()-4)</f>
        <v/>
      </c>
      <c r="B4458" s="13">
        <f>IF(H4458="","",ROW()-4)</f>
        <v/>
      </c>
    </row>
    <row r="4459">
      <c r="A4459" s="13">
        <f>IF(H4459="","",ROW()-4)</f>
        <v/>
      </c>
      <c r="B4459" s="13">
        <f>IF(H4459="","",ROW()-4)</f>
        <v/>
      </c>
    </row>
    <row r="4460">
      <c r="A4460" s="13">
        <f>IF(H4460="","",ROW()-4)</f>
        <v/>
      </c>
      <c r="B4460" s="13">
        <f>IF(H4460="","",ROW()-4)</f>
        <v/>
      </c>
    </row>
    <row r="4461">
      <c r="A4461" s="13">
        <f>IF(H4461="","",ROW()-4)</f>
        <v/>
      </c>
      <c r="B4461" s="13">
        <f>IF(H4461="","",ROW()-4)</f>
        <v/>
      </c>
    </row>
    <row r="4462">
      <c r="A4462" s="13">
        <f>IF(H4462="","",ROW()-4)</f>
        <v/>
      </c>
      <c r="B4462" s="13">
        <f>IF(H4462="","",ROW()-4)</f>
        <v/>
      </c>
    </row>
    <row r="4463">
      <c r="A4463" s="13">
        <f>IF(H4463="","",ROW()-4)</f>
        <v/>
      </c>
      <c r="B4463" s="13">
        <f>IF(H4463="","",ROW()-4)</f>
        <v/>
      </c>
    </row>
    <row r="4464">
      <c r="A4464" s="13">
        <f>IF(H4464="","",ROW()-4)</f>
        <v/>
      </c>
      <c r="B4464" s="13">
        <f>IF(H4464="","",ROW()-4)</f>
        <v/>
      </c>
    </row>
    <row r="4465">
      <c r="A4465" s="13">
        <f>IF(H4465="","",ROW()-4)</f>
        <v/>
      </c>
      <c r="B4465" s="13">
        <f>IF(H4465="","",ROW()-4)</f>
        <v/>
      </c>
    </row>
    <row r="4466">
      <c r="A4466" s="13">
        <f>IF(H4466="","",ROW()-4)</f>
        <v/>
      </c>
      <c r="B4466" s="13">
        <f>IF(H4466="","",ROW()-4)</f>
        <v/>
      </c>
    </row>
    <row r="4467">
      <c r="A4467" s="13">
        <f>IF(H4467="","",ROW()-4)</f>
        <v/>
      </c>
      <c r="B4467" s="13">
        <f>IF(H4467="","",ROW()-4)</f>
        <v/>
      </c>
    </row>
    <row r="4468">
      <c r="A4468" s="13">
        <f>IF(H4468="","",ROW()-4)</f>
        <v/>
      </c>
      <c r="B4468" s="13">
        <f>IF(H4468="","",ROW()-4)</f>
        <v/>
      </c>
    </row>
    <row r="4469">
      <c r="A4469" s="13">
        <f>IF(H4469="","",ROW()-4)</f>
        <v/>
      </c>
      <c r="B4469" s="13">
        <f>IF(H4469="","",ROW()-4)</f>
        <v/>
      </c>
    </row>
    <row r="4470">
      <c r="A4470" s="13">
        <f>IF(H4470="","",ROW()-4)</f>
        <v/>
      </c>
      <c r="B4470" s="13">
        <f>IF(H4470="","",ROW()-4)</f>
        <v/>
      </c>
    </row>
    <row r="4471">
      <c r="A4471" s="13">
        <f>IF(H4471="","",ROW()-4)</f>
        <v/>
      </c>
      <c r="B4471" s="13">
        <f>IF(H4471="","",ROW()-4)</f>
        <v/>
      </c>
    </row>
    <row r="4472">
      <c r="A4472" s="13">
        <f>IF(H4472="","",ROW()-4)</f>
        <v/>
      </c>
      <c r="B4472" s="13">
        <f>IF(H4472="","",ROW()-4)</f>
        <v/>
      </c>
    </row>
    <row r="4473">
      <c r="A4473" s="13">
        <f>IF(H4473="","",ROW()-4)</f>
        <v/>
      </c>
      <c r="B4473" s="13">
        <f>IF(H4473="","",ROW()-4)</f>
        <v/>
      </c>
    </row>
    <row r="4474">
      <c r="A4474" s="13">
        <f>IF(H4474="","",ROW()-4)</f>
        <v/>
      </c>
      <c r="B4474" s="13">
        <f>IF(H4474="","",ROW()-4)</f>
        <v/>
      </c>
    </row>
    <row r="4475">
      <c r="A4475" s="13">
        <f>IF(H4475="","",ROW()-4)</f>
        <v/>
      </c>
      <c r="B4475" s="13">
        <f>IF(H4475="","",ROW()-4)</f>
        <v/>
      </c>
    </row>
    <row r="4476">
      <c r="A4476" s="13">
        <f>IF(H4476="","",ROW()-4)</f>
        <v/>
      </c>
      <c r="B4476" s="13">
        <f>IF(H4476="","",ROW()-4)</f>
        <v/>
      </c>
    </row>
    <row r="4477">
      <c r="A4477" s="13">
        <f>IF(H4477="","",ROW()-4)</f>
        <v/>
      </c>
      <c r="B4477" s="13">
        <f>IF(H4477="","",ROW()-4)</f>
        <v/>
      </c>
    </row>
    <row r="4478">
      <c r="A4478" s="13">
        <f>IF(H4478="","",ROW()-4)</f>
        <v/>
      </c>
      <c r="B4478" s="13">
        <f>IF(H4478="","",ROW()-4)</f>
        <v/>
      </c>
    </row>
    <row r="4479">
      <c r="A4479" s="13">
        <f>IF(H4479="","",ROW()-4)</f>
        <v/>
      </c>
      <c r="B4479" s="13">
        <f>IF(H4479="","",ROW()-4)</f>
        <v/>
      </c>
    </row>
    <row r="4480">
      <c r="A4480" s="13">
        <f>IF(H4480="","",ROW()-4)</f>
        <v/>
      </c>
      <c r="B4480" s="13">
        <f>IF(H4480="","",ROW()-4)</f>
        <v/>
      </c>
    </row>
    <row r="4481">
      <c r="A4481" s="13">
        <f>IF(H4481="","",ROW()-4)</f>
        <v/>
      </c>
      <c r="B4481" s="13">
        <f>IF(H4481="","",ROW()-4)</f>
        <v/>
      </c>
    </row>
    <row r="4482">
      <c r="A4482" s="13">
        <f>IF(H4482="","",ROW()-4)</f>
        <v/>
      </c>
      <c r="B4482" s="13">
        <f>IF(H4482="","",ROW()-4)</f>
        <v/>
      </c>
    </row>
    <row r="4483">
      <c r="A4483" s="13">
        <f>IF(H4483="","",ROW()-4)</f>
        <v/>
      </c>
      <c r="B4483" s="13">
        <f>IF(H4483="","",ROW()-4)</f>
        <v/>
      </c>
    </row>
    <row r="4484">
      <c r="A4484" s="13">
        <f>IF(H4484="","",ROW()-4)</f>
        <v/>
      </c>
      <c r="B4484" s="13">
        <f>IF(H4484="","",ROW()-4)</f>
        <v/>
      </c>
    </row>
    <row r="4485">
      <c r="A4485" s="13">
        <f>IF(H4485="","",ROW()-4)</f>
        <v/>
      </c>
      <c r="B4485" s="13">
        <f>IF(H4485="","",ROW()-4)</f>
        <v/>
      </c>
    </row>
    <row r="4486">
      <c r="A4486" s="13">
        <f>IF(H4486="","",ROW()-4)</f>
        <v/>
      </c>
      <c r="B4486" s="13">
        <f>IF(H4486="","",ROW()-4)</f>
        <v/>
      </c>
    </row>
    <row r="4487">
      <c r="A4487" s="13">
        <f>IF(H4487="","",ROW()-4)</f>
        <v/>
      </c>
      <c r="B4487" s="13">
        <f>IF(H4487="","",ROW()-4)</f>
        <v/>
      </c>
    </row>
    <row r="4488">
      <c r="A4488" s="13">
        <f>IF(H4488="","",ROW()-4)</f>
        <v/>
      </c>
      <c r="B4488" s="13">
        <f>IF(H4488="","",ROW()-4)</f>
        <v/>
      </c>
    </row>
    <row r="4489">
      <c r="A4489" s="13">
        <f>IF(H4489="","",ROW()-4)</f>
        <v/>
      </c>
      <c r="B4489" s="13">
        <f>IF(H4489="","",ROW()-4)</f>
        <v/>
      </c>
    </row>
    <row r="4490">
      <c r="A4490" s="13">
        <f>IF(H4490="","",ROW()-4)</f>
        <v/>
      </c>
      <c r="B4490" s="13">
        <f>IF(H4490="","",ROW()-4)</f>
        <v/>
      </c>
    </row>
    <row r="4491">
      <c r="A4491" s="13">
        <f>IF(H4491="","",ROW()-4)</f>
        <v/>
      </c>
      <c r="B4491" s="13">
        <f>IF(H4491="","",ROW()-4)</f>
        <v/>
      </c>
    </row>
    <row r="4492">
      <c r="A4492" s="13">
        <f>IF(H4492="","",ROW()-4)</f>
        <v/>
      </c>
      <c r="B4492" s="13">
        <f>IF(H4492="","",ROW()-4)</f>
        <v/>
      </c>
    </row>
    <row r="4493">
      <c r="A4493" s="13">
        <f>IF(H4493="","",ROW()-4)</f>
        <v/>
      </c>
      <c r="B4493" s="13">
        <f>IF(H4493="","",ROW()-4)</f>
        <v/>
      </c>
    </row>
    <row r="4494">
      <c r="A4494" s="13">
        <f>IF(H4494="","",ROW()-4)</f>
        <v/>
      </c>
      <c r="B4494" s="13">
        <f>IF(H4494="","",ROW()-4)</f>
        <v/>
      </c>
    </row>
    <row r="4495">
      <c r="A4495" s="13">
        <f>IF(H4495="","",ROW()-4)</f>
        <v/>
      </c>
      <c r="B4495" s="13">
        <f>IF(H4495="","",ROW()-4)</f>
        <v/>
      </c>
    </row>
    <row r="4496">
      <c r="A4496" s="13">
        <f>IF(H4496="","",ROW()-4)</f>
        <v/>
      </c>
      <c r="B4496" s="13">
        <f>IF(H4496="","",ROW()-4)</f>
        <v/>
      </c>
    </row>
    <row r="4497">
      <c r="A4497" s="13">
        <f>IF(H4497="","",ROW()-4)</f>
        <v/>
      </c>
      <c r="B4497" s="13">
        <f>IF(H4497="","",ROW()-4)</f>
        <v/>
      </c>
    </row>
    <row r="4498">
      <c r="A4498" s="13">
        <f>IF(H4498="","",ROW()-4)</f>
        <v/>
      </c>
      <c r="B4498" s="13">
        <f>IF(H4498="","",ROW()-4)</f>
        <v/>
      </c>
    </row>
    <row r="4499">
      <c r="A4499" s="13">
        <f>IF(H4499="","",ROW()-4)</f>
        <v/>
      </c>
      <c r="B4499" s="13">
        <f>IF(H4499="","",ROW()-4)</f>
        <v/>
      </c>
    </row>
    <row r="4500">
      <c r="A4500" s="13">
        <f>IF(H4500="","",ROW()-4)</f>
        <v/>
      </c>
      <c r="B4500" s="13">
        <f>IF(H4500="","",ROW()-4)</f>
        <v/>
      </c>
    </row>
    <row r="4501">
      <c r="A4501" s="13">
        <f>IF(H4501="","",ROW()-4)</f>
        <v/>
      </c>
      <c r="B4501" s="13">
        <f>IF(H4501="","",ROW()-4)</f>
        <v/>
      </c>
    </row>
    <row r="4502">
      <c r="A4502" s="13">
        <f>IF(H4502="","",ROW()-4)</f>
        <v/>
      </c>
      <c r="B4502" s="13">
        <f>IF(H4502="","",ROW()-4)</f>
        <v/>
      </c>
    </row>
    <row r="4503">
      <c r="A4503" s="13">
        <f>IF(H4503="","",ROW()-4)</f>
        <v/>
      </c>
      <c r="B4503" s="13">
        <f>IF(H4503="","",ROW()-4)</f>
        <v/>
      </c>
    </row>
    <row r="4504">
      <c r="A4504" s="13">
        <f>IF(H4504="","",ROW()-4)</f>
        <v/>
      </c>
      <c r="B4504" s="13">
        <f>IF(H4504="","",ROW()-4)</f>
        <v/>
      </c>
    </row>
    <row r="4505">
      <c r="A4505" s="13">
        <f>IF(H4505="","",ROW()-4)</f>
        <v/>
      </c>
      <c r="B4505" s="13">
        <f>IF(H4505="","",ROW()-4)</f>
        <v/>
      </c>
    </row>
    <row r="4506">
      <c r="A4506" s="13">
        <f>IF(H4506="","",ROW()-4)</f>
        <v/>
      </c>
      <c r="B4506" s="13">
        <f>IF(H4506="","",ROW()-4)</f>
        <v/>
      </c>
    </row>
    <row r="4507">
      <c r="A4507" s="13">
        <f>IF(H4507="","",ROW()-4)</f>
        <v/>
      </c>
      <c r="B4507" s="13">
        <f>IF(H4507="","",ROW()-4)</f>
        <v/>
      </c>
    </row>
    <row r="4508">
      <c r="A4508" s="13">
        <f>IF(H4508="","",ROW()-4)</f>
        <v/>
      </c>
      <c r="B4508" s="13">
        <f>IF(H4508="","",ROW()-4)</f>
        <v/>
      </c>
    </row>
    <row r="4509">
      <c r="A4509" s="13">
        <f>IF(H4509="","",ROW()-4)</f>
        <v/>
      </c>
      <c r="B4509" s="13">
        <f>IF(H4509="","",ROW()-4)</f>
        <v/>
      </c>
    </row>
    <row r="4510">
      <c r="A4510" s="13">
        <f>IF(H4510="","",ROW()-4)</f>
        <v/>
      </c>
      <c r="B4510" s="13">
        <f>IF(H4510="","",ROW()-4)</f>
        <v/>
      </c>
    </row>
    <row r="4511">
      <c r="A4511" s="13">
        <f>IF(H4511="","",ROW()-4)</f>
        <v/>
      </c>
      <c r="B4511" s="13">
        <f>IF(H4511="","",ROW()-4)</f>
        <v/>
      </c>
    </row>
    <row r="4512">
      <c r="A4512" s="13">
        <f>IF(H4512="","",ROW()-4)</f>
        <v/>
      </c>
      <c r="B4512" s="13">
        <f>IF(H4512="","",ROW()-4)</f>
        <v/>
      </c>
    </row>
    <row r="4513">
      <c r="A4513" s="13">
        <f>IF(H4513="","",ROW()-4)</f>
        <v/>
      </c>
      <c r="B4513" s="13">
        <f>IF(H4513="","",ROW()-4)</f>
        <v/>
      </c>
    </row>
    <row r="4514">
      <c r="A4514" s="13">
        <f>IF(H4514="","",ROW()-4)</f>
        <v/>
      </c>
      <c r="B4514" s="13">
        <f>IF(H4514="","",ROW()-4)</f>
        <v/>
      </c>
    </row>
    <row r="4515">
      <c r="A4515" s="13">
        <f>IF(H4515="","",ROW()-4)</f>
        <v/>
      </c>
      <c r="B4515" s="13">
        <f>IF(H4515="","",ROW()-4)</f>
        <v/>
      </c>
    </row>
    <row r="4516">
      <c r="A4516" s="13">
        <f>IF(H4516="","",ROW()-4)</f>
        <v/>
      </c>
      <c r="B4516" s="13">
        <f>IF(H4516="","",ROW()-4)</f>
        <v/>
      </c>
    </row>
    <row r="4517">
      <c r="A4517" s="13">
        <f>IF(H4517="","",ROW()-4)</f>
        <v/>
      </c>
      <c r="B4517" s="13">
        <f>IF(H4517="","",ROW()-4)</f>
        <v/>
      </c>
    </row>
    <row r="4518">
      <c r="A4518" s="13">
        <f>IF(H4518="","",ROW()-4)</f>
        <v/>
      </c>
      <c r="B4518" s="13">
        <f>IF(H4518="","",ROW()-4)</f>
        <v/>
      </c>
    </row>
    <row r="4519">
      <c r="A4519" s="13">
        <f>IF(H4519="","",ROW()-4)</f>
        <v/>
      </c>
      <c r="B4519" s="13">
        <f>IF(H4519="","",ROW()-4)</f>
        <v/>
      </c>
    </row>
    <row r="4520">
      <c r="A4520" s="13">
        <f>IF(H4520="","",ROW()-4)</f>
        <v/>
      </c>
      <c r="B4520" s="13">
        <f>IF(H4520="","",ROW()-4)</f>
        <v/>
      </c>
    </row>
    <row r="4521">
      <c r="A4521" s="13">
        <f>IF(H4521="","",ROW()-4)</f>
        <v/>
      </c>
      <c r="B4521" s="13">
        <f>IF(H4521="","",ROW()-4)</f>
        <v/>
      </c>
    </row>
    <row r="4522">
      <c r="A4522" s="13">
        <f>IF(H4522="","",ROW()-4)</f>
        <v/>
      </c>
      <c r="B4522" s="13">
        <f>IF(H4522="","",ROW()-4)</f>
        <v/>
      </c>
    </row>
    <row r="4523">
      <c r="A4523" s="13">
        <f>IF(H4523="","",ROW()-4)</f>
        <v/>
      </c>
      <c r="B4523" s="13">
        <f>IF(H4523="","",ROW()-4)</f>
        <v/>
      </c>
    </row>
    <row r="4524">
      <c r="A4524" s="13">
        <f>IF(H4524="","",ROW()-4)</f>
        <v/>
      </c>
      <c r="B4524" s="13">
        <f>IF(H4524="","",ROW()-4)</f>
        <v/>
      </c>
    </row>
    <row r="4525">
      <c r="A4525" s="13">
        <f>IF(H4525="","",ROW()-4)</f>
        <v/>
      </c>
      <c r="B4525" s="13">
        <f>IF(H4525="","",ROW()-4)</f>
        <v/>
      </c>
    </row>
    <row r="4526">
      <c r="A4526" s="13">
        <f>IF(H4526="","",ROW()-4)</f>
        <v/>
      </c>
      <c r="B4526" s="13">
        <f>IF(H4526="","",ROW()-4)</f>
        <v/>
      </c>
    </row>
    <row r="4527">
      <c r="A4527" s="13">
        <f>IF(H4527="","",ROW()-4)</f>
        <v/>
      </c>
      <c r="B4527" s="13">
        <f>IF(H4527="","",ROW()-4)</f>
        <v/>
      </c>
    </row>
    <row r="4528">
      <c r="A4528" s="13">
        <f>IF(H4528="","",ROW()-4)</f>
        <v/>
      </c>
      <c r="B4528" s="13">
        <f>IF(H4528="","",ROW()-4)</f>
        <v/>
      </c>
    </row>
    <row r="4529">
      <c r="A4529" s="13">
        <f>IF(H4529="","",ROW()-4)</f>
        <v/>
      </c>
      <c r="B4529" s="13">
        <f>IF(H4529="","",ROW()-4)</f>
        <v/>
      </c>
    </row>
    <row r="4530">
      <c r="A4530" s="13">
        <f>IF(H4530="","",ROW()-4)</f>
        <v/>
      </c>
      <c r="B4530" s="13">
        <f>IF(H4530="","",ROW()-4)</f>
        <v/>
      </c>
    </row>
    <row r="4531">
      <c r="A4531" s="13">
        <f>IF(H4531="","",ROW()-4)</f>
        <v/>
      </c>
      <c r="B4531" s="13">
        <f>IF(H4531="","",ROW()-4)</f>
        <v/>
      </c>
    </row>
    <row r="4532">
      <c r="A4532" s="13">
        <f>IF(H4532="","",ROW()-4)</f>
        <v/>
      </c>
      <c r="B4532" s="13">
        <f>IF(H4532="","",ROW()-4)</f>
        <v/>
      </c>
    </row>
    <row r="4533">
      <c r="A4533" s="13">
        <f>IF(H4533="","",ROW()-4)</f>
        <v/>
      </c>
      <c r="B4533" s="13">
        <f>IF(H4533="","",ROW()-4)</f>
        <v/>
      </c>
    </row>
    <row r="4534">
      <c r="A4534" s="13">
        <f>IF(H4534="","",ROW()-4)</f>
        <v/>
      </c>
      <c r="B4534" s="13">
        <f>IF(H4534="","",ROW()-4)</f>
        <v/>
      </c>
    </row>
    <row r="4535">
      <c r="A4535" s="13">
        <f>IF(H4535="","",ROW()-4)</f>
        <v/>
      </c>
      <c r="B4535" s="13">
        <f>IF(H4535="","",ROW()-4)</f>
        <v/>
      </c>
    </row>
    <row r="4536">
      <c r="A4536" s="13">
        <f>IF(H4536="","",ROW()-4)</f>
        <v/>
      </c>
      <c r="B4536" s="13">
        <f>IF(H4536="","",ROW()-4)</f>
        <v/>
      </c>
    </row>
    <row r="4537">
      <c r="A4537" s="13">
        <f>IF(H4537="","",ROW()-4)</f>
        <v/>
      </c>
      <c r="B4537" s="13">
        <f>IF(H4537="","",ROW()-4)</f>
        <v/>
      </c>
    </row>
    <row r="4538">
      <c r="A4538" s="13">
        <f>IF(H4538="","",ROW()-4)</f>
        <v/>
      </c>
      <c r="B4538" s="13">
        <f>IF(H4538="","",ROW()-4)</f>
        <v/>
      </c>
    </row>
    <row r="4539">
      <c r="A4539" s="13">
        <f>IF(H4539="","",ROW()-4)</f>
        <v/>
      </c>
      <c r="B4539" s="13">
        <f>IF(H4539="","",ROW()-4)</f>
        <v/>
      </c>
    </row>
    <row r="4540">
      <c r="A4540" s="13">
        <f>IF(H4540="","",ROW()-4)</f>
        <v/>
      </c>
      <c r="B4540" s="13">
        <f>IF(H4540="","",ROW()-4)</f>
        <v/>
      </c>
    </row>
    <row r="4541">
      <c r="A4541" s="13">
        <f>IF(H4541="","",ROW()-4)</f>
        <v/>
      </c>
      <c r="B4541" s="13">
        <f>IF(H4541="","",ROW()-4)</f>
        <v/>
      </c>
    </row>
    <row r="4542">
      <c r="A4542" s="13">
        <f>IF(H4542="","",ROW()-4)</f>
        <v/>
      </c>
      <c r="B4542" s="13">
        <f>IF(H4542="","",ROW()-4)</f>
        <v/>
      </c>
    </row>
    <row r="4543">
      <c r="A4543" s="13">
        <f>IF(H4543="","",ROW()-4)</f>
        <v/>
      </c>
      <c r="B4543" s="13">
        <f>IF(H4543="","",ROW()-4)</f>
        <v/>
      </c>
    </row>
    <row r="4544">
      <c r="A4544" s="13">
        <f>IF(H4544="","",ROW()-4)</f>
        <v/>
      </c>
      <c r="B4544" s="13">
        <f>IF(H4544="","",ROW()-4)</f>
        <v/>
      </c>
    </row>
    <row r="4545">
      <c r="A4545" s="13">
        <f>IF(H4545="","",ROW()-4)</f>
        <v/>
      </c>
      <c r="B4545" s="13">
        <f>IF(H4545="","",ROW()-4)</f>
        <v/>
      </c>
    </row>
    <row r="4546">
      <c r="A4546" s="13">
        <f>IF(H4546="","",ROW()-4)</f>
        <v/>
      </c>
      <c r="B4546" s="13">
        <f>IF(H4546="","",ROW()-4)</f>
        <v/>
      </c>
    </row>
    <row r="4547">
      <c r="A4547" s="13">
        <f>IF(H4547="","",ROW()-4)</f>
        <v/>
      </c>
      <c r="B4547" s="13">
        <f>IF(H4547="","",ROW()-4)</f>
        <v/>
      </c>
    </row>
    <row r="4548">
      <c r="A4548" s="13">
        <f>IF(H4548="","",ROW()-4)</f>
        <v/>
      </c>
      <c r="B4548" s="13">
        <f>IF(H4548="","",ROW()-4)</f>
        <v/>
      </c>
    </row>
    <row r="4549">
      <c r="A4549" s="13">
        <f>IF(H4549="","",ROW()-4)</f>
        <v/>
      </c>
      <c r="B4549" s="13">
        <f>IF(H4549="","",ROW()-4)</f>
        <v/>
      </c>
    </row>
    <row r="4550">
      <c r="A4550" s="13">
        <f>IF(H4550="","",ROW()-4)</f>
        <v/>
      </c>
      <c r="B4550" s="13">
        <f>IF(H4550="","",ROW()-4)</f>
        <v/>
      </c>
    </row>
    <row r="4551">
      <c r="A4551" s="13">
        <f>IF(H4551="","",ROW()-4)</f>
        <v/>
      </c>
      <c r="B4551" s="13">
        <f>IF(H4551="","",ROW()-4)</f>
        <v/>
      </c>
    </row>
    <row r="4552">
      <c r="A4552" s="13">
        <f>IF(H4552="","",ROW()-4)</f>
        <v/>
      </c>
      <c r="B4552" s="13">
        <f>IF(H4552="","",ROW()-4)</f>
        <v/>
      </c>
    </row>
    <row r="4553">
      <c r="A4553" s="13">
        <f>IF(H4553="","",ROW()-4)</f>
        <v/>
      </c>
      <c r="B4553" s="13">
        <f>IF(H4553="","",ROW()-4)</f>
        <v/>
      </c>
    </row>
    <row r="4554">
      <c r="A4554" s="13">
        <f>IF(H4554="","",ROW()-4)</f>
        <v/>
      </c>
      <c r="B4554" s="13">
        <f>IF(H4554="","",ROW()-4)</f>
        <v/>
      </c>
    </row>
    <row r="4555">
      <c r="A4555" s="13">
        <f>IF(H4555="","",ROW()-4)</f>
        <v/>
      </c>
      <c r="B4555" s="13">
        <f>IF(H4555="","",ROW()-4)</f>
        <v/>
      </c>
    </row>
    <row r="4556">
      <c r="A4556" s="13">
        <f>IF(H4556="","",ROW()-4)</f>
        <v/>
      </c>
      <c r="B4556" s="13">
        <f>IF(H4556="","",ROW()-4)</f>
        <v/>
      </c>
    </row>
    <row r="4557">
      <c r="A4557" s="13">
        <f>IF(H4557="","",ROW()-4)</f>
        <v/>
      </c>
      <c r="B4557" s="13">
        <f>IF(H4557="","",ROW()-4)</f>
        <v/>
      </c>
    </row>
    <row r="4558">
      <c r="A4558" s="13">
        <f>IF(H4558="","",ROW()-4)</f>
        <v/>
      </c>
      <c r="B4558" s="13">
        <f>IF(H4558="","",ROW()-4)</f>
        <v/>
      </c>
    </row>
    <row r="4559">
      <c r="A4559" s="13">
        <f>IF(H4559="","",ROW()-4)</f>
        <v/>
      </c>
      <c r="B4559" s="13">
        <f>IF(H4559="","",ROW()-4)</f>
        <v/>
      </c>
    </row>
    <row r="4560">
      <c r="A4560" s="13">
        <f>IF(H4560="","",ROW()-4)</f>
        <v/>
      </c>
      <c r="B4560" s="13">
        <f>IF(H4560="","",ROW()-4)</f>
        <v/>
      </c>
    </row>
    <row r="4561">
      <c r="A4561" s="13">
        <f>IF(H4561="","",ROW()-4)</f>
        <v/>
      </c>
      <c r="B4561" s="13">
        <f>IF(H4561="","",ROW()-4)</f>
        <v/>
      </c>
    </row>
    <row r="4562">
      <c r="A4562" s="13">
        <f>IF(H4562="","",ROW()-4)</f>
        <v/>
      </c>
      <c r="B4562" s="13">
        <f>IF(H4562="","",ROW()-4)</f>
        <v/>
      </c>
    </row>
    <row r="4563">
      <c r="A4563" s="13">
        <f>IF(H4563="","",ROW()-4)</f>
        <v/>
      </c>
      <c r="B4563" s="13">
        <f>IF(H4563="","",ROW()-4)</f>
        <v/>
      </c>
    </row>
    <row r="4564">
      <c r="A4564" s="13">
        <f>IF(H4564="","",ROW()-4)</f>
        <v/>
      </c>
      <c r="B4564" s="13">
        <f>IF(H4564="","",ROW()-4)</f>
        <v/>
      </c>
    </row>
    <row r="4565">
      <c r="A4565" s="13">
        <f>IF(H4565="","",ROW()-4)</f>
        <v/>
      </c>
      <c r="B4565" s="13">
        <f>IF(H4565="","",ROW()-4)</f>
        <v/>
      </c>
    </row>
    <row r="4566">
      <c r="A4566" s="13">
        <f>IF(H4566="","",ROW()-4)</f>
        <v/>
      </c>
      <c r="B4566" s="13">
        <f>IF(H4566="","",ROW()-4)</f>
        <v/>
      </c>
    </row>
    <row r="4567">
      <c r="A4567" s="13">
        <f>IF(H4567="","",ROW()-4)</f>
        <v/>
      </c>
      <c r="B4567" s="13">
        <f>IF(H4567="","",ROW()-4)</f>
        <v/>
      </c>
    </row>
    <row r="4568">
      <c r="A4568" s="13">
        <f>IF(H4568="","",ROW()-4)</f>
        <v/>
      </c>
      <c r="B4568" s="13">
        <f>IF(H4568="","",ROW()-4)</f>
        <v/>
      </c>
    </row>
    <row r="4569">
      <c r="A4569" s="13">
        <f>IF(H4569="","",ROW()-4)</f>
        <v/>
      </c>
      <c r="B4569" s="13">
        <f>IF(H4569="","",ROW()-4)</f>
        <v/>
      </c>
    </row>
    <row r="4570">
      <c r="A4570" s="13">
        <f>IF(H4570="","",ROW()-4)</f>
        <v/>
      </c>
      <c r="B4570" s="13">
        <f>IF(H4570="","",ROW()-4)</f>
        <v/>
      </c>
    </row>
    <row r="4571">
      <c r="A4571" s="13">
        <f>IF(H4571="","",ROW()-4)</f>
        <v/>
      </c>
      <c r="B4571" s="13">
        <f>IF(H4571="","",ROW()-4)</f>
        <v/>
      </c>
    </row>
    <row r="4572">
      <c r="A4572" s="13">
        <f>IF(H4572="","",ROW()-4)</f>
        <v/>
      </c>
      <c r="B4572" s="13">
        <f>IF(H4572="","",ROW()-4)</f>
        <v/>
      </c>
    </row>
    <row r="4573">
      <c r="A4573" s="13">
        <f>IF(H4573="","",ROW()-4)</f>
        <v/>
      </c>
      <c r="B4573" s="13">
        <f>IF(H4573="","",ROW()-4)</f>
        <v/>
      </c>
    </row>
    <row r="4574">
      <c r="A4574" s="13">
        <f>IF(H4574="","",ROW()-4)</f>
        <v/>
      </c>
      <c r="B4574" s="13">
        <f>IF(H4574="","",ROW()-4)</f>
        <v/>
      </c>
    </row>
    <row r="4575">
      <c r="A4575" s="13">
        <f>IF(H4575="","",ROW()-4)</f>
        <v/>
      </c>
      <c r="B4575" s="13">
        <f>IF(H4575="","",ROW()-4)</f>
        <v/>
      </c>
    </row>
    <row r="4576">
      <c r="A4576" s="13">
        <f>IF(H4576="","",ROW()-4)</f>
        <v/>
      </c>
      <c r="B4576" s="13">
        <f>IF(H4576="","",ROW()-4)</f>
        <v/>
      </c>
    </row>
    <row r="4577">
      <c r="A4577" s="13">
        <f>IF(H4577="","",ROW()-4)</f>
        <v/>
      </c>
      <c r="B4577" s="13">
        <f>IF(H4577="","",ROW()-4)</f>
        <v/>
      </c>
    </row>
    <row r="4578">
      <c r="A4578" s="13">
        <f>IF(H4578="","",ROW()-4)</f>
        <v/>
      </c>
      <c r="B4578" s="13">
        <f>IF(H4578="","",ROW()-4)</f>
        <v/>
      </c>
    </row>
    <row r="4579">
      <c r="A4579" s="13">
        <f>IF(H4579="","",ROW()-4)</f>
        <v/>
      </c>
      <c r="B4579" s="13">
        <f>IF(H4579="","",ROW()-4)</f>
        <v/>
      </c>
    </row>
    <row r="4580">
      <c r="A4580" s="13">
        <f>IF(H4580="","",ROW()-4)</f>
        <v/>
      </c>
      <c r="B4580" s="13">
        <f>IF(H4580="","",ROW()-4)</f>
        <v/>
      </c>
    </row>
    <row r="4581">
      <c r="A4581" s="13">
        <f>IF(H4581="","",ROW()-4)</f>
        <v/>
      </c>
      <c r="B4581" s="13">
        <f>IF(H4581="","",ROW()-4)</f>
        <v/>
      </c>
    </row>
    <row r="4582">
      <c r="A4582" s="13">
        <f>IF(H4582="","",ROW()-4)</f>
        <v/>
      </c>
      <c r="B4582" s="13">
        <f>IF(H4582="","",ROW()-4)</f>
        <v/>
      </c>
    </row>
    <row r="4583">
      <c r="A4583" s="13">
        <f>IF(H4583="","",ROW()-4)</f>
        <v/>
      </c>
      <c r="B4583" s="13">
        <f>IF(H4583="","",ROW()-4)</f>
        <v/>
      </c>
    </row>
    <row r="4584">
      <c r="A4584" s="13">
        <f>IF(H4584="","",ROW()-4)</f>
        <v/>
      </c>
      <c r="B4584" s="13">
        <f>IF(H4584="","",ROW()-4)</f>
        <v/>
      </c>
    </row>
    <row r="4585">
      <c r="A4585" s="13">
        <f>IF(H4585="","",ROW()-4)</f>
        <v/>
      </c>
      <c r="B4585" s="13">
        <f>IF(H4585="","",ROW()-4)</f>
        <v/>
      </c>
    </row>
    <row r="4586">
      <c r="A4586" s="13">
        <f>IF(H4586="","",ROW()-4)</f>
        <v/>
      </c>
      <c r="B4586" s="13">
        <f>IF(H4586="","",ROW()-4)</f>
        <v/>
      </c>
    </row>
    <row r="4587">
      <c r="A4587" s="13">
        <f>IF(H4587="","",ROW()-4)</f>
        <v/>
      </c>
      <c r="B4587" s="13">
        <f>IF(H4587="","",ROW()-4)</f>
        <v/>
      </c>
    </row>
    <row r="4588">
      <c r="A4588" s="13">
        <f>IF(H4588="","",ROW()-4)</f>
        <v/>
      </c>
      <c r="B4588" s="13">
        <f>IF(H4588="","",ROW()-4)</f>
        <v/>
      </c>
    </row>
    <row r="4589">
      <c r="A4589" s="13">
        <f>IF(H4589="","",ROW()-4)</f>
        <v/>
      </c>
      <c r="B4589" s="13">
        <f>IF(H4589="","",ROW()-4)</f>
        <v/>
      </c>
    </row>
    <row r="4590">
      <c r="A4590" s="13">
        <f>IF(H4590="","",ROW()-4)</f>
        <v/>
      </c>
      <c r="B4590" s="13">
        <f>IF(H4590="","",ROW()-4)</f>
        <v/>
      </c>
    </row>
    <row r="4591">
      <c r="A4591" s="13">
        <f>IF(H4591="","",ROW()-4)</f>
        <v/>
      </c>
      <c r="B4591" s="13">
        <f>IF(H4591="","",ROW()-4)</f>
        <v/>
      </c>
    </row>
    <row r="4592">
      <c r="A4592" s="13">
        <f>IF(H4592="","",ROW()-4)</f>
        <v/>
      </c>
      <c r="B4592" s="13">
        <f>IF(H4592="","",ROW()-4)</f>
        <v/>
      </c>
    </row>
    <row r="4593">
      <c r="A4593" s="13">
        <f>IF(H4593="","",ROW()-4)</f>
        <v/>
      </c>
      <c r="B4593" s="13">
        <f>IF(H4593="","",ROW()-4)</f>
        <v/>
      </c>
    </row>
    <row r="4594">
      <c r="A4594" s="13">
        <f>IF(H4594="","",ROW()-4)</f>
        <v/>
      </c>
      <c r="B4594" s="13">
        <f>IF(H4594="","",ROW()-4)</f>
        <v/>
      </c>
    </row>
    <row r="4595">
      <c r="A4595" s="13">
        <f>IF(H4595="","",ROW()-4)</f>
        <v/>
      </c>
      <c r="B4595" s="13">
        <f>IF(H4595="","",ROW()-4)</f>
        <v/>
      </c>
    </row>
    <row r="4596">
      <c r="A4596" s="13">
        <f>IF(H4596="","",ROW()-4)</f>
        <v/>
      </c>
      <c r="B4596" s="13">
        <f>IF(H4596="","",ROW()-4)</f>
        <v/>
      </c>
    </row>
    <row r="4597">
      <c r="A4597" s="13">
        <f>IF(H4597="","",ROW()-4)</f>
        <v/>
      </c>
      <c r="B4597" s="13">
        <f>IF(H4597="","",ROW()-4)</f>
        <v/>
      </c>
    </row>
    <row r="4598">
      <c r="A4598" s="13">
        <f>IF(H4598="","",ROW()-4)</f>
        <v/>
      </c>
      <c r="B4598" s="13">
        <f>IF(H4598="","",ROW()-4)</f>
        <v/>
      </c>
    </row>
    <row r="4599">
      <c r="A4599" s="13">
        <f>IF(H4599="","",ROW()-4)</f>
        <v/>
      </c>
      <c r="B4599" s="13">
        <f>IF(H4599="","",ROW()-4)</f>
        <v/>
      </c>
    </row>
    <row r="4600">
      <c r="A4600" s="13">
        <f>IF(H4600="","",ROW()-4)</f>
        <v/>
      </c>
      <c r="B4600" s="13">
        <f>IF(H4600="","",ROW()-4)</f>
        <v/>
      </c>
    </row>
    <row r="4601">
      <c r="A4601" s="13">
        <f>IF(H4601="","",ROW()-4)</f>
        <v/>
      </c>
      <c r="B4601" s="13">
        <f>IF(H4601="","",ROW()-4)</f>
        <v/>
      </c>
    </row>
    <row r="4602">
      <c r="A4602" s="13">
        <f>IF(H4602="","",ROW()-4)</f>
        <v/>
      </c>
      <c r="B4602" s="13">
        <f>IF(H4602="","",ROW()-4)</f>
        <v/>
      </c>
    </row>
    <row r="4603">
      <c r="A4603" s="13">
        <f>IF(H4603="","",ROW()-4)</f>
        <v/>
      </c>
      <c r="B4603" s="13">
        <f>IF(H4603="","",ROW()-4)</f>
        <v/>
      </c>
    </row>
    <row r="4604">
      <c r="A4604" s="13">
        <f>IF(H4604="","",ROW()-4)</f>
        <v/>
      </c>
      <c r="B4604" s="13">
        <f>IF(H4604="","",ROW()-4)</f>
        <v/>
      </c>
    </row>
    <row r="4605">
      <c r="A4605" s="13">
        <f>IF(H4605="","",ROW()-4)</f>
        <v/>
      </c>
      <c r="B4605" s="13">
        <f>IF(H4605="","",ROW()-4)</f>
        <v/>
      </c>
    </row>
    <row r="4606">
      <c r="A4606" s="13">
        <f>IF(H4606="","",ROW()-4)</f>
        <v/>
      </c>
      <c r="B4606" s="13">
        <f>IF(H4606="","",ROW()-4)</f>
        <v/>
      </c>
    </row>
    <row r="4607">
      <c r="A4607" s="13">
        <f>IF(H4607="","",ROW()-4)</f>
        <v/>
      </c>
      <c r="B4607" s="13">
        <f>IF(H4607="","",ROW()-4)</f>
        <v/>
      </c>
    </row>
    <row r="4608">
      <c r="A4608" s="13">
        <f>IF(H4608="","",ROW()-4)</f>
        <v/>
      </c>
      <c r="B4608" s="13">
        <f>IF(H4608="","",ROW()-4)</f>
        <v/>
      </c>
    </row>
    <row r="4609">
      <c r="A4609" s="13">
        <f>IF(H4609="","",ROW()-4)</f>
        <v/>
      </c>
      <c r="B4609" s="13">
        <f>IF(H4609="","",ROW()-4)</f>
        <v/>
      </c>
    </row>
    <row r="4610">
      <c r="A4610" s="13">
        <f>IF(H4610="","",ROW()-4)</f>
        <v/>
      </c>
      <c r="B4610" s="13">
        <f>IF(H4610="","",ROW()-4)</f>
        <v/>
      </c>
    </row>
    <row r="4611">
      <c r="A4611" s="13">
        <f>IF(H4611="","",ROW()-4)</f>
        <v/>
      </c>
      <c r="B4611" s="13">
        <f>IF(H4611="","",ROW()-4)</f>
        <v/>
      </c>
    </row>
    <row r="4612">
      <c r="A4612" s="13">
        <f>IF(H4612="","",ROW()-4)</f>
        <v/>
      </c>
      <c r="B4612" s="13">
        <f>IF(H4612="","",ROW()-4)</f>
        <v/>
      </c>
    </row>
    <row r="4613">
      <c r="A4613" s="13">
        <f>IF(H4613="","",ROW()-4)</f>
        <v/>
      </c>
      <c r="B4613" s="13">
        <f>IF(H4613="","",ROW()-4)</f>
        <v/>
      </c>
    </row>
    <row r="4614">
      <c r="A4614" s="13">
        <f>IF(H4614="","",ROW()-4)</f>
        <v/>
      </c>
      <c r="B4614" s="13">
        <f>IF(H4614="","",ROW()-4)</f>
        <v/>
      </c>
    </row>
    <row r="4615">
      <c r="A4615" s="13">
        <f>IF(H4615="","",ROW()-4)</f>
        <v/>
      </c>
      <c r="B4615" s="13">
        <f>IF(H4615="","",ROW()-4)</f>
        <v/>
      </c>
    </row>
    <row r="4616">
      <c r="A4616" s="13">
        <f>IF(H4616="","",ROW()-4)</f>
        <v/>
      </c>
      <c r="B4616" s="13">
        <f>IF(H4616="","",ROW()-4)</f>
        <v/>
      </c>
    </row>
    <row r="4617">
      <c r="A4617" s="13">
        <f>IF(H4617="","",ROW()-4)</f>
        <v/>
      </c>
      <c r="B4617" s="13">
        <f>IF(H4617="","",ROW()-4)</f>
        <v/>
      </c>
    </row>
    <row r="4618">
      <c r="A4618" s="13">
        <f>IF(H4618="","",ROW()-4)</f>
        <v/>
      </c>
      <c r="B4618" s="13">
        <f>IF(H4618="","",ROW()-4)</f>
        <v/>
      </c>
    </row>
    <row r="4619">
      <c r="A4619" s="13">
        <f>IF(H4619="","",ROW()-4)</f>
        <v/>
      </c>
      <c r="B4619" s="13">
        <f>IF(H4619="","",ROW()-4)</f>
        <v/>
      </c>
    </row>
    <row r="4620">
      <c r="A4620" s="13">
        <f>IF(H4620="","",ROW()-4)</f>
        <v/>
      </c>
      <c r="B4620" s="13">
        <f>IF(H4620="","",ROW()-4)</f>
        <v/>
      </c>
    </row>
    <row r="4621">
      <c r="A4621" s="13">
        <f>IF(H4621="","",ROW()-4)</f>
        <v/>
      </c>
      <c r="B4621" s="13">
        <f>IF(H4621="","",ROW()-4)</f>
        <v/>
      </c>
    </row>
    <row r="4622">
      <c r="A4622" s="13">
        <f>IF(H4622="","",ROW()-4)</f>
        <v/>
      </c>
      <c r="B4622" s="13">
        <f>IF(H4622="","",ROW()-4)</f>
        <v/>
      </c>
    </row>
    <row r="4623">
      <c r="A4623" s="13">
        <f>IF(H4623="","",ROW()-4)</f>
        <v/>
      </c>
      <c r="B4623" s="13">
        <f>IF(H4623="","",ROW()-4)</f>
        <v/>
      </c>
    </row>
    <row r="4624">
      <c r="A4624" s="13">
        <f>IF(H4624="","",ROW()-4)</f>
        <v/>
      </c>
      <c r="B4624" s="13">
        <f>IF(H4624="","",ROW()-4)</f>
        <v/>
      </c>
    </row>
    <row r="4625">
      <c r="A4625" s="13">
        <f>IF(H4625="","",ROW()-4)</f>
        <v/>
      </c>
      <c r="B4625" s="13">
        <f>IF(H4625="","",ROW()-4)</f>
        <v/>
      </c>
    </row>
    <row r="4626">
      <c r="A4626" s="13">
        <f>IF(H4626="","",ROW()-4)</f>
        <v/>
      </c>
      <c r="B4626" s="13">
        <f>IF(H4626="","",ROW()-4)</f>
        <v/>
      </c>
    </row>
    <row r="4627">
      <c r="A4627" s="13">
        <f>IF(H4627="","",ROW()-4)</f>
        <v/>
      </c>
      <c r="B4627" s="13">
        <f>IF(H4627="","",ROW()-4)</f>
        <v/>
      </c>
    </row>
    <row r="4628">
      <c r="A4628" s="13">
        <f>IF(H4628="","",ROW()-4)</f>
        <v/>
      </c>
      <c r="B4628" s="13">
        <f>IF(H4628="","",ROW()-4)</f>
        <v/>
      </c>
    </row>
    <row r="4629">
      <c r="A4629" s="13">
        <f>IF(H4629="","",ROW()-4)</f>
        <v/>
      </c>
      <c r="B4629" s="13">
        <f>IF(H4629="","",ROW()-4)</f>
        <v/>
      </c>
    </row>
    <row r="4630">
      <c r="A4630" s="13">
        <f>IF(H4630="","",ROW()-4)</f>
        <v/>
      </c>
      <c r="B4630" s="13">
        <f>IF(H4630="","",ROW()-4)</f>
        <v/>
      </c>
    </row>
    <row r="4631">
      <c r="A4631" s="13">
        <f>IF(H4631="","",ROW()-4)</f>
        <v/>
      </c>
      <c r="B4631" s="13">
        <f>IF(H4631="","",ROW()-4)</f>
        <v/>
      </c>
    </row>
    <row r="4632">
      <c r="A4632" s="13">
        <f>IF(H4632="","",ROW()-4)</f>
        <v/>
      </c>
      <c r="B4632" s="13">
        <f>IF(H4632="","",ROW()-4)</f>
        <v/>
      </c>
    </row>
    <row r="4633">
      <c r="A4633" s="13">
        <f>IF(H4633="","",ROW()-4)</f>
        <v/>
      </c>
      <c r="B4633" s="13">
        <f>IF(H4633="","",ROW()-4)</f>
        <v/>
      </c>
    </row>
    <row r="4634">
      <c r="A4634" s="13">
        <f>IF(H4634="","",ROW()-4)</f>
        <v/>
      </c>
      <c r="B4634" s="13">
        <f>IF(H4634="","",ROW()-4)</f>
        <v/>
      </c>
    </row>
    <row r="4635">
      <c r="A4635" s="13">
        <f>IF(H4635="","",ROW()-4)</f>
        <v/>
      </c>
      <c r="B4635" s="13">
        <f>IF(H4635="","",ROW()-4)</f>
        <v/>
      </c>
    </row>
    <row r="4636">
      <c r="A4636" s="13">
        <f>IF(H4636="","",ROW()-4)</f>
        <v/>
      </c>
      <c r="B4636" s="13">
        <f>IF(H4636="","",ROW()-4)</f>
        <v/>
      </c>
    </row>
    <row r="4637">
      <c r="A4637" s="13">
        <f>IF(H4637="","",ROW()-4)</f>
        <v/>
      </c>
      <c r="B4637" s="13">
        <f>IF(H4637="","",ROW()-4)</f>
        <v/>
      </c>
    </row>
    <row r="4638">
      <c r="A4638" s="13">
        <f>IF(H4638="","",ROW()-4)</f>
        <v/>
      </c>
      <c r="B4638" s="13">
        <f>IF(H4638="","",ROW()-4)</f>
        <v/>
      </c>
    </row>
    <row r="4639">
      <c r="A4639" s="13">
        <f>IF(H4639="","",ROW()-4)</f>
        <v/>
      </c>
      <c r="B4639" s="13">
        <f>IF(H4639="","",ROW()-4)</f>
        <v/>
      </c>
    </row>
    <row r="4640">
      <c r="A4640" s="13">
        <f>IF(H4640="","",ROW()-4)</f>
        <v/>
      </c>
      <c r="B4640" s="13">
        <f>IF(H4640="","",ROW()-4)</f>
        <v/>
      </c>
    </row>
    <row r="4641">
      <c r="A4641" s="13">
        <f>IF(H4641="","",ROW()-4)</f>
        <v/>
      </c>
      <c r="B4641" s="13">
        <f>IF(H4641="","",ROW()-4)</f>
        <v/>
      </c>
    </row>
    <row r="4642">
      <c r="A4642" s="13">
        <f>IF(H4642="","",ROW()-4)</f>
        <v/>
      </c>
      <c r="B4642" s="13">
        <f>IF(H4642="","",ROW()-4)</f>
        <v/>
      </c>
    </row>
    <row r="4643">
      <c r="A4643" s="13">
        <f>IF(H4643="","",ROW()-4)</f>
        <v/>
      </c>
      <c r="B4643" s="13">
        <f>IF(H4643="","",ROW()-4)</f>
        <v/>
      </c>
    </row>
    <row r="4644">
      <c r="A4644" s="13">
        <f>IF(H4644="","",ROW()-4)</f>
        <v/>
      </c>
      <c r="B4644" s="13">
        <f>IF(H4644="","",ROW()-4)</f>
        <v/>
      </c>
    </row>
    <row r="4645">
      <c r="A4645" s="13">
        <f>IF(H4645="","",ROW()-4)</f>
        <v/>
      </c>
      <c r="B4645" s="13">
        <f>IF(H4645="","",ROW()-4)</f>
        <v/>
      </c>
    </row>
    <row r="4646">
      <c r="A4646" s="13">
        <f>IF(H4646="","",ROW()-4)</f>
        <v/>
      </c>
      <c r="B4646" s="13">
        <f>IF(H4646="","",ROW()-4)</f>
        <v/>
      </c>
    </row>
    <row r="4647">
      <c r="A4647" s="13">
        <f>IF(H4647="","",ROW()-4)</f>
        <v/>
      </c>
      <c r="B4647" s="13">
        <f>IF(H4647="","",ROW()-4)</f>
        <v/>
      </c>
    </row>
    <row r="4648">
      <c r="A4648" s="13">
        <f>IF(H4648="","",ROW()-4)</f>
        <v/>
      </c>
      <c r="B4648" s="13">
        <f>IF(H4648="","",ROW()-4)</f>
        <v/>
      </c>
    </row>
    <row r="4649">
      <c r="A4649" s="13">
        <f>IF(H4649="","",ROW()-4)</f>
        <v/>
      </c>
      <c r="B4649" s="13">
        <f>IF(H4649="","",ROW()-4)</f>
        <v/>
      </c>
    </row>
    <row r="4650">
      <c r="A4650" s="13">
        <f>IF(H4650="","",ROW()-4)</f>
        <v/>
      </c>
      <c r="B4650" s="13">
        <f>IF(H4650="","",ROW()-4)</f>
        <v/>
      </c>
    </row>
    <row r="4651">
      <c r="A4651" s="13">
        <f>IF(H4651="","",ROW()-4)</f>
        <v/>
      </c>
      <c r="B4651" s="13">
        <f>IF(H4651="","",ROW()-4)</f>
        <v/>
      </c>
    </row>
    <row r="4652">
      <c r="A4652" s="13">
        <f>IF(H4652="","",ROW()-4)</f>
        <v/>
      </c>
      <c r="B4652" s="13">
        <f>IF(H4652="","",ROW()-4)</f>
        <v/>
      </c>
    </row>
    <row r="4653">
      <c r="A4653" s="13">
        <f>IF(H4653="","",ROW()-4)</f>
        <v/>
      </c>
      <c r="B4653" s="13">
        <f>IF(H4653="","",ROW()-4)</f>
        <v/>
      </c>
    </row>
    <row r="4654">
      <c r="A4654" s="13">
        <f>IF(H4654="","",ROW()-4)</f>
        <v/>
      </c>
      <c r="B4654" s="13">
        <f>IF(H4654="","",ROW()-4)</f>
        <v/>
      </c>
    </row>
    <row r="4655">
      <c r="A4655" s="13">
        <f>IF(H4655="","",ROW()-4)</f>
        <v/>
      </c>
      <c r="B4655" s="13">
        <f>IF(H4655="","",ROW()-4)</f>
        <v/>
      </c>
    </row>
    <row r="4656">
      <c r="A4656" s="13">
        <f>IF(H4656="","",ROW()-4)</f>
        <v/>
      </c>
      <c r="B4656" s="13">
        <f>IF(H4656="","",ROW()-4)</f>
        <v/>
      </c>
    </row>
    <row r="4657">
      <c r="A4657" s="13">
        <f>IF(H4657="","",ROW()-4)</f>
        <v/>
      </c>
      <c r="B4657" s="13">
        <f>IF(H4657="","",ROW()-4)</f>
        <v/>
      </c>
    </row>
    <row r="4658">
      <c r="A4658" s="13">
        <f>IF(H4658="","",ROW()-4)</f>
        <v/>
      </c>
      <c r="B4658" s="13">
        <f>IF(H4658="","",ROW()-4)</f>
        <v/>
      </c>
    </row>
    <row r="4659">
      <c r="A4659" s="13">
        <f>IF(H4659="","",ROW()-4)</f>
        <v/>
      </c>
      <c r="B4659" s="13">
        <f>IF(H4659="","",ROW()-4)</f>
        <v/>
      </c>
    </row>
    <row r="4660">
      <c r="A4660" s="13">
        <f>IF(H4660="","",ROW()-4)</f>
        <v/>
      </c>
      <c r="B4660" s="13">
        <f>IF(H4660="","",ROW()-4)</f>
        <v/>
      </c>
    </row>
    <row r="4661">
      <c r="A4661" s="13">
        <f>IF(H4661="","",ROW()-4)</f>
        <v/>
      </c>
      <c r="B4661" s="13">
        <f>IF(H4661="","",ROW()-4)</f>
        <v/>
      </c>
    </row>
    <row r="4662">
      <c r="A4662" s="13">
        <f>IF(H4662="","",ROW()-4)</f>
        <v/>
      </c>
      <c r="B4662" s="13">
        <f>IF(H4662="","",ROW()-4)</f>
        <v/>
      </c>
    </row>
    <row r="4663">
      <c r="A4663" s="13">
        <f>IF(H4663="","",ROW()-4)</f>
        <v/>
      </c>
      <c r="B4663" s="13">
        <f>IF(H4663="","",ROW()-4)</f>
        <v/>
      </c>
    </row>
    <row r="4664">
      <c r="A4664" s="13">
        <f>IF(H4664="","",ROW()-4)</f>
        <v/>
      </c>
      <c r="B4664" s="13">
        <f>IF(H4664="","",ROW()-4)</f>
        <v/>
      </c>
    </row>
    <row r="4665">
      <c r="A4665" s="13">
        <f>IF(H4665="","",ROW()-4)</f>
        <v/>
      </c>
      <c r="B4665" s="13">
        <f>IF(H4665="","",ROW()-4)</f>
        <v/>
      </c>
    </row>
    <row r="4666">
      <c r="A4666" s="13">
        <f>IF(H4666="","",ROW()-4)</f>
        <v/>
      </c>
      <c r="B4666" s="13">
        <f>IF(H4666="","",ROW()-4)</f>
        <v/>
      </c>
    </row>
    <row r="4667">
      <c r="A4667" s="13">
        <f>IF(H4667="","",ROW()-4)</f>
        <v/>
      </c>
      <c r="B4667" s="13">
        <f>IF(H4667="","",ROW()-4)</f>
        <v/>
      </c>
    </row>
    <row r="4668">
      <c r="A4668" s="13">
        <f>IF(H4668="","",ROW()-4)</f>
        <v/>
      </c>
      <c r="B4668" s="13">
        <f>IF(H4668="","",ROW()-4)</f>
        <v/>
      </c>
    </row>
    <row r="4669">
      <c r="A4669" s="13">
        <f>IF(H4669="","",ROW()-4)</f>
        <v/>
      </c>
      <c r="B4669" s="13">
        <f>IF(H4669="","",ROW()-4)</f>
        <v/>
      </c>
    </row>
    <row r="4670">
      <c r="A4670" s="13">
        <f>IF(H4670="","",ROW()-4)</f>
        <v/>
      </c>
      <c r="B4670" s="13">
        <f>IF(H4670="","",ROW()-4)</f>
        <v/>
      </c>
    </row>
    <row r="4671">
      <c r="A4671" s="13">
        <f>IF(H4671="","",ROW()-4)</f>
        <v/>
      </c>
      <c r="B4671" s="13">
        <f>IF(H4671="","",ROW()-4)</f>
        <v/>
      </c>
    </row>
    <row r="4672">
      <c r="A4672" s="13">
        <f>IF(H4672="","",ROW()-4)</f>
        <v/>
      </c>
      <c r="B4672" s="13">
        <f>IF(H4672="","",ROW()-4)</f>
        <v/>
      </c>
    </row>
    <row r="4673">
      <c r="A4673" s="13">
        <f>IF(H4673="","",ROW()-4)</f>
        <v/>
      </c>
      <c r="B4673" s="13">
        <f>IF(H4673="","",ROW()-4)</f>
        <v/>
      </c>
    </row>
    <row r="4674">
      <c r="A4674" s="13">
        <f>IF(H4674="","",ROW()-4)</f>
        <v/>
      </c>
      <c r="B4674" s="13">
        <f>IF(H4674="","",ROW()-4)</f>
        <v/>
      </c>
    </row>
    <row r="4675">
      <c r="A4675" s="13">
        <f>IF(H4675="","",ROW()-4)</f>
        <v/>
      </c>
      <c r="B4675" s="13">
        <f>IF(H4675="","",ROW()-4)</f>
        <v/>
      </c>
    </row>
    <row r="4676">
      <c r="A4676" s="13">
        <f>IF(H4676="","",ROW()-4)</f>
        <v/>
      </c>
      <c r="B4676" s="13">
        <f>IF(H4676="","",ROW()-4)</f>
        <v/>
      </c>
    </row>
    <row r="4677">
      <c r="A4677" s="13">
        <f>IF(H4677="","",ROW()-4)</f>
        <v/>
      </c>
      <c r="B4677" s="13">
        <f>IF(H4677="","",ROW()-4)</f>
        <v/>
      </c>
    </row>
    <row r="4678">
      <c r="A4678" s="13">
        <f>IF(H4678="","",ROW()-4)</f>
        <v/>
      </c>
      <c r="B4678" s="13">
        <f>IF(H4678="","",ROW()-4)</f>
        <v/>
      </c>
    </row>
    <row r="4679">
      <c r="A4679" s="13">
        <f>IF(H4679="","",ROW()-4)</f>
        <v/>
      </c>
      <c r="B4679" s="13">
        <f>IF(H4679="","",ROW()-4)</f>
        <v/>
      </c>
    </row>
    <row r="4680">
      <c r="A4680" s="13">
        <f>IF(H4680="","",ROW()-4)</f>
        <v/>
      </c>
      <c r="B4680" s="13">
        <f>IF(H4680="","",ROW()-4)</f>
        <v/>
      </c>
    </row>
    <row r="4681">
      <c r="A4681" s="13">
        <f>IF(H4681="","",ROW()-4)</f>
        <v/>
      </c>
      <c r="B4681" s="13">
        <f>IF(H4681="","",ROW()-4)</f>
        <v/>
      </c>
    </row>
    <row r="4682">
      <c r="A4682" s="13">
        <f>IF(H4682="","",ROW()-4)</f>
        <v/>
      </c>
      <c r="B4682" s="13">
        <f>IF(H4682="","",ROW()-4)</f>
        <v/>
      </c>
    </row>
    <row r="4683">
      <c r="A4683" s="13">
        <f>IF(H4683="","",ROW()-4)</f>
        <v/>
      </c>
      <c r="B4683" s="13">
        <f>IF(H4683="","",ROW()-4)</f>
        <v/>
      </c>
    </row>
    <row r="4684">
      <c r="A4684" s="13">
        <f>IF(H4684="","",ROW()-4)</f>
        <v/>
      </c>
      <c r="B4684" s="13">
        <f>IF(H4684="","",ROW()-4)</f>
        <v/>
      </c>
    </row>
    <row r="4685">
      <c r="A4685" s="13">
        <f>IF(H4685="","",ROW()-4)</f>
        <v/>
      </c>
      <c r="B4685" s="13">
        <f>IF(H4685="","",ROW()-4)</f>
        <v/>
      </c>
    </row>
    <row r="4686">
      <c r="A4686" s="13">
        <f>IF(H4686="","",ROW()-4)</f>
        <v/>
      </c>
      <c r="B4686" s="13">
        <f>IF(H4686="","",ROW()-4)</f>
        <v/>
      </c>
    </row>
    <row r="4687">
      <c r="A4687" s="13">
        <f>IF(H4687="","",ROW()-4)</f>
        <v/>
      </c>
      <c r="B4687" s="13">
        <f>IF(H4687="","",ROW()-4)</f>
        <v/>
      </c>
    </row>
    <row r="4688">
      <c r="A4688" s="13">
        <f>IF(H4688="","",ROW()-4)</f>
        <v/>
      </c>
      <c r="B4688" s="13">
        <f>IF(H4688="","",ROW()-4)</f>
        <v/>
      </c>
    </row>
    <row r="4689">
      <c r="A4689" s="13">
        <f>IF(H4689="","",ROW()-4)</f>
        <v/>
      </c>
      <c r="B4689" s="13">
        <f>IF(H4689="","",ROW()-4)</f>
        <v/>
      </c>
    </row>
    <row r="4690">
      <c r="A4690" s="13">
        <f>IF(H4690="","",ROW()-4)</f>
        <v/>
      </c>
      <c r="B4690" s="13">
        <f>IF(H4690="","",ROW()-4)</f>
        <v/>
      </c>
    </row>
    <row r="4691">
      <c r="A4691" s="13">
        <f>IF(H4691="","",ROW()-4)</f>
        <v/>
      </c>
      <c r="B4691" s="13">
        <f>IF(H4691="","",ROW()-4)</f>
        <v/>
      </c>
    </row>
    <row r="4692">
      <c r="A4692" s="13">
        <f>IF(H4692="","",ROW()-4)</f>
        <v/>
      </c>
      <c r="B4692" s="13">
        <f>IF(H4692="","",ROW()-4)</f>
        <v/>
      </c>
    </row>
    <row r="4693">
      <c r="A4693" s="13">
        <f>IF(H4693="","",ROW()-4)</f>
        <v/>
      </c>
      <c r="B4693" s="13">
        <f>IF(H4693="","",ROW()-4)</f>
        <v/>
      </c>
    </row>
    <row r="4694">
      <c r="A4694" s="13">
        <f>IF(H4694="","",ROW()-4)</f>
        <v/>
      </c>
      <c r="B4694" s="13">
        <f>IF(H4694="","",ROW()-4)</f>
        <v/>
      </c>
    </row>
    <row r="4695">
      <c r="A4695" s="13">
        <f>IF(H4695="","",ROW()-4)</f>
        <v/>
      </c>
      <c r="B4695" s="13">
        <f>IF(H4695="","",ROW()-4)</f>
        <v/>
      </c>
    </row>
    <row r="4696">
      <c r="A4696" s="13">
        <f>IF(H4696="","",ROW()-4)</f>
        <v/>
      </c>
      <c r="B4696" s="13">
        <f>IF(H4696="","",ROW()-4)</f>
        <v/>
      </c>
    </row>
    <row r="4697">
      <c r="A4697" s="13">
        <f>IF(H4697="","",ROW()-4)</f>
        <v/>
      </c>
      <c r="B4697" s="13">
        <f>IF(H4697="","",ROW()-4)</f>
        <v/>
      </c>
    </row>
    <row r="4698">
      <c r="A4698" s="13">
        <f>IF(H4698="","",ROW()-4)</f>
        <v/>
      </c>
      <c r="B4698" s="13">
        <f>IF(H4698="","",ROW()-4)</f>
        <v/>
      </c>
    </row>
    <row r="4699">
      <c r="A4699" s="13">
        <f>IF(H4699="","",ROW()-4)</f>
        <v/>
      </c>
      <c r="B4699" s="13">
        <f>IF(H4699="","",ROW()-4)</f>
        <v/>
      </c>
    </row>
    <row r="4700">
      <c r="A4700" s="13">
        <f>IF(H4700="","",ROW()-4)</f>
        <v/>
      </c>
      <c r="B4700" s="13">
        <f>IF(H4700="","",ROW()-4)</f>
        <v/>
      </c>
    </row>
    <row r="4701">
      <c r="A4701" s="13">
        <f>IF(H4701="","",ROW()-4)</f>
        <v/>
      </c>
      <c r="B4701" s="13">
        <f>IF(H4701="","",ROW()-4)</f>
        <v/>
      </c>
    </row>
    <row r="4702">
      <c r="A4702" s="13">
        <f>IF(H4702="","",ROW()-4)</f>
        <v/>
      </c>
      <c r="B4702" s="13">
        <f>IF(H4702="","",ROW()-4)</f>
        <v/>
      </c>
    </row>
    <row r="4703">
      <c r="A4703" s="13">
        <f>IF(H4703="","",ROW()-4)</f>
        <v/>
      </c>
      <c r="B4703" s="13">
        <f>IF(H4703="","",ROW()-4)</f>
        <v/>
      </c>
    </row>
    <row r="4704">
      <c r="A4704" s="13">
        <f>IF(H4704="","",ROW()-4)</f>
        <v/>
      </c>
      <c r="B4704" s="13">
        <f>IF(H4704="","",ROW()-4)</f>
        <v/>
      </c>
    </row>
    <row r="4705">
      <c r="A4705" s="13">
        <f>IF(H4705="","",ROW()-4)</f>
        <v/>
      </c>
      <c r="B4705" s="13">
        <f>IF(H4705="","",ROW()-4)</f>
        <v/>
      </c>
    </row>
    <row r="4706">
      <c r="A4706" s="13">
        <f>IF(H4706="","",ROW()-4)</f>
        <v/>
      </c>
      <c r="B4706" s="13">
        <f>IF(H4706="","",ROW()-4)</f>
        <v/>
      </c>
    </row>
    <row r="4707">
      <c r="A4707" s="13">
        <f>IF(H4707="","",ROW()-4)</f>
        <v/>
      </c>
      <c r="B4707" s="13">
        <f>IF(H4707="","",ROW()-4)</f>
        <v/>
      </c>
    </row>
    <row r="4708">
      <c r="A4708" s="13">
        <f>IF(H4708="","",ROW()-4)</f>
        <v/>
      </c>
      <c r="B4708" s="13">
        <f>IF(H4708="","",ROW()-4)</f>
        <v/>
      </c>
    </row>
    <row r="4709">
      <c r="A4709" s="13">
        <f>IF(H4709="","",ROW()-4)</f>
        <v/>
      </c>
      <c r="B4709" s="13">
        <f>IF(H4709="","",ROW()-4)</f>
        <v/>
      </c>
    </row>
    <row r="4710">
      <c r="A4710" s="13">
        <f>IF(H4710="","",ROW()-4)</f>
        <v/>
      </c>
      <c r="B4710" s="13">
        <f>IF(H4710="","",ROW()-4)</f>
        <v/>
      </c>
    </row>
    <row r="4711">
      <c r="A4711" s="13">
        <f>IF(H4711="","",ROW()-4)</f>
        <v/>
      </c>
      <c r="B4711" s="13">
        <f>IF(H4711="","",ROW()-4)</f>
        <v/>
      </c>
    </row>
    <row r="4712">
      <c r="A4712" s="13">
        <f>IF(H4712="","",ROW()-4)</f>
        <v/>
      </c>
      <c r="B4712" s="13">
        <f>IF(H4712="","",ROW()-4)</f>
        <v/>
      </c>
    </row>
    <row r="4713">
      <c r="A4713" s="13">
        <f>IF(H4713="","",ROW()-4)</f>
        <v/>
      </c>
      <c r="B4713" s="13">
        <f>IF(H4713="","",ROW()-4)</f>
        <v/>
      </c>
    </row>
    <row r="4714">
      <c r="A4714" s="13">
        <f>IF(H4714="","",ROW()-4)</f>
        <v/>
      </c>
      <c r="B4714" s="13">
        <f>IF(H4714="","",ROW()-4)</f>
        <v/>
      </c>
    </row>
    <row r="4715">
      <c r="A4715" s="13">
        <f>IF(H4715="","",ROW()-4)</f>
        <v/>
      </c>
      <c r="B4715" s="13">
        <f>IF(H4715="","",ROW()-4)</f>
        <v/>
      </c>
    </row>
    <row r="4716">
      <c r="A4716" s="13">
        <f>IF(H4716="","",ROW()-4)</f>
        <v/>
      </c>
      <c r="B4716" s="13">
        <f>IF(H4716="","",ROW()-4)</f>
        <v/>
      </c>
    </row>
    <row r="4717">
      <c r="A4717" s="13">
        <f>IF(H4717="","",ROW()-4)</f>
        <v/>
      </c>
      <c r="B4717" s="13">
        <f>IF(H4717="","",ROW()-4)</f>
        <v/>
      </c>
    </row>
    <row r="4718">
      <c r="A4718" s="13">
        <f>IF(H4718="","",ROW()-4)</f>
        <v/>
      </c>
      <c r="B4718" s="13">
        <f>IF(H4718="","",ROW()-4)</f>
        <v/>
      </c>
    </row>
    <row r="4719">
      <c r="A4719" s="13">
        <f>IF(H4719="","",ROW()-4)</f>
        <v/>
      </c>
      <c r="B4719" s="13">
        <f>IF(H4719="","",ROW()-4)</f>
        <v/>
      </c>
    </row>
    <row r="4720">
      <c r="A4720" s="13">
        <f>IF(H4720="","",ROW()-4)</f>
        <v/>
      </c>
      <c r="B4720" s="13">
        <f>IF(H4720="","",ROW()-4)</f>
        <v/>
      </c>
    </row>
    <row r="4721">
      <c r="A4721" s="13">
        <f>IF(H4721="","",ROW()-4)</f>
        <v/>
      </c>
      <c r="B4721" s="13">
        <f>IF(H4721="","",ROW()-4)</f>
        <v/>
      </c>
    </row>
    <row r="4722">
      <c r="A4722" s="13">
        <f>IF(H4722="","",ROW()-4)</f>
        <v/>
      </c>
      <c r="B4722" s="13">
        <f>IF(H4722="","",ROW()-4)</f>
        <v/>
      </c>
    </row>
    <row r="4723">
      <c r="A4723" s="13">
        <f>IF(H4723="","",ROW()-4)</f>
        <v/>
      </c>
      <c r="B4723" s="13">
        <f>IF(H4723="","",ROW()-4)</f>
        <v/>
      </c>
    </row>
    <row r="4724">
      <c r="A4724" s="13">
        <f>IF(H4724="","",ROW()-4)</f>
        <v/>
      </c>
      <c r="B4724" s="13">
        <f>IF(H4724="","",ROW()-4)</f>
        <v/>
      </c>
    </row>
    <row r="4725">
      <c r="A4725" s="13">
        <f>IF(H4725="","",ROW()-4)</f>
        <v/>
      </c>
      <c r="B4725" s="13">
        <f>IF(H4725="","",ROW()-4)</f>
        <v/>
      </c>
    </row>
    <row r="4726">
      <c r="A4726" s="13">
        <f>IF(H4726="","",ROW()-4)</f>
        <v/>
      </c>
      <c r="B4726" s="13">
        <f>IF(H4726="","",ROW()-4)</f>
        <v/>
      </c>
    </row>
    <row r="4727">
      <c r="A4727" s="13">
        <f>IF(H4727="","",ROW()-4)</f>
        <v/>
      </c>
      <c r="B4727" s="13">
        <f>IF(H4727="","",ROW()-4)</f>
        <v/>
      </c>
    </row>
    <row r="4728">
      <c r="A4728" s="13">
        <f>IF(H4728="","",ROW()-4)</f>
        <v/>
      </c>
      <c r="B4728" s="13">
        <f>IF(H4728="","",ROW()-4)</f>
        <v/>
      </c>
    </row>
    <row r="4729">
      <c r="A4729" s="13">
        <f>IF(H4729="","",ROW()-4)</f>
        <v/>
      </c>
      <c r="B4729" s="13">
        <f>IF(H4729="","",ROW()-4)</f>
        <v/>
      </c>
    </row>
    <row r="4730">
      <c r="A4730" s="13">
        <f>IF(H4730="","",ROW()-4)</f>
        <v/>
      </c>
      <c r="B4730" s="13">
        <f>IF(H4730="","",ROW()-4)</f>
        <v/>
      </c>
    </row>
    <row r="4731">
      <c r="A4731" s="13">
        <f>IF(H4731="","",ROW()-4)</f>
        <v/>
      </c>
      <c r="B4731" s="13">
        <f>IF(H4731="","",ROW()-4)</f>
        <v/>
      </c>
    </row>
    <row r="4732">
      <c r="A4732" s="13">
        <f>IF(H4732="","",ROW()-4)</f>
        <v/>
      </c>
      <c r="B4732" s="13">
        <f>IF(H4732="","",ROW()-4)</f>
        <v/>
      </c>
    </row>
    <row r="4733">
      <c r="A4733" s="13">
        <f>IF(H4733="","",ROW()-4)</f>
        <v/>
      </c>
      <c r="B4733" s="13">
        <f>IF(H4733="","",ROW()-4)</f>
        <v/>
      </c>
    </row>
    <row r="4734">
      <c r="A4734" s="13">
        <f>IF(H4734="","",ROW()-4)</f>
        <v/>
      </c>
      <c r="B4734" s="13">
        <f>IF(H4734="","",ROW()-4)</f>
        <v/>
      </c>
    </row>
    <row r="4735">
      <c r="A4735" s="13">
        <f>IF(H4735="","",ROW()-4)</f>
        <v/>
      </c>
      <c r="B4735" s="13">
        <f>IF(H4735="","",ROW()-4)</f>
        <v/>
      </c>
    </row>
    <row r="4736">
      <c r="A4736" s="13">
        <f>IF(H4736="","",ROW()-4)</f>
        <v/>
      </c>
      <c r="B4736" s="13">
        <f>IF(H4736="","",ROW()-4)</f>
        <v/>
      </c>
    </row>
    <row r="4737">
      <c r="A4737" s="13">
        <f>IF(H4737="","",ROW()-4)</f>
        <v/>
      </c>
      <c r="B4737" s="13">
        <f>IF(H4737="","",ROW()-4)</f>
        <v/>
      </c>
    </row>
    <row r="4738">
      <c r="A4738" s="13">
        <f>IF(H4738="","",ROW()-4)</f>
        <v/>
      </c>
      <c r="B4738" s="13">
        <f>IF(H4738="","",ROW()-4)</f>
        <v/>
      </c>
    </row>
    <row r="4739">
      <c r="A4739" s="13">
        <f>IF(H4739="","",ROW()-4)</f>
        <v/>
      </c>
      <c r="B4739" s="13">
        <f>IF(H4739="","",ROW()-4)</f>
        <v/>
      </c>
    </row>
    <row r="4740">
      <c r="A4740" s="13">
        <f>IF(H4740="","",ROW()-4)</f>
        <v/>
      </c>
      <c r="B4740" s="13">
        <f>IF(H4740="","",ROW()-4)</f>
        <v/>
      </c>
    </row>
    <row r="4741">
      <c r="A4741" s="13">
        <f>IF(H4741="","",ROW()-4)</f>
        <v/>
      </c>
      <c r="B4741" s="13">
        <f>IF(H4741="","",ROW()-4)</f>
        <v/>
      </c>
    </row>
    <row r="4742">
      <c r="A4742" s="13">
        <f>IF(H4742="","",ROW()-4)</f>
        <v/>
      </c>
      <c r="B4742" s="13">
        <f>IF(H4742="","",ROW()-4)</f>
        <v/>
      </c>
    </row>
    <row r="4743">
      <c r="A4743" s="13">
        <f>IF(H4743="","",ROW()-4)</f>
        <v/>
      </c>
      <c r="B4743" s="13">
        <f>IF(H4743="","",ROW()-4)</f>
        <v/>
      </c>
    </row>
    <row r="4744">
      <c r="A4744" s="13">
        <f>IF(H4744="","",ROW()-4)</f>
        <v/>
      </c>
      <c r="B4744" s="13">
        <f>IF(H4744="","",ROW()-4)</f>
        <v/>
      </c>
    </row>
    <row r="4745">
      <c r="A4745" s="13">
        <f>IF(H4745="","",ROW()-4)</f>
        <v/>
      </c>
      <c r="B4745" s="13">
        <f>IF(H4745="","",ROW()-4)</f>
        <v/>
      </c>
    </row>
    <row r="4746">
      <c r="A4746" s="13">
        <f>IF(H4746="","",ROW()-4)</f>
        <v/>
      </c>
      <c r="B4746" s="13">
        <f>IF(H4746="","",ROW()-4)</f>
        <v/>
      </c>
    </row>
    <row r="4747">
      <c r="A4747" s="13">
        <f>IF(H4747="","",ROW()-4)</f>
        <v/>
      </c>
      <c r="B4747" s="13">
        <f>IF(H4747="","",ROW()-4)</f>
        <v/>
      </c>
    </row>
    <row r="4748">
      <c r="A4748" s="13">
        <f>IF(H4748="","",ROW()-4)</f>
        <v/>
      </c>
      <c r="B4748" s="13">
        <f>IF(H4748="","",ROW()-4)</f>
        <v/>
      </c>
    </row>
    <row r="4749">
      <c r="A4749" s="13">
        <f>IF(H4749="","",ROW()-4)</f>
        <v/>
      </c>
      <c r="B4749" s="13">
        <f>IF(H4749="","",ROW()-4)</f>
        <v/>
      </c>
    </row>
    <row r="4750">
      <c r="A4750" s="13">
        <f>IF(H4750="","",ROW()-4)</f>
        <v/>
      </c>
      <c r="B4750" s="13">
        <f>IF(H4750="","",ROW()-4)</f>
        <v/>
      </c>
    </row>
    <row r="4751">
      <c r="A4751" s="13">
        <f>IF(H4751="","",ROW()-4)</f>
        <v/>
      </c>
      <c r="B4751" s="13">
        <f>IF(H4751="","",ROW()-4)</f>
        <v/>
      </c>
    </row>
    <row r="4752">
      <c r="A4752" s="13">
        <f>IF(H4752="","",ROW()-4)</f>
        <v/>
      </c>
      <c r="B4752" s="13">
        <f>IF(H4752="","",ROW()-4)</f>
        <v/>
      </c>
    </row>
    <row r="4753">
      <c r="A4753" s="13">
        <f>IF(H4753="","",ROW()-4)</f>
        <v/>
      </c>
      <c r="B4753" s="13">
        <f>IF(H4753="","",ROW()-4)</f>
        <v/>
      </c>
    </row>
    <row r="4754">
      <c r="A4754" s="13">
        <f>IF(H4754="","",ROW()-4)</f>
        <v/>
      </c>
      <c r="B4754" s="13">
        <f>IF(H4754="","",ROW()-4)</f>
        <v/>
      </c>
    </row>
    <row r="4755">
      <c r="A4755" s="13">
        <f>IF(H4755="","",ROW()-4)</f>
        <v/>
      </c>
      <c r="B4755" s="13">
        <f>IF(H4755="","",ROW()-4)</f>
        <v/>
      </c>
    </row>
    <row r="4756">
      <c r="A4756" s="13">
        <f>IF(H4756="","",ROW()-4)</f>
        <v/>
      </c>
      <c r="B4756" s="13">
        <f>IF(H4756="","",ROW()-4)</f>
        <v/>
      </c>
    </row>
    <row r="4757">
      <c r="A4757" s="13">
        <f>IF(H4757="","",ROW()-4)</f>
        <v/>
      </c>
      <c r="B4757" s="13">
        <f>IF(H4757="","",ROW()-4)</f>
        <v/>
      </c>
    </row>
    <row r="4758">
      <c r="A4758" s="13">
        <f>IF(H4758="","",ROW()-4)</f>
        <v/>
      </c>
      <c r="B4758" s="13">
        <f>IF(H4758="","",ROW()-4)</f>
        <v/>
      </c>
    </row>
    <row r="4759">
      <c r="A4759" s="13">
        <f>IF(H4759="","",ROW()-4)</f>
        <v/>
      </c>
      <c r="B4759" s="13">
        <f>IF(H4759="","",ROW()-4)</f>
        <v/>
      </c>
    </row>
    <row r="4760">
      <c r="A4760" s="13">
        <f>IF(H4760="","",ROW()-4)</f>
        <v/>
      </c>
      <c r="B4760" s="13">
        <f>IF(H4760="","",ROW()-4)</f>
        <v/>
      </c>
    </row>
    <row r="4761">
      <c r="A4761" s="13">
        <f>IF(H4761="","",ROW()-4)</f>
        <v/>
      </c>
      <c r="B4761" s="13">
        <f>IF(H4761="","",ROW()-4)</f>
        <v/>
      </c>
    </row>
    <row r="4762">
      <c r="A4762" s="13">
        <f>IF(H4762="","",ROW()-4)</f>
        <v/>
      </c>
      <c r="B4762" s="13">
        <f>IF(H4762="","",ROW()-4)</f>
        <v/>
      </c>
    </row>
    <row r="4763">
      <c r="A4763" s="13">
        <f>IF(H4763="","",ROW()-4)</f>
        <v/>
      </c>
      <c r="B4763" s="13">
        <f>IF(H4763="","",ROW()-4)</f>
        <v/>
      </c>
    </row>
    <row r="4764">
      <c r="A4764" s="13">
        <f>IF(H4764="","",ROW()-4)</f>
        <v/>
      </c>
      <c r="B4764" s="13">
        <f>IF(H4764="","",ROW()-4)</f>
        <v/>
      </c>
    </row>
    <row r="4765">
      <c r="A4765" s="13">
        <f>IF(H4765="","",ROW()-4)</f>
        <v/>
      </c>
      <c r="B4765" s="13">
        <f>IF(H4765="","",ROW()-4)</f>
        <v/>
      </c>
    </row>
    <row r="4766">
      <c r="A4766" s="13">
        <f>IF(H4766="","",ROW()-4)</f>
        <v/>
      </c>
      <c r="B4766" s="13">
        <f>IF(H4766="","",ROW()-4)</f>
        <v/>
      </c>
    </row>
    <row r="4767">
      <c r="A4767" s="13">
        <f>IF(H4767="","",ROW()-4)</f>
        <v/>
      </c>
      <c r="B4767" s="13">
        <f>IF(H4767="","",ROW()-4)</f>
        <v/>
      </c>
    </row>
    <row r="4768">
      <c r="A4768" s="13">
        <f>IF(H4768="","",ROW()-4)</f>
        <v/>
      </c>
      <c r="B4768" s="13">
        <f>IF(H4768="","",ROW()-4)</f>
        <v/>
      </c>
    </row>
    <row r="4769">
      <c r="A4769" s="13">
        <f>IF(H4769="","",ROW()-4)</f>
        <v/>
      </c>
      <c r="B4769" s="13">
        <f>IF(H4769="","",ROW()-4)</f>
        <v/>
      </c>
    </row>
    <row r="4770">
      <c r="A4770" s="13">
        <f>IF(H4770="","",ROW()-4)</f>
        <v/>
      </c>
      <c r="B4770" s="13">
        <f>IF(H4770="","",ROW()-4)</f>
        <v/>
      </c>
    </row>
    <row r="4771">
      <c r="A4771" s="13">
        <f>IF(H4771="","",ROW()-4)</f>
        <v/>
      </c>
      <c r="B4771" s="13">
        <f>IF(H4771="","",ROW()-4)</f>
        <v/>
      </c>
    </row>
    <row r="4772">
      <c r="A4772" s="13">
        <f>IF(H4772="","",ROW()-4)</f>
        <v/>
      </c>
      <c r="B4772" s="13">
        <f>IF(H4772="","",ROW()-4)</f>
        <v/>
      </c>
    </row>
    <row r="4773">
      <c r="A4773" s="13">
        <f>IF(H4773="","",ROW()-4)</f>
        <v/>
      </c>
      <c r="B4773" s="13">
        <f>IF(H4773="","",ROW()-4)</f>
        <v/>
      </c>
    </row>
    <row r="4774">
      <c r="A4774" s="13">
        <f>IF(H4774="","",ROW()-4)</f>
        <v/>
      </c>
      <c r="B4774" s="13">
        <f>IF(H4774="","",ROW()-4)</f>
        <v/>
      </c>
    </row>
    <row r="4775">
      <c r="A4775" s="13">
        <f>IF(H4775="","",ROW()-4)</f>
        <v/>
      </c>
      <c r="B4775" s="13">
        <f>IF(H4775="","",ROW()-4)</f>
        <v/>
      </c>
    </row>
    <row r="4776">
      <c r="A4776" s="13">
        <f>IF(H4776="","",ROW()-4)</f>
        <v/>
      </c>
      <c r="B4776" s="13">
        <f>IF(H4776="","",ROW()-4)</f>
        <v/>
      </c>
    </row>
    <row r="4777">
      <c r="A4777" s="13">
        <f>IF(H4777="","",ROW()-4)</f>
        <v/>
      </c>
      <c r="B4777" s="13">
        <f>IF(H4777="","",ROW()-4)</f>
        <v/>
      </c>
    </row>
    <row r="4778">
      <c r="A4778" s="13">
        <f>IF(H4778="","",ROW()-4)</f>
        <v/>
      </c>
      <c r="B4778" s="13">
        <f>IF(H4778="","",ROW()-4)</f>
        <v/>
      </c>
    </row>
    <row r="4779">
      <c r="A4779" s="13">
        <f>IF(H4779="","",ROW()-4)</f>
        <v/>
      </c>
      <c r="B4779" s="13">
        <f>IF(H4779="","",ROW()-4)</f>
        <v/>
      </c>
    </row>
    <row r="4780">
      <c r="A4780" s="13">
        <f>IF(H4780="","",ROW()-4)</f>
        <v/>
      </c>
      <c r="B4780" s="13">
        <f>IF(H4780="","",ROW()-4)</f>
        <v/>
      </c>
    </row>
    <row r="4781">
      <c r="A4781" s="13">
        <f>IF(H4781="","",ROW()-4)</f>
        <v/>
      </c>
      <c r="B4781" s="13">
        <f>IF(H4781="","",ROW()-4)</f>
        <v/>
      </c>
    </row>
    <row r="4782">
      <c r="A4782" s="13">
        <f>IF(H4782="","",ROW()-4)</f>
        <v/>
      </c>
      <c r="B4782" s="13">
        <f>IF(H4782="","",ROW()-4)</f>
        <v/>
      </c>
    </row>
    <row r="4783">
      <c r="A4783" s="13">
        <f>IF(H4783="","",ROW()-4)</f>
        <v/>
      </c>
      <c r="B4783" s="13">
        <f>IF(H4783="","",ROW()-4)</f>
        <v/>
      </c>
    </row>
    <row r="4784">
      <c r="A4784" s="13">
        <f>IF(H4784="","",ROW()-4)</f>
        <v/>
      </c>
      <c r="B4784" s="13">
        <f>IF(H4784="","",ROW()-4)</f>
        <v/>
      </c>
    </row>
    <row r="4785">
      <c r="A4785" s="13">
        <f>IF(H4785="","",ROW()-4)</f>
        <v/>
      </c>
      <c r="B4785" s="13">
        <f>IF(H4785="","",ROW()-4)</f>
        <v/>
      </c>
    </row>
    <row r="4786">
      <c r="A4786" s="13">
        <f>IF(H4786="","",ROW()-4)</f>
        <v/>
      </c>
      <c r="B4786" s="13">
        <f>IF(H4786="","",ROW()-4)</f>
        <v/>
      </c>
    </row>
    <row r="4787">
      <c r="A4787" s="13">
        <f>IF(H4787="","",ROW()-4)</f>
        <v/>
      </c>
      <c r="B4787" s="13">
        <f>IF(H4787="","",ROW()-4)</f>
        <v/>
      </c>
    </row>
    <row r="4788">
      <c r="A4788" s="13">
        <f>IF(H4788="","",ROW()-4)</f>
        <v/>
      </c>
      <c r="B4788" s="13">
        <f>IF(H4788="","",ROW()-4)</f>
        <v/>
      </c>
    </row>
    <row r="4789">
      <c r="A4789" s="13">
        <f>IF(H4789="","",ROW()-4)</f>
        <v/>
      </c>
      <c r="B4789" s="13">
        <f>IF(H4789="","",ROW()-4)</f>
        <v/>
      </c>
    </row>
    <row r="4790">
      <c r="A4790" s="13">
        <f>IF(H4790="","",ROW()-4)</f>
        <v/>
      </c>
      <c r="B4790" s="13">
        <f>IF(H4790="","",ROW()-4)</f>
        <v/>
      </c>
    </row>
    <row r="4791">
      <c r="A4791" s="13">
        <f>IF(H4791="","",ROW()-4)</f>
        <v/>
      </c>
      <c r="B4791" s="13">
        <f>IF(H4791="","",ROW()-4)</f>
        <v/>
      </c>
    </row>
    <row r="4792">
      <c r="A4792" s="13">
        <f>IF(H4792="","",ROW()-4)</f>
        <v/>
      </c>
      <c r="B4792" s="13">
        <f>IF(H4792="","",ROW()-4)</f>
        <v/>
      </c>
    </row>
    <row r="4793">
      <c r="A4793" s="13">
        <f>IF(H4793="","",ROW()-4)</f>
        <v/>
      </c>
      <c r="B4793" s="13">
        <f>IF(H4793="","",ROW()-4)</f>
        <v/>
      </c>
    </row>
    <row r="4794">
      <c r="A4794" s="13">
        <f>IF(H4794="","",ROW()-4)</f>
        <v/>
      </c>
      <c r="B4794" s="13">
        <f>IF(H4794="","",ROW()-4)</f>
        <v/>
      </c>
    </row>
    <row r="4795">
      <c r="A4795" s="13">
        <f>IF(H4795="","",ROW()-4)</f>
        <v/>
      </c>
      <c r="B4795" s="13">
        <f>IF(H4795="","",ROW()-4)</f>
        <v/>
      </c>
    </row>
    <row r="4796">
      <c r="A4796" s="13">
        <f>IF(H4796="","",ROW()-4)</f>
        <v/>
      </c>
      <c r="B4796" s="13">
        <f>IF(H4796="","",ROW()-4)</f>
        <v/>
      </c>
    </row>
    <row r="4797">
      <c r="A4797" s="13">
        <f>IF(H4797="","",ROW()-4)</f>
        <v/>
      </c>
      <c r="B4797" s="13">
        <f>IF(H4797="","",ROW()-4)</f>
        <v/>
      </c>
    </row>
    <row r="4798">
      <c r="A4798" s="13">
        <f>IF(H4798="","",ROW()-4)</f>
        <v/>
      </c>
      <c r="B4798" s="13">
        <f>IF(H4798="","",ROW()-4)</f>
        <v/>
      </c>
    </row>
    <row r="4799">
      <c r="A4799" s="13">
        <f>IF(H4799="","",ROW()-4)</f>
        <v/>
      </c>
      <c r="B4799" s="13">
        <f>IF(H4799="","",ROW()-4)</f>
        <v/>
      </c>
    </row>
    <row r="4800">
      <c r="A4800" s="13">
        <f>IF(H4800="","",ROW()-4)</f>
        <v/>
      </c>
      <c r="B4800" s="13">
        <f>IF(H4800="","",ROW()-4)</f>
        <v/>
      </c>
    </row>
    <row r="4801">
      <c r="A4801" s="13">
        <f>IF(H4801="","",ROW()-4)</f>
        <v/>
      </c>
      <c r="B4801" s="13">
        <f>IF(H4801="","",ROW()-4)</f>
        <v/>
      </c>
    </row>
    <row r="4802">
      <c r="A4802" s="13">
        <f>IF(H4802="","",ROW()-4)</f>
        <v/>
      </c>
      <c r="B4802" s="13">
        <f>IF(H4802="","",ROW()-4)</f>
        <v/>
      </c>
    </row>
    <row r="4803">
      <c r="A4803" s="13">
        <f>IF(H4803="","",ROW()-4)</f>
        <v/>
      </c>
      <c r="B4803" s="13">
        <f>IF(H4803="","",ROW()-4)</f>
        <v/>
      </c>
    </row>
    <row r="4804">
      <c r="A4804" s="13">
        <f>IF(H4804="","",ROW()-4)</f>
        <v/>
      </c>
      <c r="B4804" s="13">
        <f>IF(H4804="","",ROW()-4)</f>
        <v/>
      </c>
    </row>
    <row r="4805">
      <c r="A4805" s="13">
        <f>IF(H4805="","",ROW()-4)</f>
        <v/>
      </c>
      <c r="B4805" s="13">
        <f>IF(H4805="","",ROW()-4)</f>
        <v/>
      </c>
    </row>
    <row r="4806">
      <c r="A4806" s="13">
        <f>IF(H4806="","",ROW()-4)</f>
        <v/>
      </c>
      <c r="B4806" s="13">
        <f>IF(H4806="","",ROW()-4)</f>
        <v/>
      </c>
    </row>
    <row r="4807">
      <c r="A4807" s="13">
        <f>IF(H4807="","",ROW()-4)</f>
        <v/>
      </c>
      <c r="B4807" s="13">
        <f>IF(H4807="","",ROW()-4)</f>
        <v/>
      </c>
    </row>
    <row r="4808">
      <c r="A4808" s="13">
        <f>IF(H4808="","",ROW()-4)</f>
        <v/>
      </c>
      <c r="B4808" s="13">
        <f>IF(H4808="","",ROW()-4)</f>
        <v/>
      </c>
    </row>
    <row r="4809">
      <c r="A4809" s="13">
        <f>IF(H4809="","",ROW()-4)</f>
        <v/>
      </c>
      <c r="B4809" s="13">
        <f>IF(H4809="","",ROW()-4)</f>
        <v/>
      </c>
    </row>
    <row r="4810">
      <c r="A4810" s="13">
        <f>IF(H4810="","",ROW()-4)</f>
        <v/>
      </c>
      <c r="B4810" s="13">
        <f>IF(H4810="","",ROW()-4)</f>
        <v/>
      </c>
    </row>
    <row r="4811">
      <c r="A4811" s="13">
        <f>IF(H4811="","",ROW()-4)</f>
        <v/>
      </c>
      <c r="B4811" s="13">
        <f>IF(H4811="","",ROW()-4)</f>
        <v/>
      </c>
    </row>
    <row r="4812">
      <c r="A4812" s="13">
        <f>IF(H4812="","",ROW()-4)</f>
        <v/>
      </c>
      <c r="B4812" s="13">
        <f>IF(H4812="","",ROW()-4)</f>
        <v/>
      </c>
    </row>
    <row r="4813">
      <c r="A4813" s="13">
        <f>IF(H4813="","",ROW()-4)</f>
        <v/>
      </c>
      <c r="B4813" s="13">
        <f>IF(H4813="","",ROW()-4)</f>
        <v/>
      </c>
    </row>
    <row r="4814">
      <c r="A4814" s="13">
        <f>IF(H4814="","",ROW()-4)</f>
        <v/>
      </c>
      <c r="B4814" s="13">
        <f>IF(H4814="","",ROW()-4)</f>
        <v/>
      </c>
    </row>
    <row r="4815">
      <c r="A4815" s="13">
        <f>IF(H4815="","",ROW()-4)</f>
        <v/>
      </c>
      <c r="B4815" s="13">
        <f>IF(H4815="","",ROW()-4)</f>
        <v/>
      </c>
    </row>
    <row r="4816">
      <c r="A4816" s="13">
        <f>IF(H4816="","",ROW()-4)</f>
        <v/>
      </c>
      <c r="B4816" s="13">
        <f>IF(H4816="","",ROW()-4)</f>
        <v/>
      </c>
    </row>
    <row r="4817">
      <c r="A4817" s="13">
        <f>IF(H4817="","",ROW()-4)</f>
        <v/>
      </c>
      <c r="B4817" s="13">
        <f>IF(H4817="","",ROW()-4)</f>
        <v/>
      </c>
    </row>
    <row r="4818">
      <c r="A4818" s="13">
        <f>IF(H4818="","",ROW()-4)</f>
        <v/>
      </c>
      <c r="B4818" s="13">
        <f>IF(H4818="","",ROW()-4)</f>
        <v/>
      </c>
    </row>
    <row r="4819">
      <c r="A4819" s="13">
        <f>IF(H4819="","",ROW()-4)</f>
        <v/>
      </c>
      <c r="B4819" s="13">
        <f>IF(H4819="","",ROW()-4)</f>
        <v/>
      </c>
    </row>
    <row r="4820">
      <c r="A4820" s="13">
        <f>IF(H4820="","",ROW()-4)</f>
        <v/>
      </c>
      <c r="B4820" s="13">
        <f>IF(H4820="","",ROW()-4)</f>
        <v/>
      </c>
    </row>
    <row r="4821">
      <c r="A4821" s="13">
        <f>IF(H4821="","",ROW()-4)</f>
        <v/>
      </c>
      <c r="B4821" s="13">
        <f>IF(H4821="","",ROW()-4)</f>
        <v/>
      </c>
    </row>
    <row r="4822">
      <c r="A4822" s="13">
        <f>IF(H4822="","",ROW()-4)</f>
        <v/>
      </c>
      <c r="B4822" s="13">
        <f>IF(H4822="","",ROW()-4)</f>
        <v/>
      </c>
    </row>
    <row r="4823">
      <c r="A4823" s="13">
        <f>IF(H4823="","",ROW()-4)</f>
        <v/>
      </c>
      <c r="B4823" s="13">
        <f>IF(H4823="","",ROW()-4)</f>
        <v/>
      </c>
    </row>
    <row r="4824">
      <c r="A4824" s="13">
        <f>IF(H4824="","",ROW()-4)</f>
        <v/>
      </c>
      <c r="B4824" s="13">
        <f>IF(H4824="","",ROW()-4)</f>
        <v/>
      </c>
    </row>
    <row r="4825">
      <c r="A4825" s="13">
        <f>IF(H4825="","",ROW()-4)</f>
        <v/>
      </c>
      <c r="B4825" s="13">
        <f>IF(H4825="","",ROW()-4)</f>
        <v/>
      </c>
    </row>
    <row r="4826">
      <c r="A4826" s="13">
        <f>IF(H4826="","",ROW()-4)</f>
        <v/>
      </c>
      <c r="B4826" s="13">
        <f>IF(H4826="","",ROW()-4)</f>
        <v/>
      </c>
    </row>
    <row r="4827">
      <c r="A4827" s="13">
        <f>IF(H4827="","",ROW()-4)</f>
        <v/>
      </c>
      <c r="B4827" s="13">
        <f>IF(H4827="","",ROW()-4)</f>
        <v/>
      </c>
    </row>
    <row r="4828">
      <c r="A4828" s="13">
        <f>IF(H4828="","",ROW()-4)</f>
        <v/>
      </c>
      <c r="B4828" s="13">
        <f>IF(H4828="","",ROW()-4)</f>
        <v/>
      </c>
    </row>
    <row r="4829">
      <c r="A4829" s="13">
        <f>IF(H4829="","",ROW()-4)</f>
        <v/>
      </c>
      <c r="B4829" s="13">
        <f>IF(H4829="","",ROW()-4)</f>
        <v/>
      </c>
    </row>
    <row r="4830">
      <c r="A4830" s="13">
        <f>IF(H4830="","",ROW()-4)</f>
        <v/>
      </c>
      <c r="B4830" s="13">
        <f>IF(H4830="","",ROW()-4)</f>
        <v/>
      </c>
    </row>
    <row r="4831">
      <c r="A4831" s="13">
        <f>IF(H4831="","",ROW()-4)</f>
        <v/>
      </c>
      <c r="B4831" s="13">
        <f>IF(H4831="","",ROW()-4)</f>
        <v/>
      </c>
    </row>
    <row r="4832">
      <c r="A4832" s="13">
        <f>IF(H4832="","",ROW()-4)</f>
        <v/>
      </c>
      <c r="B4832" s="13">
        <f>IF(H4832="","",ROW()-4)</f>
        <v/>
      </c>
    </row>
    <row r="4833">
      <c r="A4833" s="13">
        <f>IF(H4833="","",ROW()-4)</f>
        <v/>
      </c>
      <c r="B4833" s="13">
        <f>IF(H4833="","",ROW()-4)</f>
        <v/>
      </c>
    </row>
    <row r="4834">
      <c r="A4834" s="13">
        <f>IF(H4834="","",ROW()-4)</f>
        <v/>
      </c>
      <c r="B4834" s="13">
        <f>IF(H4834="","",ROW()-4)</f>
        <v/>
      </c>
    </row>
    <row r="4835">
      <c r="A4835" s="13">
        <f>IF(H4835="","",ROW()-4)</f>
        <v/>
      </c>
      <c r="B4835" s="13">
        <f>IF(H4835="","",ROW()-4)</f>
        <v/>
      </c>
    </row>
    <row r="4836">
      <c r="A4836" s="13">
        <f>IF(H4836="","",ROW()-4)</f>
        <v/>
      </c>
      <c r="B4836" s="13">
        <f>IF(H4836="","",ROW()-4)</f>
        <v/>
      </c>
    </row>
    <row r="4837">
      <c r="A4837" s="13">
        <f>IF(H4837="","",ROW()-4)</f>
        <v/>
      </c>
      <c r="B4837" s="13">
        <f>IF(H4837="","",ROW()-4)</f>
        <v/>
      </c>
    </row>
    <row r="4838">
      <c r="A4838" s="13">
        <f>IF(H4838="","",ROW()-4)</f>
        <v/>
      </c>
      <c r="B4838" s="13">
        <f>IF(H4838="","",ROW()-4)</f>
        <v/>
      </c>
    </row>
    <row r="4839">
      <c r="A4839" s="13">
        <f>IF(H4839="","",ROW()-4)</f>
        <v/>
      </c>
      <c r="B4839" s="13">
        <f>IF(H4839="","",ROW()-4)</f>
        <v/>
      </c>
    </row>
    <row r="4840">
      <c r="A4840" s="13">
        <f>IF(H4840="","",ROW()-4)</f>
        <v/>
      </c>
      <c r="B4840" s="13">
        <f>IF(H4840="","",ROW()-4)</f>
        <v/>
      </c>
    </row>
    <row r="4841">
      <c r="A4841" s="13">
        <f>IF(H4841="","",ROW()-4)</f>
        <v/>
      </c>
      <c r="B4841" s="13">
        <f>IF(H4841="","",ROW()-4)</f>
        <v/>
      </c>
    </row>
    <row r="4842">
      <c r="A4842" s="13">
        <f>IF(H4842="","",ROW()-4)</f>
        <v/>
      </c>
      <c r="B4842" s="13">
        <f>IF(H4842="","",ROW()-4)</f>
        <v/>
      </c>
    </row>
    <row r="4843">
      <c r="A4843" s="13">
        <f>IF(H4843="","",ROW()-4)</f>
        <v/>
      </c>
      <c r="B4843" s="13">
        <f>IF(H4843="","",ROW()-4)</f>
        <v/>
      </c>
    </row>
    <row r="4844">
      <c r="A4844" s="13">
        <f>IF(H4844="","",ROW()-4)</f>
        <v/>
      </c>
      <c r="B4844" s="13">
        <f>IF(H4844="","",ROW()-4)</f>
        <v/>
      </c>
    </row>
    <row r="4845">
      <c r="A4845" s="13">
        <f>IF(H4845="","",ROW()-4)</f>
        <v/>
      </c>
      <c r="B4845" s="13">
        <f>IF(H4845="","",ROW()-4)</f>
        <v/>
      </c>
    </row>
    <row r="4846">
      <c r="A4846" s="13">
        <f>IF(H4846="","",ROW()-4)</f>
        <v/>
      </c>
      <c r="B4846" s="13">
        <f>IF(H4846="","",ROW()-4)</f>
        <v/>
      </c>
    </row>
    <row r="4847">
      <c r="A4847" s="13">
        <f>IF(H4847="","",ROW()-4)</f>
        <v/>
      </c>
      <c r="B4847" s="13">
        <f>IF(H4847="","",ROW()-4)</f>
        <v/>
      </c>
    </row>
    <row r="4848">
      <c r="A4848" s="13">
        <f>IF(H4848="","",ROW()-4)</f>
        <v/>
      </c>
      <c r="B4848" s="13">
        <f>IF(H4848="","",ROW()-4)</f>
        <v/>
      </c>
    </row>
    <row r="4849">
      <c r="A4849" s="13">
        <f>IF(H4849="","",ROW()-4)</f>
        <v/>
      </c>
      <c r="B4849" s="13">
        <f>IF(H4849="","",ROW()-4)</f>
        <v/>
      </c>
    </row>
    <row r="4850">
      <c r="A4850" s="13">
        <f>IF(H4850="","",ROW()-4)</f>
        <v/>
      </c>
      <c r="B4850" s="13">
        <f>IF(H4850="","",ROW()-4)</f>
        <v/>
      </c>
    </row>
    <row r="4851">
      <c r="A4851" s="13">
        <f>IF(H4851="","",ROW()-4)</f>
        <v/>
      </c>
      <c r="B4851" s="13">
        <f>IF(H4851="","",ROW()-4)</f>
        <v/>
      </c>
    </row>
    <row r="4852">
      <c r="A4852" s="13">
        <f>IF(H4852="","",ROW()-4)</f>
        <v/>
      </c>
      <c r="B4852" s="13">
        <f>IF(H4852="","",ROW()-4)</f>
        <v/>
      </c>
    </row>
    <row r="4853">
      <c r="A4853" s="13">
        <f>IF(H4853="","",ROW()-4)</f>
        <v/>
      </c>
      <c r="B4853" s="13">
        <f>IF(H4853="","",ROW()-4)</f>
        <v/>
      </c>
    </row>
    <row r="4854">
      <c r="A4854" s="13">
        <f>IF(H4854="","",ROW()-4)</f>
        <v/>
      </c>
      <c r="B4854" s="13">
        <f>IF(H4854="","",ROW()-4)</f>
        <v/>
      </c>
    </row>
    <row r="4855">
      <c r="A4855" s="13">
        <f>IF(H4855="","",ROW()-4)</f>
        <v/>
      </c>
      <c r="B4855" s="13">
        <f>IF(H4855="","",ROW()-4)</f>
        <v/>
      </c>
    </row>
    <row r="4856">
      <c r="A4856" s="13">
        <f>IF(H4856="","",ROW()-4)</f>
        <v/>
      </c>
      <c r="B4856" s="13">
        <f>IF(H4856="","",ROW()-4)</f>
        <v/>
      </c>
    </row>
    <row r="4857">
      <c r="A4857" s="13">
        <f>IF(H4857="","",ROW()-4)</f>
        <v/>
      </c>
      <c r="B4857" s="13">
        <f>IF(H4857="","",ROW()-4)</f>
        <v/>
      </c>
    </row>
    <row r="4858">
      <c r="A4858" s="13">
        <f>IF(H4858="","",ROW()-4)</f>
        <v/>
      </c>
      <c r="B4858" s="13">
        <f>IF(H4858="","",ROW()-4)</f>
        <v/>
      </c>
    </row>
    <row r="4859">
      <c r="A4859" s="13">
        <f>IF(H4859="","",ROW()-4)</f>
        <v/>
      </c>
      <c r="B4859" s="13">
        <f>IF(H4859="","",ROW()-4)</f>
        <v/>
      </c>
    </row>
    <row r="4860">
      <c r="A4860" s="13">
        <f>IF(H4860="","",ROW()-4)</f>
        <v/>
      </c>
      <c r="B4860" s="13">
        <f>IF(H4860="","",ROW()-4)</f>
        <v/>
      </c>
    </row>
    <row r="4861">
      <c r="A4861" s="13">
        <f>IF(H4861="","",ROW()-4)</f>
        <v/>
      </c>
      <c r="B4861" s="13">
        <f>IF(H4861="","",ROW()-4)</f>
        <v/>
      </c>
    </row>
    <row r="4862">
      <c r="A4862" s="13">
        <f>IF(H4862="","",ROW()-4)</f>
        <v/>
      </c>
      <c r="B4862" s="13">
        <f>IF(H4862="","",ROW()-4)</f>
        <v/>
      </c>
    </row>
    <row r="4863">
      <c r="A4863" s="13">
        <f>IF(H4863="","",ROW()-4)</f>
        <v/>
      </c>
      <c r="B4863" s="13">
        <f>IF(H4863="","",ROW()-4)</f>
        <v/>
      </c>
    </row>
    <row r="4864">
      <c r="A4864" s="13">
        <f>IF(H4864="","",ROW()-4)</f>
        <v/>
      </c>
      <c r="B4864" s="13">
        <f>IF(H4864="","",ROW()-4)</f>
        <v/>
      </c>
    </row>
    <row r="4865">
      <c r="A4865" s="13">
        <f>IF(H4865="","",ROW()-4)</f>
        <v/>
      </c>
      <c r="B4865" s="13">
        <f>IF(H4865="","",ROW()-4)</f>
        <v/>
      </c>
    </row>
    <row r="4866">
      <c r="A4866" s="13">
        <f>IF(H4866="","",ROW()-4)</f>
        <v/>
      </c>
      <c r="B4866" s="13">
        <f>IF(H4866="","",ROW()-4)</f>
        <v/>
      </c>
    </row>
    <row r="4867">
      <c r="A4867" s="13">
        <f>IF(H4867="","",ROW()-4)</f>
        <v/>
      </c>
      <c r="B4867" s="13">
        <f>IF(H4867="","",ROW()-4)</f>
        <v/>
      </c>
    </row>
    <row r="4868">
      <c r="A4868" s="13">
        <f>IF(H4868="","",ROW()-4)</f>
        <v/>
      </c>
      <c r="B4868" s="13">
        <f>IF(H4868="","",ROW()-4)</f>
        <v/>
      </c>
    </row>
    <row r="4869">
      <c r="A4869" s="13">
        <f>IF(H4869="","",ROW()-4)</f>
        <v/>
      </c>
      <c r="B4869" s="13">
        <f>IF(H4869="","",ROW()-4)</f>
        <v/>
      </c>
    </row>
    <row r="4870">
      <c r="A4870" s="13">
        <f>IF(H4870="","",ROW()-4)</f>
        <v/>
      </c>
      <c r="B4870" s="13">
        <f>IF(H4870="","",ROW()-4)</f>
        <v/>
      </c>
    </row>
    <row r="4871">
      <c r="A4871" s="13">
        <f>IF(H4871="","",ROW()-4)</f>
        <v/>
      </c>
      <c r="B4871" s="13">
        <f>IF(H4871="","",ROW()-4)</f>
        <v/>
      </c>
    </row>
    <row r="4872">
      <c r="A4872" s="13">
        <f>IF(H4872="","",ROW()-4)</f>
        <v/>
      </c>
      <c r="B4872" s="13">
        <f>IF(H4872="","",ROW()-4)</f>
        <v/>
      </c>
    </row>
    <row r="4873">
      <c r="A4873" s="13">
        <f>IF(H4873="","",ROW()-4)</f>
        <v/>
      </c>
      <c r="B4873" s="13">
        <f>IF(H4873="","",ROW()-4)</f>
        <v/>
      </c>
    </row>
    <row r="4874">
      <c r="A4874" s="13">
        <f>IF(H4874="","",ROW()-4)</f>
        <v/>
      </c>
      <c r="B4874" s="13">
        <f>IF(H4874="","",ROW()-4)</f>
        <v/>
      </c>
    </row>
    <row r="4875">
      <c r="A4875" s="13">
        <f>IF(H4875="","",ROW()-4)</f>
        <v/>
      </c>
      <c r="B4875" s="13">
        <f>IF(H4875="","",ROW()-4)</f>
        <v/>
      </c>
    </row>
    <row r="4876">
      <c r="A4876" s="13">
        <f>IF(H4876="","",ROW()-4)</f>
        <v/>
      </c>
      <c r="B4876" s="13">
        <f>IF(H4876="","",ROW()-4)</f>
        <v/>
      </c>
    </row>
    <row r="4877">
      <c r="A4877" s="13">
        <f>IF(H4877="","",ROW()-4)</f>
        <v/>
      </c>
      <c r="B4877" s="13">
        <f>IF(H4877="","",ROW()-4)</f>
        <v/>
      </c>
    </row>
    <row r="4878">
      <c r="A4878" s="13">
        <f>IF(H4878="","",ROW()-4)</f>
        <v/>
      </c>
      <c r="B4878" s="13">
        <f>IF(H4878="","",ROW()-4)</f>
        <v/>
      </c>
    </row>
    <row r="4879">
      <c r="A4879" s="13">
        <f>IF(H4879="","",ROW()-4)</f>
        <v/>
      </c>
      <c r="B4879" s="13">
        <f>IF(H4879="","",ROW()-4)</f>
        <v/>
      </c>
    </row>
    <row r="4880">
      <c r="A4880" s="13">
        <f>IF(H4880="","",ROW()-4)</f>
        <v/>
      </c>
      <c r="B4880" s="13">
        <f>IF(H4880="","",ROW()-4)</f>
        <v/>
      </c>
    </row>
    <row r="4881">
      <c r="A4881" s="13">
        <f>IF(H4881="","",ROW()-4)</f>
        <v/>
      </c>
      <c r="B4881" s="13">
        <f>IF(H4881="","",ROW()-4)</f>
        <v/>
      </c>
    </row>
    <row r="4882">
      <c r="A4882" s="13">
        <f>IF(H4882="","",ROW()-4)</f>
        <v/>
      </c>
      <c r="B4882" s="13">
        <f>IF(H4882="","",ROW()-4)</f>
        <v/>
      </c>
    </row>
    <row r="4883">
      <c r="A4883" s="13">
        <f>IF(H4883="","",ROW()-4)</f>
        <v/>
      </c>
      <c r="B4883" s="13">
        <f>IF(H4883="","",ROW()-4)</f>
        <v/>
      </c>
    </row>
    <row r="4884">
      <c r="A4884" s="13">
        <f>IF(H4884="","",ROW()-4)</f>
        <v/>
      </c>
      <c r="B4884" s="13">
        <f>IF(H4884="","",ROW()-4)</f>
        <v/>
      </c>
    </row>
    <row r="4885">
      <c r="A4885" s="13">
        <f>IF(H4885="","",ROW()-4)</f>
        <v/>
      </c>
      <c r="B4885" s="13">
        <f>IF(H4885="","",ROW()-4)</f>
        <v/>
      </c>
    </row>
    <row r="4886">
      <c r="A4886" s="13">
        <f>IF(H4886="","",ROW()-4)</f>
        <v/>
      </c>
      <c r="B4886" s="13">
        <f>IF(H4886="","",ROW()-4)</f>
        <v/>
      </c>
    </row>
    <row r="4887">
      <c r="A4887" s="13">
        <f>IF(H4887="","",ROW()-4)</f>
        <v/>
      </c>
      <c r="B4887" s="13">
        <f>IF(H4887="","",ROW()-4)</f>
        <v/>
      </c>
    </row>
    <row r="4888">
      <c r="A4888" s="13">
        <f>IF(H4888="","",ROW()-4)</f>
        <v/>
      </c>
      <c r="B4888" s="13">
        <f>IF(H4888="","",ROW()-4)</f>
        <v/>
      </c>
    </row>
    <row r="4889">
      <c r="A4889" s="13">
        <f>IF(H4889="","",ROW()-4)</f>
        <v/>
      </c>
      <c r="B4889" s="13">
        <f>IF(H4889="","",ROW()-4)</f>
        <v/>
      </c>
    </row>
    <row r="4890">
      <c r="A4890" s="13">
        <f>IF(H4890="","",ROW()-4)</f>
        <v/>
      </c>
      <c r="B4890" s="13">
        <f>IF(H4890="","",ROW()-4)</f>
        <v/>
      </c>
    </row>
    <row r="4891">
      <c r="A4891" s="13">
        <f>IF(H4891="","",ROW()-4)</f>
        <v/>
      </c>
      <c r="B4891" s="13">
        <f>IF(H4891="","",ROW()-4)</f>
        <v/>
      </c>
    </row>
    <row r="4892">
      <c r="A4892" s="13">
        <f>IF(H4892="","",ROW()-4)</f>
        <v/>
      </c>
      <c r="B4892" s="13">
        <f>IF(H4892="","",ROW()-4)</f>
        <v/>
      </c>
    </row>
    <row r="4893">
      <c r="A4893" s="13">
        <f>IF(H4893="","",ROW()-4)</f>
        <v/>
      </c>
      <c r="B4893" s="13">
        <f>IF(H4893="","",ROW()-4)</f>
        <v/>
      </c>
    </row>
    <row r="4894">
      <c r="A4894" s="13">
        <f>IF(H4894="","",ROW()-4)</f>
        <v/>
      </c>
      <c r="B4894" s="13">
        <f>IF(H4894="","",ROW()-4)</f>
        <v/>
      </c>
    </row>
    <row r="4895">
      <c r="A4895" s="13">
        <f>IF(H4895="","",ROW()-4)</f>
        <v/>
      </c>
      <c r="B4895" s="13">
        <f>IF(H4895="","",ROW()-4)</f>
        <v/>
      </c>
    </row>
    <row r="4896">
      <c r="A4896" s="13">
        <f>IF(H4896="","",ROW()-4)</f>
        <v/>
      </c>
      <c r="B4896" s="13">
        <f>IF(H4896="","",ROW()-4)</f>
        <v/>
      </c>
    </row>
    <row r="4897">
      <c r="A4897" s="13">
        <f>IF(H4897="","",ROW()-4)</f>
        <v/>
      </c>
      <c r="B4897" s="13">
        <f>IF(H4897="","",ROW()-4)</f>
        <v/>
      </c>
    </row>
    <row r="4898">
      <c r="A4898" s="13">
        <f>IF(H4898="","",ROW()-4)</f>
        <v/>
      </c>
      <c r="B4898" s="13">
        <f>IF(H4898="","",ROW()-4)</f>
        <v/>
      </c>
    </row>
    <row r="4899">
      <c r="A4899" s="13">
        <f>IF(H4899="","",ROW()-4)</f>
        <v/>
      </c>
      <c r="B4899" s="13">
        <f>IF(H4899="","",ROW()-4)</f>
        <v/>
      </c>
    </row>
    <row r="4900">
      <c r="A4900" s="13">
        <f>IF(H4900="","",ROW()-4)</f>
        <v/>
      </c>
      <c r="B4900" s="13">
        <f>IF(H4900="","",ROW()-4)</f>
        <v/>
      </c>
    </row>
    <row r="4901">
      <c r="A4901" s="13">
        <f>IF(H4901="","",ROW()-4)</f>
        <v/>
      </c>
      <c r="B4901" s="13">
        <f>IF(H4901="","",ROW()-4)</f>
        <v/>
      </c>
    </row>
    <row r="4902">
      <c r="A4902" s="13">
        <f>IF(H4902="","",ROW()-4)</f>
        <v/>
      </c>
      <c r="B4902" s="13">
        <f>IF(H4902="","",ROW()-4)</f>
        <v/>
      </c>
    </row>
    <row r="4903">
      <c r="A4903" s="13">
        <f>IF(H4903="","",ROW()-4)</f>
        <v/>
      </c>
      <c r="B4903" s="13">
        <f>IF(H4903="","",ROW()-4)</f>
        <v/>
      </c>
    </row>
    <row r="4904">
      <c r="A4904" s="13">
        <f>IF(H4904="","",ROW()-4)</f>
        <v/>
      </c>
      <c r="B4904" s="13">
        <f>IF(H4904="","",ROW()-4)</f>
        <v/>
      </c>
    </row>
    <row r="4905">
      <c r="A4905" s="13">
        <f>IF(H4905="","",ROW()-4)</f>
        <v/>
      </c>
      <c r="B4905" s="13">
        <f>IF(H4905="","",ROW()-4)</f>
        <v/>
      </c>
    </row>
    <row r="4906">
      <c r="A4906" s="13">
        <f>IF(H4906="","",ROW()-4)</f>
        <v/>
      </c>
      <c r="B4906" s="13">
        <f>IF(H4906="","",ROW()-4)</f>
        <v/>
      </c>
    </row>
    <row r="4907">
      <c r="A4907" s="13">
        <f>IF(H4907="","",ROW()-4)</f>
        <v/>
      </c>
      <c r="B4907" s="13">
        <f>IF(H4907="","",ROW()-4)</f>
        <v/>
      </c>
    </row>
    <row r="4908">
      <c r="A4908" s="13">
        <f>IF(H4908="","",ROW()-4)</f>
        <v/>
      </c>
      <c r="B4908" s="13">
        <f>IF(H4908="","",ROW()-4)</f>
        <v/>
      </c>
    </row>
    <row r="4909">
      <c r="A4909" s="13">
        <f>IF(H4909="","",ROW()-4)</f>
        <v/>
      </c>
      <c r="B4909" s="13">
        <f>IF(H4909="","",ROW()-4)</f>
        <v/>
      </c>
    </row>
    <row r="4910">
      <c r="A4910" s="13">
        <f>IF(H4910="","",ROW()-4)</f>
        <v/>
      </c>
      <c r="B4910" s="13">
        <f>IF(H4910="","",ROW()-4)</f>
        <v/>
      </c>
    </row>
    <row r="4911">
      <c r="A4911" s="13">
        <f>IF(H4911="","",ROW()-4)</f>
        <v/>
      </c>
      <c r="B4911" s="13">
        <f>IF(H4911="","",ROW()-4)</f>
        <v/>
      </c>
    </row>
    <row r="4912">
      <c r="A4912" s="13">
        <f>IF(H4912="","",ROW()-4)</f>
        <v/>
      </c>
      <c r="B4912" s="13">
        <f>IF(H4912="","",ROW()-4)</f>
        <v/>
      </c>
    </row>
    <row r="4913">
      <c r="A4913" s="13">
        <f>IF(H4913="","",ROW()-4)</f>
        <v/>
      </c>
      <c r="B4913" s="13">
        <f>IF(H4913="","",ROW()-4)</f>
        <v/>
      </c>
    </row>
    <row r="4914">
      <c r="A4914" s="13">
        <f>IF(H4914="","",ROW()-4)</f>
        <v/>
      </c>
      <c r="B4914" s="13">
        <f>IF(H4914="","",ROW()-4)</f>
        <v/>
      </c>
    </row>
    <row r="4915">
      <c r="A4915" s="13">
        <f>IF(H4915="","",ROW()-4)</f>
        <v/>
      </c>
      <c r="B4915" s="13">
        <f>IF(H4915="","",ROW()-4)</f>
        <v/>
      </c>
    </row>
    <row r="4916">
      <c r="A4916" s="13">
        <f>IF(H4916="","",ROW()-4)</f>
        <v/>
      </c>
      <c r="B4916" s="13">
        <f>IF(H4916="","",ROW()-4)</f>
        <v/>
      </c>
    </row>
    <row r="4917">
      <c r="A4917" s="13">
        <f>IF(H4917="","",ROW()-4)</f>
        <v/>
      </c>
      <c r="B4917" s="13">
        <f>IF(H4917="","",ROW()-4)</f>
        <v/>
      </c>
    </row>
    <row r="4918">
      <c r="A4918" s="13">
        <f>IF(H4918="","",ROW()-4)</f>
        <v/>
      </c>
      <c r="B4918" s="13">
        <f>IF(H4918="","",ROW()-4)</f>
        <v/>
      </c>
    </row>
    <row r="4919">
      <c r="A4919" s="13">
        <f>IF(H4919="","",ROW()-4)</f>
        <v/>
      </c>
      <c r="B4919" s="13">
        <f>IF(H4919="","",ROW()-4)</f>
        <v/>
      </c>
    </row>
    <row r="4920">
      <c r="A4920" s="13">
        <f>IF(H4920="","",ROW()-4)</f>
        <v/>
      </c>
      <c r="B4920" s="13">
        <f>IF(H4920="","",ROW()-4)</f>
        <v/>
      </c>
    </row>
    <row r="4921">
      <c r="A4921" s="13">
        <f>IF(H4921="","",ROW()-4)</f>
        <v/>
      </c>
      <c r="B4921" s="13">
        <f>IF(H4921="","",ROW()-4)</f>
        <v/>
      </c>
    </row>
    <row r="4922">
      <c r="A4922" s="13">
        <f>IF(H4922="","",ROW()-4)</f>
        <v/>
      </c>
      <c r="B4922" s="13">
        <f>IF(H4922="","",ROW()-4)</f>
        <v/>
      </c>
    </row>
    <row r="4923">
      <c r="A4923" s="13">
        <f>IF(H4923="","",ROW()-4)</f>
        <v/>
      </c>
      <c r="B4923" s="13">
        <f>IF(H4923="","",ROW()-4)</f>
        <v/>
      </c>
    </row>
    <row r="4924">
      <c r="A4924" s="13">
        <f>IF(H4924="","",ROW()-4)</f>
        <v/>
      </c>
      <c r="B4924" s="13">
        <f>IF(H4924="","",ROW()-4)</f>
        <v/>
      </c>
    </row>
    <row r="4925">
      <c r="A4925" s="13">
        <f>IF(H4925="","",ROW()-4)</f>
        <v/>
      </c>
      <c r="B4925" s="13">
        <f>IF(H4925="","",ROW()-4)</f>
        <v/>
      </c>
    </row>
    <row r="4926">
      <c r="A4926" s="13">
        <f>IF(H4926="","",ROW()-4)</f>
        <v/>
      </c>
      <c r="B4926" s="13">
        <f>IF(H4926="","",ROW()-4)</f>
        <v/>
      </c>
    </row>
    <row r="4927">
      <c r="A4927" s="13">
        <f>IF(H4927="","",ROW()-4)</f>
        <v/>
      </c>
      <c r="B4927" s="13">
        <f>IF(H4927="","",ROW()-4)</f>
        <v/>
      </c>
    </row>
    <row r="4928">
      <c r="A4928" s="13">
        <f>IF(H4928="","",ROW()-4)</f>
        <v/>
      </c>
      <c r="B4928" s="13">
        <f>IF(H4928="","",ROW()-4)</f>
        <v/>
      </c>
    </row>
    <row r="4929">
      <c r="A4929" s="13">
        <f>IF(H4929="","",ROW()-4)</f>
        <v/>
      </c>
      <c r="B4929" s="13">
        <f>IF(H4929="","",ROW()-4)</f>
        <v/>
      </c>
    </row>
    <row r="4930">
      <c r="A4930" s="13">
        <f>IF(H4930="","",ROW()-4)</f>
        <v/>
      </c>
      <c r="B4930" s="13">
        <f>IF(H4930="","",ROW()-4)</f>
        <v/>
      </c>
    </row>
    <row r="4931">
      <c r="A4931" s="13">
        <f>IF(H4931="","",ROW()-4)</f>
        <v/>
      </c>
      <c r="B4931" s="13">
        <f>IF(H4931="","",ROW()-4)</f>
        <v/>
      </c>
    </row>
    <row r="4932">
      <c r="A4932" s="13">
        <f>IF(H4932="","",ROW()-4)</f>
        <v/>
      </c>
      <c r="B4932" s="13">
        <f>IF(H4932="","",ROW()-4)</f>
        <v/>
      </c>
    </row>
    <row r="4933">
      <c r="A4933" s="13">
        <f>IF(H4933="","",ROW()-4)</f>
        <v/>
      </c>
      <c r="B4933" s="13">
        <f>IF(H4933="","",ROW()-4)</f>
        <v/>
      </c>
    </row>
    <row r="4934">
      <c r="A4934" s="13">
        <f>IF(H4934="","",ROW()-4)</f>
        <v/>
      </c>
      <c r="B4934" s="13">
        <f>IF(H4934="","",ROW()-4)</f>
        <v/>
      </c>
    </row>
    <row r="4935">
      <c r="A4935" s="13">
        <f>IF(H4935="","",ROW()-4)</f>
        <v/>
      </c>
      <c r="B4935" s="13">
        <f>IF(H4935="","",ROW()-4)</f>
        <v/>
      </c>
    </row>
    <row r="4936">
      <c r="A4936" s="13">
        <f>IF(H4936="","",ROW()-4)</f>
        <v/>
      </c>
      <c r="B4936" s="13">
        <f>IF(H4936="","",ROW()-4)</f>
        <v/>
      </c>
    </row>
    <row r="4937">
      <c r="A4937" s="13">
        <f>IF(H4937="","",ROW()-4)</f>
        <v/>
      </c>
      <c r="B4937" s="13">
        <f>IF(H4937="","",ROW()-4)</f>
        <v/>
      </c>
    </row>
    <row r="4938">
      <c r="A4938" s="13">
        <f>IF(H4938="","",ROW()-4)</f>
        <v/>
      </c>
      <c r="B4938" s="13">
        <f>IF(H4938="","",ROW()-4)</f>
        <v/>
      </c>
    </row>
    <row r="4939">
      <c r="A4939" s="13">
        <f>IF(H4939="","",ROW()-4)</f>
        <v/>
      </c>
      <c r="B4939" s="13">
        <f>IF(H4939="","",ROW()-4)</f>
        <v/>
      </c>
    </row>
    <row r="4940">
      <c r="A4940" s="13">
        <f>IF(H4940="","",ROW()-4)</f>
        <v/>
      </c>
      <c r="B4940" s="13">
        <f>IF(H4940="","",ROW()-4)</f>
        <v/>
      </c>
    </row>
    <row r="4941">
      <c r="A4941" s="13">
        <f>IF(H4941="","",ROW()-4)</f>
        <v/>
      </c>
      <c r="B4941" s="13">
        <f>IF(H4941="","",ROW()-4)</f>
        <v/>
      </c>
    </row>
    <row r="4942">
      <c r="A4942" s="13">
        <f>IF(H4942="","",ROW()-4)</f>
        <v/>
      </c>
      <c r="B4942" s="13">
        <f>IF(H4942="","",ROW()-4)</f>
        <v/>
      </c>
    </row>
    <row r="4943">
      <c r="A4943" s="13">
        <f>IF(H4943="","",ROW()-4)</f>
        <v/>
      </c>
      <c r="B4943" s="13">
        <f>IF(H4943="","",ROW()-4)</f>
        <v/>
      </c>
    </row>
    <row r="4944">
      <c r="A4944" s="13">
        <f>IF(H4944="","",ROW()-4)</f>
        <v/>
      </c>
      <c r="B4944" s="13">
        <f>IF(H4944="","",ROW()-4)</f>
        <v/>
      </c>
    </row>
    <row r="4945">
      <c r="A4945" s="13">
        <f>IF(H4945="","",ROW()-4)</f>
        <v/>
      </c>
      <c r="B4945" s="13">
        <f>IF(H4945="","",ROW()-4)</f>
        <v/>
      </c>
    </row>
    <row r="4946">
      <c r="A4946" s="13">
        <f>IF(H4946="","",ROW()-4)</f>
        <v/>
      </c>
      <c r="B4946" s="13">
        <f>IF(H4946="","",ROW()-4)</f>
        <v/>
      </c>
    </row>
    <row r="4947">
      <c r="A4947" s="13">
        <f>IF(H4947="","",ROW()-4)</f>
        <v/>
      </c>
      <c r="B4947" s="13">
        <f>IF(H4947="","",ROW()-4)</f>
        <v/>
      </c>
    </row>
    <row r="4948">
      <c r="A4948" s="13">
        <f>IF(H4948="","",ROW()-4)</f>
        <v/>
      </c>
      <c r="B4948" s="13">
        <f>IF(H4948="","",ROW()-4)</f>
        <v/>
      </c>
    </row>
    <row r="4949">
      <c r="A4949" s="13">
        <f>IF(H4949="","",ROW()-4)</f>
        <v/>
      </c>
      <c r="B4949" s="13">
        <f>IF(H4949="","",ROW()-4)</f>
        <v/>
      </c>
    </row>
    <row r="4950">
      <c r="A4950" s="13">
        <f>IF(H4950="","",ROW()-4)</f>
        <v/>
      </c>
      <c r="B4950" s="13">
        <f>IF(H4950="","",ROW()-4)</f>
        <v/>
      </c>
    </row>
    <row r="4951">
      <c r="A4951" s="13">
        <f>IF(H4951="","",ROW()-4)</f>
        <v/>
      </c>
      <c r="B4951" s="13">
        <f>IF(H4951="","",ROW()-4)</f>
        <v/>
      </c>
    </row>
    <row r="4952">
      <c r="A4952" s="13">
        <f>IF(H4952="","",ROW()-4)</f>
        <v/>
      </c>
      <c r="B4952" s="13">
        <f>IF(H4952="","",ROW()-4)</f>
        <v/>
      </c>
    </row>
    <row r="4953">
      <c r="A4953" s="13">
        <f>IF(H4953="","",ROW()-4)</f>
        <v/>
      </c>
      <c r="B4953" s="13">
        <f>IF(H4953="","",ROW()-4)</f>
        <v/>
      </c>
    </row>
    <row r="4954">
      <c r="A4954" s="13">
        <f>IF(H4954="","",ROW()-4)</f>
        <v/>
      </c>
      <c r="B4954" s="13">
        <f>IF(H4954="","",ROW()-4)</f>
        <v/>
      </c>
    </row>
    <row r="4955">
      <c r="A4955" s="13">
        <f>IF(H4955="","",ROW()-4)</f>
        <v/>
      </c>
      <c r="B4955" s="13">
        <f>IF(H4955="","",ROW()-4)</f>
        <v/>
      </c>
    </row>
    <row r="4956">
      <c r="A4956" s="13">
        <f>IF(H4956="","",ROW()-4)</f>
        <v/>
      </c>
      <c r="B4956" s="13">
        <f>IF(H4956="","",ROW()-4)</f>
        <v/>
      </c>
    </row>
    <row r="4957">
      <c r="A4957" s="13">
        <f>IF(H4957="","",ROW()-4)</f>
        <v/>
      </c>
      <c r="B4957" s="13">
        <f>IF(H4957="","",ROW()-4)</f>
        <v/>
      </c>
    </row>
    <row r="4958">
      <c r="A4958" s="13">
        <f>IF(H4958="","",ROW()-4)</f>
        <v/>
      </c>
      <c r="B4958" s="13">
        <f>IF(H4958="","",ROW()-4)</f>
        <v/>
      </c>
    </row>
    <row r="4959">
      <c r="A4959" s="13">
        <f>IF(H4959="","",ROW()-4)</f>
        <v/>
      </c>
      <c r="B4959" s="13">
        <f>IF(H4959="","",ROW()-4)</f>
        <v/>
      </c>
    </row>
    <row r="4960">
      <c r="A4960" s="13">
        <f>IF(H4960="","",ROW()-4)</f>
        <v/>
      </c>
      <c r="B4960" s="13">
        <f>IF(H4960="","",ROW()-4)</f>
        <v/>
      </c>
    </row>
    <row r="4961">
      <c r="A4961" s="13">
        <f>IF(H4961="","",ROW()-4)</f>
        <v/>
      </c>
      <c r="B4961" s="13">
        <f>IF(H4961="","",ROW()-4)</f>
        <v/>
      </c>
    </row>
    <row r="4962">
      <c r="A4962" s="13">
        <f>IF(H4962="","",ROW()-4)</f>
        <v/>
      </c>
      <c r="B4962" s="13">
        <f>IF(H4962="","",ROW()-4)</f>
        <v/>
      </c>
    </row>
    <row r="4963">
      <c r="A4963" s="13">
        <f>IF(H4963="","",ROW()-4)</f>
        <v/>
      </c>
      <c r="B4963" s="13">
        <f>IF(H4963="","",ROW()-4)</f>
        <v/>
      </c>
    </row>
    <row r="4964">
      <c r="A4964" s="13">
        <f>IF(H4964="","",ROW()-4)</f>
        <v/>
      </c>
      <c r="B4964" s="13">
        <f>IF(H4964="","",ROW()-4)</f>
        <v/>
      </c>
    </row>
    <row r="4965">
      <c r="A4965" s="13">
        <f>IF(H4965="","",ROW()-4)</f>
        <v/>
      </c>
      <c r="B4965" s="13">
        <f>IF(H4965="","",ROW()-4)</f>
        <v/>
      </c>
    </row>
    <row r="4966">
      <c r="A4966" s="13">
        <f>IF(H4966="","",ROW()-4)</f>
        <v/>
      </c>
      <c r="B4966" s="13">
        <f>IF(H4966="","",ROW()-4)</f>
        <v/>
      </c>
    </row>
    <row r="4967">
      <c r="A4967" s="13">
        <f>IF(H4967="","",ROW()-4)</f>
        <v/>
      </c>
      <c r="B4967" s="13">
        <f>IF(H4967="","",ROW()-4)</f>
        <v/>
      </c>
    </row>
    <row r="4968">
      <c r="A4968" s="13">
        <f>IF(H4968="","",ROW()-4)</f>
        <v/>
      </c>
      <c r="B4968" s="13">
        <f>IF(H4968="","",ROW()-4)</f>
        <v/>
      </c>
    </row>
    <row r="4969">
      <c r="A4969" s="13">
        <f>IF(H4969="","",ROW()-4)</f>
        <v/>
      </c>
      <c r="B4969" s="13">
        <f>IF(H4969="","",ROW()-4)</f>
        <v/>
      </c>
    </row>
    <row r="4970">
      <c r="A4970" s="13">
        <f>IF(H4970="","",ROW()-4)</f>
        <v/>
      </c>
      <c r="B4970" s="13">
        <f>IF(H4970="","",ROW()-4)</f>
        <v/>
      </c>
    </row>
    <row r="4971">
      <c r="A4971" s="13">
        <f>IF(H4971="","",ROW()-4)</f>
        <v/>
      </c>
      <c r="B4971" s="13">
        <f>IF(H4971="","",ROW()-4)</f>
        <v/>
      </c>
    </row>
    <row r="4972">
      <c r="A4972" s="13">
        <f>IF(H4972="","",ROW()-4)</f>
        <v/>
      </c>
      <c r="B4972" s="13">
        <f>IF(H4972="","",ROW()-4)</f>
        <v/>
      </c>
    </row>
    <row r="4973">
      <c r="A4973" s="13">
        <f>IF(H4973="","",ROW()-4)</f>
        <v/>
      </c>
      <c r="B4973" s="13">
        <f>IF(H4973="","",ROW()-4)</f>
        <v/>
      </c>
    </row>
    <row r="4974">
      <c r="A4974" s="13">
        <f>IF(H4974="","",ROW()-4)</f>
        <v/>
      </c>
      <c r="B4974" s="13">
        <f>IF(H4974="","",ROW()-4)</f>
        <v/>
      </c>
    </row>
    <row r="4975">
      <c r="A4975" s="13">
        <f>IF(H4975="","",ROW()-4)</f>
        <v/>
      </c>
      <c r="B4975" s="13">
        <f>IF(H4975="","",ROW()-4)</f>
        <v/>
      </c>
    </row>
    <row r="4976">
      <c r="A4976" s="13">
        <f>IF(H4976="","",ROW()-4)</f>
        <v/>
      </c>
      <c r="B4976" s="13">
        <f>IF(H4976="","",ROW()-4)</f>
        <v/>
      </c>
    </row>
    <row r="4977">
      <c r="A4977" s="13">
        <f>IF(H4977="","",ROW()-4)</f>
        <v/>
      </c>
      <c r="B4977" s="13">
        <f>IF(H4977="","",ROW()-4)</f>
        <v/>
      </c>
    </row>
    <row r="4978">
      <c r="A4978" s="13">
        <f>IF(H4978="","",ROW()-4)</f>
        <v/>
      </c>
      <c r="B4978" s="13">
        <f>IF(H4978="","",ROW()-4)</f>
        <v/>
      </c>
    </row>
    <row r="4979">
      <c r="A4979" s="13">
        <f>IF(H4979="","",ROW()-4)</f>
        <v/>
      </c>
      <c r="B4979" s="13">
        <f>IF(H4979="","",ROW()-4)</f>
        <v/>
      </c>
    </row>
    <row r="4980">
      <c r="A4980" s="13">
        <f>IF(H4980="","",ROW()-4)</f>
        <v/>
      </c>
      <c r="B4980" s="13">
        <f>IF(H4980="","",ROW()-4)</f>
        <v/>
      </c>
    </row>
    <row r="4981">
      <c r="A4981" s="13">
        <f>IF(H4981="","",ROW()-4)</f>
        <v/>
      </c>
      <c r="B4981" s="13">
        <f>IF(H4981="","",ROW()-4)</f>
        <v/>
      </c>
    </row>
    <row r="4982">
      <c r="A4982" s="13">
        <f>IF(H4982="","",ROW()-4)</f>
        <v/>
      </c>
      <c r="B4982" s="13">
        <f>IF(H4982="","",ROW()-4)</f>
        <v/>
      </c>
    </row>
    <row r="4983">
      <c r="A4983" s="13">
        <f>IF(H4983="","",ROW()-4)</f>
        <v/>
      </c>
      <c r="B4983" s="13">
        <f>IF(H4983="","",ROW()-4)</f>
        <v/>
      </c>
    </row>
    <row r="4984">
      <c r="A4984" s="13">
        <f>IF(H4984="","",ROW()-4)</f>
        <v/>
      </c>
      <c r="B4984" s="13">
        <f>IF(H4984="","",ROW()-4)</f>
        <v/>
      </c>
    </row>
    <row r="4985">
      <c r="A4985" s="13">
        <f>IF(H4985="","",ROW()-4)</f>
        <v/>
      </c>
      <c r="B4985" s="13">
        <f>IF(H4985="","",ROW()-4)</f>
        <v/>
      </c>
    </row>
    <row r="4986">
      <c r="A4986" s="13">
        <f>IF(H4986="","",ROW()-4)</f>
        <v/>
      </c>
      <c r="B4986" s="13">
        <f>IF(H4986="","",ROW()-4)</f>
        <v/>
      </c>
    </row>
    <row r="4987">
      <c r="A4987" s="13">
        <f>IF(H4987="","",ROW()-4)</f>
        <v/>
      </c>
      <c r="B4987" s="13">
        <f>IF(H4987="","",ROW()-4)</f>
        <v/>
      </c>
    </row>
    <row r="4988">
      <c r="A4988" s="13">
        <f>IF(H4988="","",ROW()-4)</f>
        <v/>
      </c>
      <c r="B4988" s="13">
        <f>IF(H4988="","",ROW()-4)</f>
        <v/>
      </c>
    </row>
    <row r="4989">
      <c r="A4989" s="13">
        <f>IF(H4989="","",ROW()-4)</f>
        <v/>
      </c>
      <c r="B4989" s="13">
        <f>IF(H4989="","",ROW()-4)</f>
        <v/>
      </c>
    </row>
    <row r="4990">
      <c r="A4990" s="13">
        <f>IF(H4990="","",ROW()-4)</f>
        <v/>
      </c>
      <c r="B4990" s="13">
        <f>IF(H4990="","",ROW()-4)</f>
        <v/>
      </c>
    </row>
    <row r="4991">
      <c r="A4991" s="13">
        <f>IF(H4991="","",ROW()-4)</f>
        <v/>
      </c>
      <c r="B4991" s="13">
        <f>IF(H4991="","",ROW()-4)</f>
        <v/>
      </c>
    </row>
    <row r="4992">
      <c r="A4992" s="13">
        <f>IF(H4992="","",ROW()-4)</f>
        <v/>
      </c>
      <c r="B4992" s="13">
        <f>IF(H4992="","",ROW()-4)</f>
        <v/>
      </c>
    </row>
    <row r="4993">
      <c r="A4993" s="13">
        <f>IF(H4993="","",ROW()-4)</f>
        <v/>
      </c>
      <c r="B4993" s="13">
        <f>IF(H4993="","",ROW()-4)</f>
        <v/>
      </c>
    </row>
    <row r="4994">
      <c r="A4994" s="13">
        <f>IF(H4994="","",ROW()-4)</f>
        <v/>
      </c>
      <c r="B4994" s="13">
        <f>IF(H4994="","",ROW()-4)</f>
        <v/>
      </c>
    </row>
    <row r="4995">
      <c r="A4995" s="13">
        <f>IF(H4995="","",ROW()-4)</f>
        <v/>
      </c>
      <c r="B4995" s="13">
        <f>IF(H4995="","",ROW()-4)</f>
        <v/>
      </c>
    </row>
    <row r="4996">
      <c r="A4996" s="13">
        <f>IF(H4996="","",ROW()-4)</f>
        <v/>
      </c>
      <c r="B4996" s="13">
        <f>IF(H4996="","",ROW()-4)</f>
        <v/>
      </c>
    </row>
    <row r="4997">
      <c r="A4997" s="13">
        <f>IF(H4997="","",ROW()-4)</f>
        <v/>
      </c>
      <c r="B4997" s="13">
        <f>IF(H4997="","",ROW()-4)</f>
        <v/>
      </c>
    </row>
    <row r="4998">
      <c r="A4998" s="13">
        <f>IF(H4998="","",ROW()-4)</f>
        <v/>
      </c>
      <c r="B4998" s="13">
        <f>IF(H4998="","",ROW()-4)</f>
        <v/>
      </c>
    </row>
    <row r="4999">
      <c r="A4999" s="13">
        <f>IF(H4999="","",ROW()-4)</f>
        <v/>
      </c>
      <c r="B4999" s="13">
        <f>IF(H4999="","",ROW()-4)</f>
        <v/>
      </c>
    </row>
    <row r="5000">
      <c r="A5000" s="13">
        <f>IF(H5000="","",ROW()-4)</f>
        <v/>
      </c>
      <c r="B5000" s="13">
        <f>IF(H5000="","",ROW()-4)</f>
        <v/>
      </c>
    </row>
    <row r="5001">
      <c r="A5001" s="13">
        <f>IF(H5001="","",ROW()-4)</f>
        <v/>
      </c>
      <c r="B5001" s="13">
        <f>IF(H5001="","",ROW()-4)</f>
        <v/>
      </c>
    </row>
    <row r="5002">
      <c r="A5002" s="13">
        <f>IF(H5002="","",ROW()-4)</f>
        <v/>
      </c>
      <c r="B5002" s="13">
        <f>IF(H5002="","",ROW()-4)</f>
        <v/>
      </c>
    </row>
    <row r="5003">
      <c r="A5003" s="13">
        <f>IF(H5003="","",ROW()-4)</f>
        <v/>
      </c>
      <c r="B5003" s="13">
        <f>IF(H5003="","",ROW()-4)</f>
        <v/>
      </c>
    </row>
    <row r="5004">
      <c r="A5004" s="13">
        <f>IF(H5004="","",ROW()-4)</f>
        <v/>
      </c>
      <c r="B5004" s="13">
        <f>IF(H5004="","",ROW()-4)</f>
        <v/>
      </c>
    </row>
    <row r="5005">
      <c r="A5005" s="13">
        <f>IF(H5005="","",ROW()-4)</f>
        <v/>
      </c>
      <c r="B5005" s="13">
        <f>IF(H5005="","",ROW()-4)</f>
        <v/>
      </c>
    </row>
    <row r="5006">
      <c r="A5006" s="13">
        <f>IF(H5006="","",ROW()-4)</f>
        <v/>
      </c>
      <c r="B5006" s="13">
        <f>IF(H5006="","",ROW()-4)</f>
        <v/>
      </c>
    </row>
    <row r="5007">
      <c r="A5007" s="13">
        <f>IF(H5007="","",ROW()-4)</f>
        <v/>
      </c>
      <c r="B5007" s="13">
        <f>IF(H5007="","",ROW()-4)</f>
        <v/>
      </c>
    </row>
    <row r="5008">
      <c r="A5008" s="13">
        <f>IF(H5008="","",ROW()-4)</f>
        <v/>
      </c>
      <c r="B5008" s="13">
        <f>IF(H5008="","",ROW()-4)</f>
        <v/>
      </c>
    </row>
    <row r="5009">
      <c r="A5009" s="13">
        <f>IF(H5009="","",ROW()-4)</f>
        <v/>
      </c>
      <c r="B5009" s="13">
        <f>IF(H5009="","",ROW()-4)</f>
        <v/>
      </c>
    </row>
    <row r="5010">
      <c r="A5010" s="13">
        <f>IF(H5010="","",ROW()-4)</f>
        <v/>
      </c>
      <c r="B5010" s="13">
        <f>IF(H5010="","",ROW()-4)</f>
        <v/>
      </c>
    </row>
    <row r="5011">
      <c r="A5011" s="13">
        <f>IF(H5011="","",ROW()-4)</f>
        <v/>
      </c>
      <c r="B5011" s="13">
        <f>IF(H5011="","",ROW()-4)</f>
        <v/>
      </c>
    </row>
    <row r="5012">
      <c r="A5012" s="13">
        <f>IF(H5012="","",ROW()-4)</f>
        <v/>
      </c>
      <c r="B5012" s="13">
        <f>IF(H5012="","",ROW()-4)</f>
        <v/>
      </c>
    </row>
    <row r="5013">
      <c r="A5013" s="13">
        <f>IF(H5013="","",ROW()-4)</f>
        <v/>
      </c>
      <c r="B5013" s="13">
        <f>IF(H5013="","",ROW()-4)</f>
        <v/>
      </c>
    </row>
    <row r="5014">
      <c r="A5014" s="13">
        <f>IF(H5014="","",ROW()-4)</f>
        <v/>
      </c>
      <c r="B5014" s="13">
        <f>IF(H5014="","",ROW()-4)</f>
        <v/>
      </c>
    </row>
    <row r="5015">
      <c r="A5015" s="13">
        <f>IF(H5015="","",ROW()-4)</f>
        <v/>
      </c>
      <c r="B5015" s="13">
        <f>IF(H5015="","",ROW()-4)</f>
        <v/>
      </c>
    </row>
    <row r="5016">
      <c r="A5016" s="13">
        <f>IF(H5016="","",ROW()-4)</f>
        <v/>
      </c>
      <c r="B5016" s="13">
        <f>IF(H5016="","",ROW()-4)</f>
        <v/>
      </c>
    </row>
    <row r="5017">
      <c r="A5017" s="13">
        <f>IF(H5017="","",ROW()-4)</f>
        <v/>
      </c>
      <c r="B5017" s="13">
        <f>IF(H5017="","",ROW()-4)</f>
        <v/>
      </c>
    </row>
    <row r="5018">
      <c r="A5018" s="13">
        <f>IF(H5018="","",ROW()-4)</f>
        <v/>
      </c>
      <c r="B5018" s="13">
        <f>IF(H5018="","",ROW()-4)</f>
        <v/>
      </c>
    </row>
    <row r="5019">
      <c r="A5019" s="13">
        <f>IF(H5019="","",ROW()-4)</f>
        <v/>
      </c>
      <c r="B5019" s="13">
        <f>IF(H5019="","",ROW()-4)</f>
        <v/>
      </c>
    </row>
    <row r="5020">
      <c r="A5020" s="13">
        <f>IF(H5020="","",ROW()-4)</f>
        <v/>
      </c>
      <c r="B5020" s="13">
        <f>IF(H5020="","",ROW()-4)</f>
        <v/>
      </c>
    </row>
    <row r="5021">
      <c r="A5021" s="13">
        <f>IF(H5021="","",ROW()-4)</f>
        <v/>
      </c>
      <c r="B5021" s="13">
        <f>IF(H5021="","",ROW()-4)</f>
        <v/>
      </c>
    </row>
    <row r="5022">
      <c r="A5022" s="13">
        <f>IF(H5022="","",ROW()-4)</f>
        <v/>
      </c>
      <c r="B5022" s="13">
        <f>IF(H5022="","",ROW()-4)</f>
        <v/>
      </c>
    </row>
    <row r="5023">
      <c r="A5023" s="13">
        <f>IF(H5023="","",ROW()-4)</f>
        <v/>
      </c>
      <c r="B5023" s="13">
        <f>IF(H5023="","",ROW()-4)</f>
        <v/>
      </c>
    </row>
    <row r="5024">
      <c r="A5024" s="13">
        <f>IF(H5024="","",ROW()-4)</f>
        <v/>
      </c>
      <c r="B5024" s="13">
        <f>IF(H5024="","",ROW()-4)</f>
        <v/>
      </c>
    </row>
    <row r="5025">
      <c r="A5025" s="13">
        <f>IF(H5025="","",ROW()-4)</f>
        <v/>
      </c>
      <c r="B5025" s="13">
        <f>IF(H5025="","",ROW()-4)</f>
        <v/>
      </c>
    </row>
    <row r="5026">
      <c r="A5026" s="13">
        <f>IF(H5026="","",ROW()-4)</f>
        <v/>
      </c>
      <c r="B5026" s="13">
        <f>IF(H5026="","",ROW()-4)</f>
        <v/>
      </c>
    </row>
    <row r="5027">
      <c r="A5027" s="13">
        <f>IF(H5027="","",ROW()-4)</f>
        <v/>
      </c>
      <c r="B5027" s="13">
        <f>IF(H5027="","",ROW()-4)</f>
        <v/>
      </c>
    </row>
    <row r="5028">
      <c r="A5028" s="13">
        <f>IF(H5028="","",ROW()-4)</f>
        <v/>
      </c>
      <c r="B5028" s="13">
        <f>IF(H5028="","",ROW()-4)</f>
        <v/>
      </c>
    </row>
    <row r="5029">
      <c r="A5029" s="13">
        <f>IF(H5029="","",ROW()-4)</f>
        <v/>
      </c>
      <c r="B5029" s="13">
        <f>IF(H5029="","",ROW()-4)</f>
        <v/>
      </c>
    </row>
    <row r="5030">
      <c r="A5030" s="13">
        <f>IF(H5030="","",ROW()-4)</f>
        <v/>
      </c>
      <c r="B5030" s="13">
        <f>IF(H5030="","",ROW()-4)</f>
        <v/>
      </c>
    </row>
    <row r="5031">
      <c r="A5031" s="13">
        <f>IF(H5031="","",ROW()-4)</f>
        <v/>
      </c>
      <c r="B5031" s="13">
        <f>IF(H5031="","",ROW()-4)</f>
        <v/>
      </c>
    </row>
    <row r="5032">
      <c r="A5032" s="13">
        <f>IF(H5032="","",ROW()-4)</f>
        <v/>
      </c>
      <c r="B5032" s="13">
        <f>IF(H5032="","",ROW()-4)</f>
        <v/>
      </c>
    </row>
    <row r="5033">
      <c r="A5033" s="13">
        <f>IF(H5033="","",ROW()-4)</f>
        <v/>
      </c>
      <c r="B5033" s="13">
        <f>IF(H5033="","",ROW()-4)</f>
        <v/>
      </c>
    </row>
    <row r="5034">
      <c r="A5034" s="13">
        <f>IF(H5034="","",ROW()-4)</f>
        <v/>
      </c>
      <c r="B5034" s="13">
        <f>IF(H5034="","",ROW()-4)</f>
        <v/>
      </c>
    </row>
    <row r="5035">
      <c r="A5035" s="13">
        <f>IF(H5035="","",ROW()-4)</f>
        <v/>
      </c>
      <c r="B5035" s="13">
        <f>IF(H5035="","",ROW()-4)</f>
        <v/>
      </c>
    </row>
    <row r="5036">
      <c r="A5036" s="13">
        <f>IF(H5036="","",ROW()-4)</f>
        <v/>
      </c>
      <c r="B5036" s="13">
        <f>IF(H5036="","",ROW()-4)</f>
        <v/>
      </c>
    </row>
    <row r="5037">
      <c r="A5037" s="13">
        <f>IF(H5037="","",ROW()-4)</f>
        <v/>
      </c>
      <c r="B5037" s="13">
        <f>IF(H5037="","",ROW()-4)</f>
        <v/>
      </c>
    </row>
    <row r="5038">
      <c r="A5038" s="13">
        <f>IF(H5038="","",ROW()-4)</f>
        <v/>
      </c>
      <c r="B5038" s="13">
        <f>IF(H5038="","",ROW()-4)</f>
        <v/>
      </c>
    </row>
    <row r="5039">
      <c r="A5039" s="13">
        <f>IF(H5039="","",ROW()-4)</f>
        <v/>
      </c>
      <c r="B5039" s="13">
        <f>IF(H5039="","",ROW()-4)</f>
        <v/>
      </c>
    </row>
    <row r="5040">
      <c r="A5040" s="13">
        <f>IF(H5040="","",ROW()-4)</f>
        <v/>
      </c>
      <c r="B5040" s="13">
        <f>IF(H5040="","",ROW()-4)</f>
        <v/>
      </c>
    </row>
    <row r="5041">
      <c r="A5041" s="13">
        <f>IF(H5041="","",ROW()-4)</f>
        <v/>
      </c>
      <c r="B5041" s="13">
        <f>IF(H5041="","",ROW()-4)</f>
        <v/>
      </c>
    </row>
    <row r="5042">
      <c r="A5042" s="13">
        <f>IF(H5042="","",ROW()-4)</f>
        <v/>
      </c>
      <c r="B5042" s="13">
        <f>IF(H5042="","",ROW()-4)</f>
        <v/>
      </c>
    </row>
    <row r="5043">
      <c r="A5043" s="13">
        <f>IF(H5043="","",ROW()-4)</f>
        <v/>
      </c>
      <c r="B5043" s="13">
        <f>IF(H5043="","",ROW()-4)</f>
        <v/>
      </c>
    </row>
    <row r="5044">
      <c r="A5044" s="13">
        <f>IF(H5044="","",ROW()-4)</f>
        <v/>
      </c>
      <c r="B5044" s="13">
        <f>IF(H5044="","",ROW()-4)</f>
        <v/>
      </c>
    </row>
    <row r="5045">
      <c r="A5045" s="13">
        <f>IF(H5045="","",ROW()-4)</f>
        <v/>
      </c>
      <c r="B5045" s="13">
        <f>IF(H5045="","",ROW()-4)</f>
        <v/>
      </c>
    </row>
    <row r="5046">
      <c r="A5046" s="13">
        <f>IF(H5046="","",ROW()-4)</f>
        <v/>
      </c>
      <c r="B5046" s="13">
        <f>IF(H5046="","",ROW()-4)</f>
        <v/>
      </c>
    </row>
    <row r="5047">
      <c r="A5047" s="13">
        <f>IF(H5047="","",ROW()-4)</f>
        <v/>
      </c>
      <c r="B5047" s="13">
        <f>IF(H5047="","",ROW()-4)</f>
        <v/>
      </c>
    </row>
    <row r="5048">
      <c r="A5048" s="13">
        <f>IF(H5048="","",ROW()-4)</f>
        <v/>
      </c>
      <c r="B5048" s="13">
        <f>IF(H5048="","",ROW()-4)</f>
        <v/>
      </c>
    </row>
    <row r="5049">
      <c r="A5049" s="13">
        <f>IF(H5049="","",ROW()-4)</f>
        <v/>
      </c>
      <c r="B5049" s="13">
        <f>IF(H5049="","",ROW()-4)</f>
        <v/>
      </c>
    </row>
    <row r="5050">
      <c r="A5050" s="13">
        <f>IF(H5050="","",ROW()-4)</f>
        <v/>
      </c>
      <c r="B5050" s="13">
        <f>IF(H5050="","",ROW()-4)</f>
        <v/>
      </c>
    </row>
    <row r="5051">
      <c r="A5051" s="13">
        <f>IF(H5051="","",ROW()-4)</f>
        <v/>
      </c>
      <c r="B5051" s="13">
        <f>IF(H5051="","",ROW()-4)</f>
        <v/>
      </c>
    </row>
    <row r="5052">
      <c r="A5052" s="13">
        <f>IF(H5052="","",ROW()-4)</f>
        <v/>
      </c>
      <c r="B5052" s="13">
        <f>IF(H5052="","",ROW()-4)</f>
        <v/>
      </c>
    </row>
    <row r="5053">
      <c r="A5053" s="13">
        <f>IF(H5053="","",ROW()-4)</f>
        <v/>
      </c>
      <c r="B5053" s="13">
        <f>IF(H5053="","",ROW()-4)</f>
        <v/>
      </c>
    </row>
    <row r="5054">
      <c r="A5054" s="13">
        <f>IF(H5054="","",ROW()-4)</f>
        <v/>
      </c>
      <c r="B5054" s="13">
        <f>IF(H5054="","",ROW()-4)</f>
        <v/>
      </c>
    </row>
    <row r="5055">
      <c r="A5055" s="13">
        <f>IF(H5055="","",ROW()-4)</f>
        <v/>
      </c>
      <c r="B5055" s="13">
        <f>IF(H5055="","",ROW()-4)</f>
        <v/>
      </c>
    </row>
    <row r="5056">
      <c r="A5056" s="13">
        <f>IF(H5056="","",ROW()-4)</f>
        <v/>
      </c>
      <c r="B5056" s="13">
        <f>IF(H5056="","",ROW()-4)</f>
        <v/>
      </c>
    </row>
    <row r="5057">
      <c r="A5057" s="13">
        <f>IF(H5057="","",ROW()-4)</f>
        <v/>
      </c>
      <c r="B5057" s="13">
        <f>IF(H5057="","",ROW()-4)</f>
        <v/>
      </c>
    </row>
    <row r="5058">
      <c r="A5058" s="13">
        <f>IF(H5058="","",ROW()-4)</f>
        <v/>
      </c>
      <c r="B5058" s="13">
        <f>IF(H5058="","",ROW()-4)</f>
        <v/>
      </c>
    </row>
    <row r="5059">
      <c r="A5059" s="13">
        <f>IF(H5059="","",ROW()-4)</f>
        <v/>
      </c>
      <c r="B5059" s="13">
        <f>IF(H5059="","",ROW()-4)</f>
        <v/>
      </c>
    </row>
    <row r="5060">
      <c r="A5060" s="13">
        <f>IF(H5060="","",ROW()-4)</f>
        <v/>
      </c>
      <c r="B5060" s="13">
        <f>IF(H5060="","",ROW()-4)</f>
        <v/>
      </c>
    </row>
    <row r="5061">
      <c r="A5061" s="13">
        <f>IF(H5061="","",ROW()-4)</f>
        <v/>
      </c>
      <c r="B5061" s="13">
        <f>IF(H5061="","",ROW()-4)</f>
        <v/>
      </c>
    </row>
    <row r="5062">
      <c r="A5062" s="13">
        <f>IF(H5062="","",ROW()-4)</f>
        <v/>
      </c>
      <c r="B5062" s="13">
        <f>IF(H5062="","",ROW()-4)</f>
        <v/>
      </c>
    </row>
    <row r="5063">
      <c r="A5063" s="13">
        <f>IF(H5063="","",ROW()-4)</f>
        <v/>
      </c>
      <c r="B5063" s="13">
        <f>IF(H5063="","",ROW()-4)</f>
        <v/>
      </c>
    </row>
    <row r="5064">
      <c r="A5064" s="13">
        <f>IF(H5064="","",ROW()-4)</f>
        <v/>
      </c>
      <c r="B5064" s="13">
        <f>IF(H5064="","",ROW()-4)</f>
        <v/>
      </c>
    </row>
    <row r="5065">
      <c r="A5065" s="13">
        <f>IF(H5065="","",ROW()-4)</f>
        <v/>
      </c>
      <c r="B5065" s="13">
        <f>IF(H5065="","",ROW()-4)</f>
        <v/>
      </c>
    </row>
    <row r="5066">
      <c r="A5066" s="13">
        <f>IF(H5066="","",ROW()-4)</f>
        <v/>
      </c>
      <c r="B5066" s="13">
        <f>IF(H5066="","",ROW()-4)</f>
        <v/>
      </c>
    </row>
    <row r="5067">
      <c r="A5067" s="13">
        <f>IF(H5067="","",ROW()-4)</f>
        <v/>
      </c>
      <c r="B5067" s="13">
        <f>IF(H5067="","",ROW()-4)</f>
        <v/>
      </c>
    </row>
    <row r="5068">
      <c r="A5068" s="13">
        <f>IF(H5068="","",ROW()-4)</f>
        <v/>
      </c>
      <c r="B5068" s="13">
        <f>IF(H5068="","",ROW()-4)</f>
        <v/>
      </c>
    </row>
    <row r="5069">
      <c r="A5069" s="13">
        <f>IF(H5069="","",ROW()-4)</f>
        <v/>
      </c>
      <c r="B5069" s="13">
        <f>IF(H5069="","",ROW()-4)</f>
        <v/>
      </c>
    </row>
    <row r="5070">
      <c r="A5070" s="13">
        <f>IF(H5070="","",ROW()-4)</f>
        <v/>
      </c>
      <c r="B5070" s="13">
        <f>IF(H5070="","",ROW()-4)</f>
        <v/>
      </c>
    </row>
    <row r="5071">
      <c r="A5071" s="13">
        <f>IF(H5071="","",ROW()-4)</f>
        <v/>
      </c>
      <c r="B5071" s="13">
        <f>IF(H5071="","",ROW()-4)</f>
        <v/>
      </c>
    </row>
    <row r="5072">
      <c r="A5072" s="13">
        <f>IF(H5072="","",ROW()-4)</f>
        <v/>
      </c>
      <c r="B5072" s="13">
        <f>IF(H5072="","",ROW()-4)</f>
        <v/>
      </c>
    </row>
    <row r="5073">
      <c r="A5073" s="13">
        <f>IF(H5073="","",ROW()-4)</f>
        <v/>
      </c>
      <c r="B5073" s="13">
        <f>IF(H5073="","",ROW()-4)</f>
        <v/>
      </c>
    </row>
    <row r="5074">
      <c r="A5074" s="13">
        <f>IF(H5074="","",ROW()-4)</f>
        <v/>
      </c>
      <c r="B5074" s="13">
        <f>IF(H5074="","",ROW()-4)</f>
        <v/>
      </c>
    </row>
    <row r="5075">
      <c r="A5075" s="13">
        <f>IF(H5075="","",ROW()-4)</f>
        <v/>
      </c>
      <c r="B5075" s="13">
        <f>IF(H5075="","",ROW()-4)</f>
        <v/>
      </c>
    </row>
    <row r="5076">
      <c r="A5076" s="13">
        <f>IF(H5076="","",ROW()-4)</f>
        <v/>
      </c>
      <c r="B5076" s="13">
        <f>IF(H5076="","",ROW()-4)</f>
        <v/>
      </c>
    </row>
    <row r="5077">
      <c r="A5077" s="13">
        <f>IF(H5077="","",ROW()-4)</f>
        <v/>
      </c>
      <c r="B5077" s="13">
        <f>IF(H5077="","",ROW()-4)</f>
        <v/>
      </c>
    </row>
    <row r="5078">
      <c r="A5078" s="13">
        <f>IF(H5078="","",ROW()-4)</f>
        <v/>
      </c>
      <c r="B5078" s="13">
        <f>IF(H5078="","",ROW()-4)</f>
        <v/>
      </c>
    </row>
    <row r="5079">
      <c r="A5079" s="13">
        <f>IF(H5079="","",ROW()-4)</f>
        <v/>
      </c>
      <c r="B5079" s="13">
        <f>IF(H5079="","",ROW()-4)</f>
        <v/>
      </c>
    </row>
    <row r="5080">
      <c r="A5080" s="13">
        <f>IF(H5080="","",ROW()-4)</f>
        <v/>
      </c>
      <c r="B5080" s="13">
        <f>IF(H5080="","",ROW()-4)</f>
        <v/>
      </c>
    </row>
    <row r="5081">
      <c r="A5081" s="13">
        <f>IF(H5081="","",ROW()-4)</f>
        <v/>
      </c>
      <c r="B5081" s="13">
        <f>IF(H5081="","",ROW()-4)</f>
        <v/>
      </c>
    </row>
    <row r="5082">
      <c r="A5082" s="13">
        <f>IF(H5082="","",ROW()-4)</f>
        <v/>
      </c>
      <c r="B5082" s="13">
        <f>IF(H5082="","",ROW()-4)</f>
        <v/>
      </c>
    </row>
    <row r="5083">
      <c r="A5083" s="13">
        <f>IF(H5083="","",ROW()-4)</f>
        <v/>
      </c>
      <c r="B5083" s="13">
        <f>IF(H5083="","",ROW()-4)</f>
        <v/>
      </c>
    </row>
    <row r="5084">
      <c r="A5084" s="13">
        <f>IF(H5084="","",ROW()-4)</f>
        <v/>
      </c>
      <c r="B5084" s="13">
        <f>IF(H5084="","",ROW()-4)</f>
        <v/>
      </c>
    </row>
    <row r="5085">
      <c r="A5085" s="13">
        <f>IF(H5085="","",ROW()-4)</f>
        <v/>
      </c>
      <c r="B5085" s="13">
        <f>IF(H5085="","",ROW()-4)</f>
        <v/>
      </c>
    </row>
    <row r="5086">
      <c r="A5086" s="13">
        <f>IF(H5086="","",ROW()-4)</f>
        <v/>
      </c>
      <c r="B5086" s="13">
        <f>IF(H5086="","",ROW()-4)</f>
        <v/>
      </c>
    </row>
    <row r="5087">
      <c r="A5087" s="13">
        <f>IF(H5087="","",ROW()-4)</f>
        <v/>
      </c>
      <c r="B5087" s="13">
        <f>IF(H5087="","",ROW()-4)</f>
        <v/>
      </c>
    </row>
    <row r="5088">
      <c r="A5088" s="13">
        <f>IF(H5088="","",ROW()-4)</f>
        <v/>
      </c>
      <c r="B5088" s="13">
        <f>IF(H5088="","",ROW()-4)</f>
        <v/>
      </c>
    </row>
    <row r="5089">
      <c r="A5089" s="13">
        <f>IF(H5089="","",ROW()-4)</f>
        <v/>
      </c>
      <c r="B5089" s="13">
        <f>IF(H5089="","",ROW()-4)</f>
        <v/>
      </c>
    </row>
    <row r="5090">
      <c r="A5090" s="13">
        <f>IF(H5090="","",ROW()-4)</f>
        <v/>
      </c>
      <c r="B5090" s="13">
        <f>IF(H5090="","",ROW()-4)</f>
        <v/>
      </c>
    </row>
    <row r="5091">
      <c r="A5091" s="13">
        <f>IF(H5091="","",ROW()-4)</f>
        <v/>
      </c>
      <c r="B5091" s="13">
        <f>IF(H5091="","",ROW()-4)</f>
        <v/>
      </c>
    </row>
    <row r="5092">
      <c r="A5092" s="13">
        <f>IF(H5092="","",ROW()-4)</f>
        <v/>
      </c>
      <c r="B5092" s="13">
        <f>IF(H5092="","",ROW()-4)</f>
        <v/>
      </c>
    </row>
    <row r="5093">
      <c r="A5093" s="13">
        <f>IF(H5093="","",ROW()-4)</f>
        <v/>
      </c>
      <c r="B5093" s="13">
        <f>IF(H5093="","",ROW()-4)</f>
        <v/>
      </c>
    </row>
    <row r="5094">
      <c r="A5094" s="13">
        <f>IF(H5094="","",ROW()-4)</f>
        <v/>
      </c>
      <c r="B5094" s="13">
        <f>IF(H5094="","",ROW()-4)</f>
        <v/>
      </c>
    </row>
    <row r="5095">
      <c r="A5095" s="13">
        <f>IF(H5095="","",ROW()-4)</f>
        <v/>
      </c>
      <c r="B5095" s="13">
        <f>IF(H5095="","",ROW()-4)</f>
        <v/>
      </c>
    </row>
    <row r="5096">
      <c r="A5096" s="13">
        <f>IF(H5096="","",ROW()-4)</f>
        <v/>
      </c>
      <c r="B5096" s="13">
        <f>IF(H5096="","",ROW()-4)</f>
        <v/>
      </c>
    </row>
    <row r="5097">
      <c r="A5097" s="13">
        <f>IF(H5097="","",ROW()-4)</f>
        <v/>
      </c>
      <c r="B5097" s="13">
        <f>IF(H5097="","",ROW()-4)</f>
        <v/>
      </c>
    </row>
    <row r="5098">
      <c r="A5098" s="13">
        <f>IF(H5098="","",ROW()-4)</f>
        <v/>
      </c>
      <c r="B5098" s="13">
        <f>IF(H5098="","",ROW()-4)</f>
        <v/>
      </c>
    </row>
    <row r="5099">
      <c r="A5099" s="13">
        <f>IF(H5099="","",ROW()-4)</f>
        <v/>
      </c>
      <c r="B5099" s="13">
        <f>IF(H5099="","",ROW()-4)</f>
        <v/>
      </c>
    </row>
    <row r="5100">
      <c r="A5100" s="13">
        <f>IF(H5100="","",ROW()-4)</f>
        <v/>
      </c>
      <c r="B5100" s="13">
        <f>IF(H5100="","",ROW()-4)</f>
        <v/>
      </c>
    </row>
    <row r="5101">
      <c r="A5101" s="13">
        <f>IF(H5101="","",ROW()-4)</f>
        <v/>
      </c>
      <c r="B5101" s="13">
        <f>IF(H5101="","",ROW()-4)</f>
        <v/>
      </c>
    </row>
    <row r="5102">
      <c r="A5102" s="13">
        <f>IF(H5102="","",ROW()-4)</f>
        <v/>
      </c>
      <c r="B5102" s="13">
        <f>IF(H5102="","",ROW()-4)</f>
        <v/>
      </c>
    </row>
    <row r="5103">
      <c r="A5103" s="13">
        <f>IF(H5103="","",ROW()-4)</f>
        <v/>
      </c>
      <c r="B5103" s="13">
        <f>IF(H5103="","",ROW()-4)</f>
        <v/>
      </c>
    </row>
    <row r="5104">
      <c r="A5104" s="13">
        <f>IF(H5104="","",ROW()-4)</f>
        <v/>
      </c>
      <c r="B5104" s="13">
        <f>IF(H5104="","",ROW()-4)</f>
        <v/>
      </c>
    </row>
    <row r="5105">
      <c r="A5105" s="13">
        <f>IF(H5105="","",ROW()-4)</f>
        <v/>
      </c>
      <c r="B5105" s="13">
        <f>IF(H5105="","",ROW()-4)</f>
        <v/>
      </c>
    </row>
    <row r="5106">
      <c r="A5106" s="13">
        <f>IF(H5106="","",ROW()-4)</f>
        <v/>
      </c>
      <c r="B5106" s="13">
        <f>IF(H5106="","",ROW()-4)</f>
        <v/>
      </c>
    </row>
    <row r="5107">
      <c r="A5107" s="13">
        <f>IF(H5107="","",ROW()-4)</f>
        <v/>
      </c>
      <c r="B5107" s="13">
        <f>IF(H5107="","",ROW()-4)</f>
        <v/>
      </c>
    </row>
    <row r="5108">
      <c r="A5108" s="13">
        <f>IF(H5108="","",ROW()-4)</f>
        <v/>
      </c>
      <c r="B5108" s="13">
        <f>IF(H5108="","",ROW()-4)</f>
        <v/>
      </c>
    </row>
    <row r="5109">
      <c r="A5109" s="13">
        <f>IF(H5109="","",ROW()-4)</f>
        <v/>
      </c>
      <c r="B5109" s="13">
        <f>IF(H5109="","",ROW()-4)</f>
        <v/>
      </c>
    </row>
    <row r="5110">
      <c r="A5110" s="13">
        <f>IF(H5110="","",ROW()-4)</f>
        <v/>
      </c>
      <c r="B5110" s="13">
        <f>IF(H5110="","",ROW()-4)</f>
        <v/>
      </c>
    </row>
    <row r="5111">
      <c r="A5111" s="13">
        <f>IF(H5111="","",ROW()-4)</f>
        <v/>
      </c>
      <c r="B5111" s="13">
        <f>IF(H5111="","",ROW()-4)</f>
        <v/>
      </c>
    </row>
    <row r="5112">
      <c r="A5112" s="13">
        <f>IF(H5112="","",ROW()-4)</f>
        <v/>
      </c>
      <c r="B5112" s="13">
        <f>IF(H5112="","",ROW()-4)</f>
        <v/>
      </c>
    </row>
    <row r="5113">
      <c r="A5113" s="13">
        <f>IF(H5113="","",ROW()-4)</f>
        <v/>
      </c>
      <c r="B5113" s="13">
        <f>IF(H5113="","",ROW()-4)</f>
        <v/>
      </c>
    </row>
    <row r="5114">
      <c r="A5114" s="13">
        <f>IF(H5114="","",ROW()-4)</f>
        <v/>
      </c>
      <c r="B5114" s="13">
        <f>IF(H5114="","",ROW()-4)</f>
        <v/>
      </c>
    </row>
    <row r="5115">
      <c r="A5115" s="13">
        <f>IF(H5115="","",ROW()-4)</f>
        <v/>
      </c>
      <c r="B5115" s="13">
        <f>IF(H5115="","",ROW()-4)</f>
        <v/>
      </c>
    </row>
    <row r="5116">
      <c r="A5116" s="13">
        <f>IF(H5116="","",ROW()-4)</f>
        <v/>
      </c>
      <c r="B5116" s="13">
        <f>IF(H5116="","",ROW()-4)</f>
        <v/>
      </c>
    </row>
    <row r="5117">
      <c r="A5117" s="13">
        <f>IF(H5117="","",ROW()-4)</f>
        <v/>
      </c>
      <c r="B5117" s="13">
        <f>IF(H5117="","",ROW()-4)</f>
        <v/>
      </c>
    </row>
    <row r="5118">
      <c r="A5118" s="13">
        <f>IF(H5118="","",ROW()-4)</f>
        <v/>
      </c>
      <c r="B5118" s="13">
        <f>IF(H5118="","",ROW()-4)</f>
        <v/>
      </c>
    </row>
    <row r="5119">
      <c r="A5119" s="13">
        <f>IF(H5119="","",ROW()-4)</f>
        <v/>
      </c>
      <c r="B5119" s="13">
        <f>IF(H5119="","",ROW()-4)</f>
        <v/>
      </c>
    </row>
    <row r="5120">
      <c r="A5120" s="13">
        <f>IF(H5120="","",ROW()-4)</f>
        <v/>
      </c>
      <c r="B5120" s="13">
        <f>IF(H5120="","",ROW()-4)</f>
        <v/>
      </c>
    </row>
    <row r="5121">
      <c r="A5121" s="13">
        <f>IF(H5121="","",ROW()-4)</f>
        <v/>
      </c>
      <c r="B5121" s="13">
        <f>IF(H5121="","",ROW()-4)</f>
        <v/>
      </c>
    </row>
    <row r="5122">
      <c r="A5122" s="13">
        <f>IF(H5122="","",ROW()-4)</f>
        <v/>
      </c>
      <c r="B5122" s="13">
        <f>IF(H5122="","",ROW()-4)</f>
        <v/>
      </c>
    </row>
    <row r="5123">
      <c r="A5123" s="13">
        <f>IF(H5123="","",ROW()-4)</f>
        <v/>
      </c>
      <c r="B5123" s="13">
        <f>IF(H5123="","",ROW()-4)</f>
        <v/>
      </c>
    </row>
    <row r="5124">
      <c r="A5124" s="13">
        <f>IF(H5124="","",ROW()-4)</f>
        <v/>
      </c>
      <c r="B5124" s="13">
        <f>IF(H5124="","",ROW()-4)</f>
        <v/>
      </c>
    </row>
    <row r="5125">
      <c r="A5125" s="13">
        <f>IF(H5125="","",ROW()-4)</f>
        <v/>
      </c>
      <c r="B5125" s="13">
        <f>IF(H5125="","",ROW()-4)</f>
        <v/>
      </c>
    </row>
    <row r="5126">
      <c r="A5126" s="13">
        <f>IF(H5126="","",ROW()-4)</f>
        <v/>
      </c>
      <c r="B5126" s="13">
        <f>IF(H5126="","",ROW()-4)</f>
        <v/>
      </c>
    </row>
    <row r="5127">
      <c r="A5127" s="13">
        <f>IF(H5127="","",ROW()-4)</f>
        <v/>
      </c>
      <c r="B5127" s="13">
        <f>IF(H5127="","",ROW()-4)</f>
        <v/>
      </c>
    </row>
    <row r="5128">
      <c r="A5128" s="13">
        <f>IF(H5128="","",ROW()-4)</f>
        <v/>
      </c>
      <c r="B5128" s="13">
        <f>IF(H5128="","",ROW()-4)</f>
        <v/>
      </c>
    </row>
    <row r="5129">
      <c r="A5129" s="13">
        <f>IF(H5129="","",ROW()-4)</f>
        <v/>
      </c>
      <c r="B5129" s="13">
        <f>IF(H5129="","",ROW()-4)</f>
        <v/>
      </c>
    </row>
    <row r="5130">
      <c r="A5130" s="13">
        <f>IF(H5130="","",ROW()-4)</f>
        <v/>
      </c>
      <c r="B5130" s="13">
        <f>IF(H5130="","",ROW()-4)</f>
        <v/>
      </c>
    </row>
    <row r="5131">
      <c r="A5131" s="13">
        <f>IF(H5131="","",ROW()-4)</f>
        <v/>
      </c>
      <c r="B5131" s="13">
        <f>IF(H5131="","",ROW()-4)</f>
        <v/>
      </c>
    </row>
    <row r="5132">
      <c r="A5132" s="13">
        <f>IF(H5132="","",ROW()-4)</f>
        <v/>
      </c>
      <c r="B5132" s="13">
        <f>IF(H5132="","",ROW()-4)</f>
        <v/>
      </c>
    </row>
    <row r="5133">
      <c r="A5133" s="13">
        <f>IF(H5133="","",ROW()-4)</f>
        <v/>
      </c>
      <c r="B5133" s="13">
        <f>IF(H5133="","",ROW()-4)</f>
        <v/>
      </c>
    </row>
    <row r="5134">
      <c r="A5134" s="13">
        <f>IF(H5134="","",ROW()-4)</f>
        <v/>
      </c>
      <c r="B5134" s="13">
        <f>IF(H5134="","",ROW()-4)</f>
        <v/>
      </c>
    </row>
    <row r="5135">
      <c r="A5135" s="13">
        <f>IF(H5135="","",ROW()-4)</f>
        <v/>
      </c>
      <c r="B5135" s="13">
        <f>IF(H5135="","",ROW()-4)</f>
        <v/>
      </c>
    </row>
    <row r="5136">
      <c r="A5136" s="13">
        <f>IF(H5136="","",ROW()-4)</f>
        <v/>
      </c>
      <c r="B5136" s="13">
        <f>IF(H5136="","",ROW()-4)</f>
        <v/>
      </c>
    </row>
    <row r="5137">
      <c r="A5137" s="13">
        <f>IF(H5137="","",ROW()-4)</f>
        <v/>
      </c>
      <c r="B5137" s="13">
        <f>IF(H5137="","",ROW()-4)</f>
        <v/>
      </c>
    </row>
    <row r="5138">
      <c r="A5138" s="13">
        <f>IF(H5138="","",ROW()-4)</f>
        <v/>
      </c>
      <c r="B5138" s="13">
        <f>IF(H5138="","",ROW()-4)</f>
        <v/>
      </c>
    </row>
    <row r="5139">
      <c r="A5139" s="13">
        <f>IF(H5139="","",ROW()-4)</f>
        <v/>
      </c>
      <c r="B5139" s="13">
        <f>IF(H5139="","",ROW()-4)</f>
        <v/>
      </c>
    </row>
    <row r="5140">
      <c r="A5140" s="13">
        <f>IF(H5140="","",ROW()-4)</f>
        <v/>
      </c>
      <c r="B5140" s="13">
        <f>IF(H5140="","",ROW()-4)</f>
        <v/>
      </c>
    </row>
    <row r="5141">
      <c r="A5141" s="13">
        <f>IF(H5141="","",ROW()-4)</f>
        <v/>
      </c>
      <c r="B5141" s="13">
        <f>IF(H5141="","",ROW()-4)</f>
        <v/>
      </c>
    </row>
    <row r="5142">
      <c r="A5142" s="13">
        <f>IF(H5142="","",ROW()-4)</f>
        <v/>
      </c>
      <c r="B5142" s="13">
        <f>IF(H5142="","",ROW()-4)</f>
        <v/>
      </c>
    </row>
    <row r="5143">
      <c r="A5143" s="13">
        <f>IF(H5143="","",ROW()-4)</f>
        <v/>
      </c>
      <c r="B5143" s="13">
        <f>IF(H5143="","",ROW()-4)</f>
        <v/>
      </c>
    </row>
    <row r="5144">
      <c r="A5144" s="13">
        <f>IF(H5144="","",ROW()-4)</f>
        <v/>
      </c>
      <c r="B5144" s="13">
        <f>IF(H5144="","",ROW()-4)</f>
        <v/>
      </c>
    </row>
    <row r="5145">
      <c r="A5145" s="13">
        <f>IF(H5145="","",ROW()-4)</f>
        <v/>
      </c>
      <c r="B5145" s="13">
        <f>IF(H5145="","",ROW()-4)</f>
        <v/>
      </c>
    </row>
    <row r="5146">
      <c r="A5146" s="13">
        <f>IF(H5146="","",ROW()-4)</f>
        <v/>
      </c>
      <c r="B5146" s="13">
        <f>IF(H5146="","",ROW()-4)</f>
        <v/>
      </c>
    </row>
    <row r="5147">
      <c r="A5147" s="13">
        <f>IF(H5147="","",ROW()-4)</f>
        <v/>
      </c>
      <c r="B5147" s="13">
        <f>IF(H5147="","",ROW()-4)</f>
        <v/>
      </c>
    </row>
    <row r="5148">
      <c r="A5148" s="13">
        <f>IF(H5148="","",ROW()-4)</f>
        <v/>
      </c>
      <c r="B5148" s="13">
        <f>IF(H5148="","",ROW()-4)</f>
        <v/>
      </c>
    </row>
    <row r="5149">
      <c r="A5149" s="13">
        <f>IF(H5149="","",ROW()-4)</f>
        <v/>
      </c>
      <c r="B5149" s="13">
        <f>IF(H5149="","",ROW()-4)</f>
        <v/>
      </c>
    </row>
    <row r="5150">
      <c r="A5150" s="13">
        <f>IF(H5150="","",ROW()-4)</f>
        <v/>
      </c>
      <c r="B5150" s="13">
        <f>IF(H5150="","",ROW()-4)</f>
        <v/>
      </c>
    </row>
    <row r="5151">
      <c r="A5151" s="13">
        <f>IF(H5151="","",ROW()-4)</f>
        <v/>
      </c>
      <c r="B5151" s="13">
        <f>IF(H5151="","",ROW()-4)</f>
        <v/>
      </c>
    </row>
    <row r="5152">
      <c r="A5152" s="13">
        <f>IF(H5152="","",ROW()-4)</f>
        <v/>
      </c>
      <c r="B5152" s="13">
        <f>IF(H5152="","",ROW()-4)</f>
        <v/>
      </c>
    </row>
    <row r="5153">
      <c r="A5153" s="13">
        <f>IF(H5153="","",ROW()-4)</f>
        <v/>
      </c>
      <c r="B5153" s="13">
        <f>IF(H5153="","",ROW()-4)</f>
        <v/>
      </c>
    </row>
    <row r="5154">
      <c r="A5154" s="13">
        <f>IF(H5154="","",ROW()-4)</f>
        <v/>
      </c>
      <c r="B5154" s="13">
        <f>IF(H5154="","",ROW()-4)</f>
        <v/>
      </c>
    </row>
    <row r="5155">
      <c r="A5155" s="13">
        <f>IF(H5155="","",ROW()-4)</f>
        <v/>
      </c>
      <c r="B5155" s="13">
        <f>IF(H5155="","",ROW()-4)</f>
        <v/>
      </c>
    </row>
    <row r="5156">
      <c r="A5156" s="13">
        <f>IF(H5156="","",ROW()-4)</f>
        <v/>
      </c>
      <c r="B5156" s="13">
        <f>IF(H5156="","",ROW()-4)</f>
        <v/>
      </c>
    </row>
    <row r="5157">
      <c r="A5157" s="13">
        <f>IF(H5157="","",ROW()-4)</f>
        <v/>
      </c>
      <c r="B5157" s="13">
        <f>IF(H5157="","",ROW()-4)</f>
        <v/>
      </c>
    </row>
    <row r="5158">
      <c r="A5158" s="13">
        <f>IF(H5158="","",ROW()-4)</f>
        <v/>
      </c>
      <c r="B5158" s="13">
        <f>IF(H5158="","",ROW()-4)</f>
        <v/>
      </c>
    </row>
    <row r="5159">
      <c r="A5159" s="13">
        <f>IF(H5159="","",ROW()-4)</f>
        <v/>
      </c>
      <c r="B5159" s="13">
        <f>IF(H5159="","",ROW()-4)</f>
        <v/>
      </c>
    </row>
    <row r="5160">
      <c r="A5160" s="13">
        <f>IF(H5160="","",ROW()-4)</f>
        <v/>
      </c>
      <c r="B5160" s="13">
        <f>IF(H5160="","",ROW()-4)</f>
        <v/>
      </c>
    </row>
    <row r="5161">
      <c r="A5161" s="13">
        <f>IF(H5161="","",ROW()-4)</f>
        <v/>
      </c>
      <c r="B5161" s="13">
        <f>IF(H5161="","",ROW()-4)</f>
        <v/>
      </c>
    </row>
    <row r="5162">
      <c r="A5162" s="13">
        <f>IF(H5162="","",ROW()-4)</f>
        <v/>
      </c>
      <c r="B5162" s="13">
        <f>IF(H5162="","",ROW()-4)</f>
        <v/>
      </c>
    </row>
    <row r="5163">
      <c r="A5163" s="13">
        <f>IF(H5163="","",ROW()-4)</f>
        <v/>
      </c>
      <c r="B5163" s="13">
        <f>IF(H5163="","",ROW()-4)</f>
        <v/>
      </c>
    </row>
    <row r="5164">
      <c r="A5164" s="13">
        <f>IF(H5164="","",ROW()-4)</f>
        <v/>
      </c>
      <c r="B5164" s="13">
        <f>IF(H5164="","",ROW()-4)</f>
        <v/>
      </c>
    </row>
    <row r="5165">
      <c r="A5165" s="13">
        <f>IF(H5165="","",ROW()-4)</f>
        <v/>
      </c>
      <c r="B5165" s="13">
        <f>IF(H5165="","",ROW()-4)</f>
        <v/>
      </c>
    </row>
    <row r="5166">
      <c r="A5166" s="13">
        <f>IF(H5166="","",ROW()-4)</f>
        <v/>
      </c>
      <c r="B5166" s="13">
        <f>IF(H5166="","",ROW()-4)</f>
        <v/>
      </c>
    </row>
    <row r="5167">
      <c r="A5167" s="13">
        <f>IF(H5167="","",ROW()-4)</f>
        <v/>
      </c>
      <c r="B5167" s="13">
        <f>IF(H5167="","",ROW()-4)</f>
        <v/>
      </c>
    </row>
    <row r="5168">
      <c r="A5168" s="13">
        <f>IF(H5168="","",ROW()-4)</f>
        <v/>
      </c>
      <c r="B5168" s="13">
        <f>IF(H5168="","",ROW()-4)</f>
        <v/>
      </c>
    </row>
    <row r="5169">
      <c r="A5169" s="13">
        <f>IF(H5169="","",ROW()-4)</f>
        <v/>
      </c>
      <c r="B5169" s="13">
        <f>IF(H5169="","",ROW()-4)</f>
        <v/>
      </c>
    </row>
    <row r="5170">
      <c r="A5170" s="13">
        <f>IF(H5170="","",ROW()-4)</f>
        <v/>
      </c>
      <c r="B5170" s="13">
        <f>IF(H5170="","",ROW()-4)</f>
        <v/>
      </c>
    </row>
    <row r="5171">
      <c r="A5171" s="13">
        <f>IF(H5171="","",ROW()-4)</f>
        <v/>
      </c>
      <c r="B5171" s="13">
        <f>IF(H5171="","",ROW()-4)</f>
        <v/>
      </c>
    </row>
    <row r="5172">
      <c r="A5172" s="13">
        <f>IF(H5172="","",ROW()-4)</f>
        <v/>
      </c>
      <c r="B5172" s="13">
        <f>IF(H5172="","",ROW()-4)</f>
        <v/>
      </c>
    </row>
    <row r="5173">
      <c r="A5173" s="13">
        <f>IF(H5173="","",ROW()-4)</f>
        <v/>
      </c>
      <c r="B5173" s="13">
        <f>IF(H5173="","",ROW()-4)</f>
        <v/>
      </c>
    </row>
    <row r="5174">
      <c r="A5174" s="13">
        <f>IF(H5174="","",ROW()-4)</f>
        <v/>
      </c>
      <c r="B5174" s="13">
        <f>IF(H5174="","",ROW()-4)</f>
        <v/>
      </c>
    </row>
    <row r="5175">
      <c r="A5175" s="13">
        <f>IF(H5175="","",ROW()-4)</f>
        <v/>
      </c>
      <c r="B5175" s="13">
        <f>IF(H5175="","",ROW()-4)</f>
        <v/>
      </c>
    </row>
    <row r="5176">
      <c r="A5176" s="13">
        <f>IF(H5176="","",ROW()-4)</f>
        <v/>
      </c>
      <c r="B5176" s="13">
        <f>IF(H5176="","",ROW()-4)</f>
        <v/>
      </c>
    </row>
    <row r="5177">
      <c r="A5177" s="13">
        <f>IF(H5177="","",ROW()-4)</f>
        <v/>
      </c>
      <c r="B5177" s="13">
        <f>IF(H5177="","",ROW()-4)</f>
        <v/>
      </c>
    </row>
    <row r="5178">
      <c r="A5178" s="13">
        <f>IF(H5178="","",ROW()-4)</f>
        <v/>
      </c>
      <c r="B5178" s="13">
        <f>IF(H5178="","",ROW()-4)</f>
        <v/>
      </c>
    </row>
    <row r="5179">
      <c r="A5179" s="13">
        <f>IF(H5179="","",ROW()-4)</f>
        <v/>
      </c>
      <c r="B5179" s="13">
        <f>IF(H5179="","",ROW()-4)</f>
        <v/>
      </c>
    </row>
    <row r="5180">
      <c r="A5180" s="13">
        <f>IF(H5180="","",ROW()-4)</f>
        <v/>
      </c>
      <c r="B5180" s="13">
        <f>IF(H5180="","",ROW()-4)</f>
        <v/>
      </c>
    </row>
    <row r="5181">
      <c r="A5181" s="13">
        <f>IF(H5181="","",ROW()-4)</f>
        <v/>
      </c>
      <c r="B5181" s="13">
        <f>IF(H5181="","",ROW()-4)</f>
        <v/>
      </c>
    </row>
    <row r="5182">
      <c r="A5182" s="13">
        <f>IF(H5182="","",ROW()-4)</f>
        <v/>
      </c>
      <c r="B5182" s="13">
        <f>IF(H5182="","",ROW()-4)</f>
        <v/>
      </c>
    </row>
    <row r="5183">
      <c r="A5183" s="13">
        <f>IF(H5183="","",ROW()-4)</f>
        <v/>
      </c>
      <c r="B5183" s="13">
        <f>IF(H5183="","",ROW()-4)</f>
        <v/>
      </c>
    </row>
    <row r="5184">
      <c r="A5184" s="13">
        <f>IF(H5184="","",ROW()-4)</f>
        <v/>
      </c>
      <c r="B5184" s="13">
        <f>IF(H5184="","",ROW()-4)</f>
        <v/>
      </c>
    </row>
    <row r="5185">
      <c r="A5185" s="13">
        <f>IF(H5185="","",ROW()-4)</f>
        <v/>
      </c>
      <c r="B5185" s="13">
        <f>IF(H5185="","",ROW()-4)</f>
        <v/>
      </c>
    </row>
    <row r="5186">
      <c r="A5186" s="13">
        <f>IF(H5186="","",ROW()-4)</f>
        <v/>
      </c>
      <c r="B5186" s="13">
        <f>IF(H5186="","",ROW()-4)</f>
        <v/>
      </c>
    </row>
    <row r="5187">
      <c r="A5187" s="13">
        <f>IF(H5187="","",ROW()-4)</f>
        <v/>
      </c>
      <c r="B5187" s="13">
        <f>IF(H5187="","",ROW()-4)</f>
        <v/>
      </c>
    </row>
    <row r="5188">
      <c r="A5188" s="13">
        <f>IF(H5188="","",ROW()-4)</f>
        <v/>
      </c>
      <c r="B5188" s="13">
        <f>IF(H5188="","",ROW()-4)</f>
        <v/>
      </c>
    </row>
    <row r="5189">
      <c r="A5189" s="13">
        <f>IF(H5189="","",ROW()-4)</f>
        <v/>
      </c>
      <c r="B5189" s="13">
        <f>IF(H5189="","",ROW()-4)</f>
        <v/>
      </c>
    </row>
    <row r="5190">
      <c r="A5190" s="13">
        <f>IF(H5190="","",ROW()-4)</f>
        <v/>
      </c>
      <c r="B5190" s="13">
        <f>IF(H5190="","",ROW()-4)</f>
        <v/>
      </c>
    </row>
    <row r="5191">
      <c r="A5191" s="13">
        <f>IF(H5191="","",ROW()-4)</f>
        <v/>
      </c>
      <c r="B5191" s="13">
        <f>IF(H5191="","",ROW()-4)</f>
        <v/>
      </c>
    </row>
    <row r="5192">
      <c r="A5192" s="13">
        <f>IF(H5192="","",ROW()-4)</f>
        <v/>
      </c>
      <c r="B5192" s="13">
        <f>IF(H5192="","",ROW()-4)</f>
        <v/>
      </c>
    </row>
    <row r="5193">
      <c r="A5193" s="13">
        <f>IF(H5193="","",ROW()-4)</f>
        <v/>
      </c>
      <c r="B5193" s="13">
        <f>IF(H5193="","",ROW()-4)</f>
        <v/>
      </c>
    </row>
    <row r="5194">
      <c r="A5194" s="13">
        <f>IF(H5194="","",ROW()-4)</f>
        <v/>
      </c>
      <c r="B5194" s="13">
        <f>IF(H5194="","",ROW()-4)</f>
        <v/>
      </c>
    </row>
    <row r="5195">
      <c r="A5195" s="13">
        <f>IF(H5195="","",ROW()-4)</f>
        <v/>
      </c>
      <c r="B5195" s="13">
        <f>IF(H5195="","",ROW()-4)</f>
        <v/>
      </c>
    </row>
    <row r="5196">
      <c r="A5196" s="13">
        <f>IF(H5196="","",ROW()-4)</f>
        <v/>
      </c>
      <c r="B5196" s="13">
        <f>IF(H5196="","",ROW()-4)</f>
        <v/>
      </c>
    </row>
    <row r="5197">
      <c r="A5197" s="13">
        <f>IF(H5197="","",ROW()-4)</f>
        <v/>
      </c>
      <c r="B5197" s="13">
        <f>IF(H5197="","",ROW()-4)</f>
        <v/>
      </c>
    </row>
    <row r="5198">
      <c r="A5198" s="13">
        <f>IF(H5198="","",ROW()-4)</f>
        <v/>
      </c>
      <c r="B5198" s="13">
        <f>IF(H5198="","",ROW()-4)</f>
        <v/>
      </c>
    </row>
    <row r="5199">
      <c r="A5199" s="13">
        <f>IF(H5199="","",ROW()-4)</f>
        <v/>
      </c>
      <c r="B5199" s="13">
        <f>IF(H5199="","",ROW()-4)</f>
        <v/>
      </c>
    </row>
    <row r="5200">
      <c r="A5200" s="13">
        <f>IF(H5200="","",ROW()-4)</f>
        <v/>
      </c>
      <c r="B5200" s="13">
        <f>IF(H5200="","",ROW()-4)</f>
        <v/>
      </c>
    </row>
    <row r="5201">
      <c r="A5201" s="13">
        <f>IF(H5201="","",ROW()-4)</f>
        <v/>
      </c>
      <c r="B5201" s="13">
        <f>IF(H5201="","",ROW()-4)</f>
        <v/>
      </c>
    </row>
    <row r="5202">
      <c r="A5202" s="13">
        <f>IF(H5202="","",ROW()-4)</f>
        <v/>
      </c>
      <c r="B5202" s="13">
        <f>IF(H5202="","",ROW()-4)</f>
        <v/>
      </c>
    </row>
    <row r="5203">
      <c r="A5203" s="13">
        <f>IF(H5203="","",ROW()-4)</f>
        <v/>
      </c>
      <c r="B5203" s="13">
        <f>IF(H5203="","",ROW()-4)</f>
        <v/>
      </c>
    </row>
    <row r="5204">
      <c r="A5204" s="13">
        <f>IF(H5204="","",ROW()-4)</f>
        <v/>
      </c>
      <c r="B5204" s="13">
        <f>IF(H5204="","",ROW()-4)</f>
        <v/>
      </c>
    </row>
    <row r="5205">
      <c r="A5205" s="13">
        <f>IF(H5205="","",ROW()-4)</f>
        <v/>
      </c>
      <c r="B5205" s="13">
        <f>IF(H5205="","",ROW()-4)</f>
        <v/>
      </c>
    </row>
    <row r="5206">
      <c r="A5206" s="13">
        <f>IF(H5206="","",ROW()-4)</f>
        <v/>
      </c>
      <c r="B5206" s="13">
        <f>IF(H5206="","",ROW()-4)</f>
        <v/>
      </c>
    </row>
    <row r="5207">
      <c r="A5207" s="13">
        <f>IF(H5207="","",ROW()-4)</f>
        <v/>
      </c>
      <c r="B5207" s="13">
        <f>IF(H5207="","",ROW()-4)</f>
        <v/>
      </c>
    </row>
    <row r="5208">
      <c r="A5208" s="13">
        <f>IF(H5208="","",ROW()-4)</f>
        <v/>
      </c>
      <c r="B5208" s="13">
        <f>IF(H5208="","",ROW()-4)</f>
        <v/>
      </c>
    </row>
    <row r="5209">
      <c r="A5209" s="13">
        <f>IF(H5209="","",ROW()-4)</f>
        <v/>
      </c>
      <c r="B5209" s="13">
        <f>IF(H5209="","",ROW()-4)</f>
        <v/>
      </c>
    </row>
    <row r="5210">
      <c r="A5210" s="13">
        <f>IF(H5210="","",ROW()-4)</f>
        <v/>
      </c>
      <c r="B5210" s="13">
        <f>IF(H5210="","",ROW()-4)</f>
        <v/>
      </c>
    </row>
    <row r="5211">
      <c r="A5211" s="13">
        <f>IF(H5211="","",ROW()-4)</f>
        <v/>
      </c>
      <c r="B5211" s="13">
        <f>IF(H5211="","",ROW()-4)</f>
        <v/>
      </c>
    </row>
    <row r="5212">
      <c r="A5212" s="13">
        <f>IF(H5212="","",ROW()-4)</f>
        <v/>
      </c>
      <c r="B5212" s="13">
        <f>IF(H5212="","",ROW()-4)</f>
        <v/>
      </c>
    </row>
    <row r="5213">
      <c r="A5213" s="13">
        <f>IF(H5213="","",ROW()-4)</f>
        <v/>
      </c>
      <c r="B5213" s="13">
        <f>IF(H5213="","",ROW()-4)</f>
        <v/>
      </c>
    </row>
    <row r="5214">
      <c r="A5214" s="13">
        <f>IF(H5214="","",ROW()-4)</f>
        <v/>
      </c>
      <c r="B5214" s="13">
        <f>IF(H5214="","",ROW()-4)</f>
        <v/>
      </c>
    </row>
    <row r="5215">
      <c r="A5215" s="13">
        <f>IF(H5215="","",ROW()-4)</f>
        <v/>
      </c>
      <c r="B5215" s="13">
        <f>IF(H5215="","",ROW()-4)</f>
        <v/>
      </c>
    </row>
    <row r="5216">
      <c r="A5216" s="13">
        <f>IF(H5216="","",ROW()-4)</f>
        <v/>
      </c>
      <c r="B5216" s="13">
        <f>IF(H5216="","",ROW()-4)</f>
        <v/>
      </c>
    </row>
    <row r="5217">
      <c r="A5217" s="13">
        <f>IF(H5217="","",ROW()-4)</f>
        <v/>
      </c>
      <c r="B5217" s="13">
        <f>IF(H5217="","",ROW()-4)</f>
        <v/>
      </c>
    </row>
    <row r="5218">
      <c r="A5218" s="13">
        <f>IF(H5218="","",ROW()-4)</f>
        <v/>
      </c>
      <c r="B5218" s="13">
        <f>IF(H5218="","",ROW()-4)</f>
        <v/>
      </c>
    </row>
    <row r="5219">
      <c r="A5219" s="13">
        <f>IF(H5219="","",ROW()-4)</f>
        <v/>
      </c>
      <c r="B5219" s="13">
        <f>IF(H5219="","",ROW()-4)</f>
        <v/>
      </c>
    </row>
    <row r="5220">
      <c r="A5220" s="13">
        <f>IF(H5220="","",ROW()-4)</f>
        <v/>
      </c>
      <c r="B5220" s="13">
        <f>IF(H5220="","",ROW()-4)</f>
        <v/>
      </c>
    </row>
    <row r="5221">
      <c r="A5221" s="13">
        <f>IF(H5221="","",ROW()-4)</f>
        <v/>
      </c>
      <c r="B5221" s="13">
        <f>IF(H5221="","",ROW()-4)</f>
        <v/>
      </c>
    </row>
    <row r="5222">
      <c r="A5222" s="13">
        <f>IF(H5222="","",ROW()-4)</f>
        <v/>
      </c>
      <c r="B5222" s="13">
        <f>IF(H5222="","",ROW()-4)</f>
        <v/>
      </c>
    </row>
    <row r="5223">
      <c r="A5223" s="13">
        <f>IF(H5223="","",ROW()-4)</f>
        <v/>
      </c>
      <c r="B5223" s="13">
        <f>IF(H5223="","",ROW()-4)</f>
        <v/>
      </c>
    </row>
    <row r="5224">
      <c r="A5224" s="13">
        <f>IF(H5224="","",ROW()-4)</f>
        <v/>
      </c>
      <c r="B5224" s="13">
        <f>IF(H5224="","",ROW()-4)</f>
        <v/>
      </c>
    </row>
    <row r="5225">
      <c r="A5225" s="13">
        <f>IF(H5225="","",ROW()-4)</f>
        <v/>
      </c>
      <c r="B5225" s="13">
        <f>IF(H5225="","",ROW()-4)</f>
        <v/>
      </c>
    </row>
    <row r="5226">
      <c r="A5226" s="13">
        <f>IF(H5226="","",ROW()-4)</f>
        <v/>
      </c>
      <c r="B5226" s="13">
        <f>IF(H5226="","",ROW()-4)</f>
        <v/>
      </c>
    </row>
    <row r="5227">
      <c r="A5227" s="13">
        <f>IF(H5227="","",ROW()-4)</f>
        <v/>
      </c>
      <c r="B5227" s="13">
        <f>IF(H5227="","",ROW()-4)</f>
        <v/>
      </c>
    </row>
    <row r="5228">
      <c r="A5228" s="13">
        <f>IF(H5228="","",ROW()-4)</f>
        <v/>
      </c>
      <c r="B5228" s="13">
        <f>IF(H5228="","",ROW()-4)</f>
        <v/>
      </c>
    </row>
    <row r="5229">
      <c r="A5229" s="13">
        <f>IF(H5229="","",ROW()-4)</f>
        <v/>
      </c>
      <c r="B5229" s="13">
        <f>IF(H5229="","",ROW()-4)</f>
        <v/>
      </c>
    </row>
    <row r="5230">
      <c r="A5230" s="13">
        <f>IF(H5230="","",ROW()-4)</f>
        <v/>
      </c>
      <c r="B5230" s="13">
        <f>IF(H5230="","",ROW()-4)</f>
        <v/>
      </c>
    </row>
    <row r="5231">
      <c r="A5231" s="13">
        <f>IF(H5231="","",ROW()-4)</f>
        <v/>
      </c>
      <c r="B5231" s="13">
        <f>IF(H5231="","",ROW()-4)</f>
        <v/>
      </c>
    </row>
    <row r="5232">
      <c r="A5232" s="13">
        <f>IF(H5232="","",ROW()-4)</f>
        <v/>
      </c>
      <c r="B5232" s="13">
        <f>IF(H5232="","",ROW()-4)</f>
        <v/>
      </c>
    </row>
    <row r="5233">
      <c r="A5233" s="13">
        <f>IF(H5233="","",ROW()-4)</f>
        <v/>
      </c>
      <c r="B5233" s="13">
        <f>IF(H5233="","",ROW()-4)</f>
        <v/>
      </c>
    </row>
    <row r="5234">
      <c r="A5234" s="13">
        <f>IF(H5234="","",ROW()-4)</f>
        <v/>
      </c>
      <c r="B5234" s="13">
        <f>IF(H5234="","",ROW()-4)</f>
        <v/>
      </c>
    </row>
    <row r="5235">
      <c r="A5235" s="13">
        <f>IF(H5235="","",ROW()-4)</f>
        <v/>
      </c>
      <c r="B5235" s="13">
        <f>IF(H5235="","",ROW()-4)</f>
        <v/>
      </c>
    </row>
    <row r="5236">
      <c r="A5236" s="13">
        <f>IF(H5236="","",ROW()-4)</f>
        <v/>
      </c>
      <c r="B5236" s="13">
        <f>IF(H5236="","",ROW()-4)</f>
        <v/>
      </c>
    </row>
    <row r="5237">
      <c r="A5237" s="13">
        <f>IF(H5237="","",ROW()-4)</f>
        <v/>
      </c>
      <c r="B5237" s="13">
        <f>IF(H5237="","",ROW()-4)</f>
        <v/>
      </c>
    </row>
    <row r="5238">
      <c r="A5238" s="13">
        <f>IF(H5238="","",ROW()-4)</f>
        <v/>
      </c>
      <c r="B5238" s="13">
        <f>IF(H5238="","",ROW()-4)</f>
        <v/>
      </c>
    </row>
    <row r="5239">
      <c r="A5239" s="13">
        <f>IF(H5239="","",ROW()-4)</f>
        <v/>
      </c>
      <c r="B5239" s="13">
        <f>IF(H5239="","",ROW()-4)</f>
        <v/>
      </c>
    </row>
    <row r="5240">
      <c r="A5240" s="13">
        <f>IF(H5240="","",ROW()-4)</f>
        <v/>
      </c>
      <c r="B5240" s="13">
        <f>IF(H5240="","",ROW()-4)</f>
        <v/>
      </c>
    </row>
    <row r="5241">
      <c r="A5241" s="13">
        <f>IF(H5241="","",ROW()-4)</f>
        <v/>
      </c>
      <c r="B5241" s="13">
        <f>IF(H5241="","",ROW()-4)</f>
        <v/>
      </c>
    </row>
    <row r="5242">
      <c r="A5242" s="13">
        <f>IF(H5242="","",ROW()-4)</f>
        <v/>
      </c>
      <c r="B5242" s="13">
        <f>IF(H5242="","",ROW()-4)</f>
        <v/>
      </c>
    </row>
    <row r="5243">
      <c r="A5243" s="13">
        <f>IF(H5243="","",ROW()-4)</f>
        <v/>
      </c>
      <c r="B5243" s="13">
        <f>IF(H5243="","",ROW()-4)</f>
        <v/>
      </c>
    </row>
    <row r="5244">
      <c r="A5244" s="13">
        <f>IF(H5244="","",ROW()-4)</f>
        <v/>
      </c>
      <c r="B5244" s="13">
        <f>IF(H5244="","",ROW()-4)</f>
        <v/>
      </c>
    </row>
    <row r="5245">
      <c r="A5245" s="13">
        <f>IF(H5245="","",ROW()-4)</f>
        <v/>
      </c>
      <c r="B5245" s="13">
        <f>IF(H5245="","",ROW()-4)</f>
        <v/>
      </c>
    </row>
    <row r="5246">
      <c r="A5246" s="13">
        <f>IF(H5246="","",ROW()-4)</f>
        <v/>
      </c>
      <c r="B5246" s="13">
        <f>IF(H5246="","",ROW()-4)</f>
        <v/>
      </c>
    </row>
    <row r="5247">
      <c r="A5247" s="13">
        <f>IF(H5247="","",ROW()-4)</f>
        <v/>
      </c>
      <c r="B5247" s="13">
        <f>IF(H5247="","",ROW()-4)</f>
        <v/>
      </c>
    </row>
    <row r="5248">
      <c r="A5248" s="13">
        <f>IF(H5248="","",ROW()-4)</f>
        <v/>
      </c>
      <c r="B5248" s="13">
        <f>IF(H5248="","",ROW()-4)</f>
        <v/>
      </c>
    </row>
    <row r="5249">
      <c r="A5249" s="13">
        <f>IF(H5249="","",ROW()-4)</f>
        <v/>
      </c>
      <c r="B5249" s="13">
        <f>IF(H5249="","",ROW()-4)</f>
        <v/>
      </c>
    </row>
    <row r="5250">
      <c r="A5250" s="13">
        <f>IF(H5250="","",ROW()-4)</f>
        <v/>
      </c>
      <c r="B5250" s="13">
        <f>IF(H5250="","",ROW()-4)</f>
        <v/>
      </c>
    </row>
    <row r="5251">
      <c r="A5251" s="13">
        <f>IF(H5251="","",ROW()-4)</f>
        <v/>
      </c>
      <c r="B5251" s="13">
        <f>IF(H5251="","",ROW()-4)</f>
        <v/>
      </c>
    </row>
    <row r="5252">
      <c r="A5252" s="13">
        <f>IF(H5252="","",ROW()-4)</f>
        <v/>
      </c>
      <c r="B5252" s="13">
        <f>IF(H5252="","",ROW()-4)</f>
        <v/>
      </c>
    </row>
    <row r="5253">
      <c r="A5253" s="13">
        <f>IF(H5253="","",ROW()-4)</f>
        <v/>
      </c>
      <c r="B5253" s="13">
        <f>IF(H5253="","",ROW()-4)</f>
        <v/>
      </c>
    </row>
    <row r="5254">
      <c r="A5254" s="13">
        <f>IF(H5254="","",ROW()-4)</f>
        <v/>
      </c>
      <c r="B5254" s="13">
        <f>IF(H5254="","",ROW()-4)</f>
        <v/>
      </c>
    </row>
    <row r="5255">
      <c r="A5255" s="13">
        <f>IF(H5255="","",ROW()-4)</f>
        <v/>
      </c>
      <c r="B5255" s="13">
        <f>IF(H5255="","",ROW()-4)</f>
        <v/>
      </c>
    </row>
    <row r="5256">
      <c r="A5256" s="13">
        <f>IF(H5256="","",ROW()-4)</f>
        <v/>
      </c>
      <c r="B5256" s="13">
        <f>IF(H5256="","",ROW()-4)</f>
        <v/>
      </c>
    </row>
    <row r="5257">
      <c r="A5257" s="13">
        <f>IF(H5257="","",ROW()-4)</f>
        <v/>
      </c>
      <c r="B5257" s="13">
        <f>IF(H5257="","",ROW()-4)</f>
        <v/>
      </c>
    </row>
    <row r="5258">
      <c r="A5258" s="13">
        <f>IF(H5258="","",ROW()-4)</f>
        <v/>
      </c>
      <c r="B5258" s="13">
        <f>IF(H5258="","",ROW()-4)</f>
        <v/>
      </c>
    </row>
    <row r="5259">
      <c r="A5259" s="13">
        <f>IF(H5259="","",ROW()-4)</f>
        <v/>
      </c>
      <c r="B5259" s="13">
        <f>IF(H5259="","",ROW()-4)</f>
        <v/>
      </c>
    </row>
    <row r="5260">
      <c r="A5260" s="13">
        <f>IF(H5260="","",ROW()-4)</f>
        <v/>
      </c>
      <c r="B5260" s="13">
        <f>IF(H5260="","",ROW()-4)</f>
        <v/>
      </c>
    </row>
    <row r="5261">
      <c r="A5261" s="13">
        <f>IF(H5261="","",ROW()-4)</f>
        <v/>
      </c>
      <c r="B5261" s="13">
        <f>IF(H5261="","",ROW()-4)</f>
        <v/>
      </c>
    </row>
    <row r="5262">
      <c r="A5262" s="13">
        <f>IF(H5262="","",ROW()-4)</f>
        <v/>
      </c>
      <c r="B5262" s="13">
        <f>IF(H5262="","",ROW()-4)</f>
        <v/>
      </c>
    </row>
    <row r="5263">
      <c r="A5263" s="13">
        <f>IF(H5263="","",ROW()-4)</f>
        <v/>
      </c>
      <c r="B5263" s="13">
        <f>IF(H5263="","",ROW()-4)</f>
        <v/>
      </c>
    </row>
    <row r="5264">
      <c r="A5264" s="13">
        <f>IF(H5264="","",ROW()-4)</f>
        <v/>
      </c>
      <c r="B5264" s="13">
        <f>IF(H5264="","",ROW()-4)</f>
        <v/>
      </c>
    </row>
    <row r="5265">
      <c r="A5265" s="13">
        <f>IF(H5265="","",ROW()-4)</f>
        <v/>
      </c>
      <c r="B5265" s="13">
        <f>IF(H5265="","",ROW()-4)</f>
        <v/>
      </c>
    </row>
    <row r="5266">
      <c r="A5266" s="13">
        <f>IF(H5266="","",ROW()-4)</f>
        <v/>
      </c>
      <c r="B5266" s="13">
        <f>IF(H5266="","",ROW()-4)</f>
        <v/>
      </c>
    </row>
    <row r="5267">
      <c r="A5267" s="13">
        <f>IF(H5267="","",ROW()-4)</f>
        <v/>
      </c>
      <c r="B5267" s="13">
        <f>IF(H5267="","",ROW()-4)</f>
        <v/>
      </c>
    </row>
    <row r="5268">
      <c r="A5268" s="13">
        <f>IF(H5268="","",ROW()-4)</f>
        <v/>
      </c>
      <c r="B5268" s="13">
        <f>IF(H5268="","",ROW()-4)</f>
        <v/>
      </c>
    </row>
    <row r="5269">
      <c r="A5269" s="13">
        <f>IF(H5269="","",ROW()-4)</f>
        <v/>
      </c>
      <c r="B5269" s="13">
        <f>IF(H5269="","",ROW()-4)</f>
        <v/>
      </c>
    </row>
    <row r="5270">
      <c r="A5270" s="13">
        <f>IF(H5270="","",ROW()-4)</f>
        <v/>
      </c>
      <c r="B5270" s="13">
        <f>IF(H5270="","",ROW()-4)</f>
        <v/>
      </c>
    </row>
    <row r="5271">
      <c r="A5271" s="13">
        <f>IF(H5271="","",ROW()-4)</f>
        <v/>
      </c>
      <c r="B5271" s="13">
        <f>IF(H5271="","",ROW()-4)</f>
        <v/>
      </c>
    </row>
    <row r="5272">
      <c r="A5272" s="13">
        <f>IF(H5272="","",ROW()-4)</f>
        <v/>
      </c>
      <c r="B5272" s="13">
        <f>IF(H5272="","",ROW()-4)</f>
        <v/>
      </c>
    </row>
    <row r="5273">
      <c r="A5273" s="13">
        <f>IF(H5273="","",ROW()-4)</f>
        <v/>
      </c>
      <c r="B5273" s="13">
        <f>IF(H5273="","",ROW()-4)</f>
        <v/>
      </c>
    </row>
    <row r="5274">
      <c r="A5274" s="13">
        <f>IF(H5274="","",ROW()-4)</f>
        <v/>
      </c>
      <c r="B5274" s="13">
        <f>IF(H5274="","",ROW()-4)</f>
        <v/>
      </c>
    </row>
    <row r="5275">
      <c r="A5275" s="13">
        <f>IF(H5275="","",ROW()-4)</f>
        <v/>
      </c>
      <c r="B5275" s="13">
        <f>IF(H5275="","",ROW()-4)</f>
        <v/>
      </c>
    </row>
    <row r="5276">
      <c r="A5276" s="13">
        <f>IF(H5276="","",ROW()-4)</f>
        <v/>
      </c>
      <c r="B5276" s="13">
        <f>IF(H5276="","",ROW()-4)</f>
        <v/>
      </c>
    </row>
    <row r="5277">
      <c r="A5277" s="13">
        <f>IF(H5277="","",ROW()-4)</f>
        <v/>
      </c>
      <c r="B5277" s="13">
        <f>IF(H5277="","",ROW()-4)</f>
        <v/>
      </c>
    </row>
    <row r="5278">
      <c r="A5278" s="13">
        <f>IF(H5278="","",ROW()-4)</f>
        <v/>
      </c>
      <c r="B5278" s="13">
        <f>IF(H5278="","",ROW()-4)</f>
        <v/>
      </c>
    </row>
    <row r="5279">
      <c r="A5279" s="13">
        <f>IF(H5279="","",ROW()-4)</f>
        <v/>
      </c>
      <c r="B5279" s="13">
        <f>IF(H5279="","",ROW()-4)</f>
        <v/>
      </c>
    </row>
    <row r="5280">
      <c r="A5280" s="13">
        <f>IF(H5280="","",ROW()-4)</f>
        <v/>
      </c>
      <c r="B5280" s="13">
        <f>IF(H5280="","",ROW()-4)</f>
        <v/>
      </c>
    </row>
    <row r="5281">
      <c r="A5281" s="13">
        <f>IF(H5281="","",ROW()-4)</f>
        <v/>
      </c>
      <c r="B5281" s="13">
        <f>IF(H5281="","",ROW()-4)</f>
        <v/>
      </c>
    </row>
    <row r="5282">
      <c r="A5282" s="13">
        <f>IF(H5282="","",ROW()-4)</f>
        <v/>
      </c>
      <c r="B5282" s="13">
        <f>IF(H5282="","",ROW()-4)</f>
        <v/>
      </c>
    </row>
    <row r="5283">
      <c r="A5283" s="13">
        <f>IF(H5283="","",ROW()-4)</f>
        <v/>
      </c>
      <c r="B5283" s="13">
        <f>IF(H5283="","",ROW()-4)</f>
        <v/>
      </c>
    </row>
    <row r="5284">
      <c r="A5284" s="13">
        <f>IF(H5284="","",ROW()-4)</f>
        <v/>
      </c>
      <c r="B5284" s="13">
        <f>IF(H5284="","",ROW()-4)</f>
        <v/>
      </c>
    </row>
    <row r="5285">
      <c r="A5285" s="13">
        <f>IF(H5285="","",ROW()-4)</f>
        <v/>
      </c>
      <c r="B5285" s="13">
        <f>IF(H5285="","",ROW()-4)</f>
        <v/>
      </c>
    </row>
    <row r="5286">
      <c r="A5286" s="13">
        <f>IF(H5286="","",ROW()-4)</f>
        <v/>
      </c>
      <c r="B5286" s="13">
        <f>IF(H5286="","",ROW()-4)</f>
        <v/>
      </c>
    </row>
    <row r="5287">
      <c r="A5287" s="13">
        <f>IF(H5287="","",ROW()-4)</f>
        <v/>
      </c>
      <c r="B5287" s="13">
        <f>IF(H5287="","",ROW()-4)</f>
        <v/>
      </c>
    </row>
    <row r="5288">
      <c r="A5288" s="13">
        <f>IF(H5288="","",ROW()-4)</f>
        <v/>
      </c>
      <c r="B5288" s="13">
        <f>IF(H5288="","",ROW()-4)</f>
        <v/>
      </c>
    </row>
    <row r="5289">
      <c r="A5289" s="13">
        <f>IF(H5289="","",ROW()-4)</f>
        <v/>
      </c>
      <c r="B5289" s="13">
        <f>IF(H5289="","",ROW()-4)</f>
        <v/>
      </c>
    </row>
    <row r="5290">
      <c r="A5290" s="13">
        <f>IF(H5290="","",ROW()-4)</f>
        <v/>
      </c>
      <c r="B5290" s="13">
        <f>IF(H5290="","",ROW()-4)</f>
        <v/>
      </c>
    </row>
    <row r="5291">
      <c r="A5291" s="13">
        <f>IF(H5291="","",ROW()-4)</f>
        <v/>
      </c>
      <c r="B5291" s="13">
        <f>IF(H5291="","",ROW()-4)</f>
        <v/>
      </c>
    </row>
    <row r="5292">
      <c r="A5292" s="13">
        <f>IF(H5292="","",ROW()-4)</f>
        <v/>
      </c>
      <c r="B5292" s="13">
        <f>IF(H5292="","",ROW()-4)</f>
        <v/>
      </c>
    </row>
    <row r="5293">
      <c r="A5293" s="13">
        <f>IF(H5293="","",ROW()-4)</f>
        <v/>
      </c>
      <c r="B5293" s="13">
        <f>IF(H5293="","",ROW()-4)</f>
        <v/>
      </c>
    </row>
    <row r="5294">
      <c r="A5294" s="13">
        <f>IF(H5294="","",ROW()-4)</f>
        <v/>
      </c>
      <c r="B5294" s="13">
        <f>IF(H5294="","",ROW()-4)</f>
        <v/>
      </c>
    </row>
    <row r="5295">
      <c r="A5295" s="13">
        <f>IF(H5295="","",ROW()-4)</f>
        <v/>
      </c>
      <c r="B5295" s="13">
        <f>IF(H5295="","",ROW()-4)</f>
        <v/>
      </c>
    </row>
    <row r="5296">
      <c r="A5296" s="13">
        <f>IF(H5296="","",ROW()-4)</f>
        <v/>
      </c>
      <c r="B5296" s="13">
        <f>IF(H5296="","",ROW()-4)</f>
        <v/>
      </c>
    </row>
    <row r="5297">
      <c r="A5297" s="13">
        <f>IF(H5297="","",ROW()-4)</f>
        <v/>
      </c>
      <c r="B5297" s="13">
        <f>IF(H5297="","",ROW()-4)</f>
        <v/>
      </c>
    </row>
    <row r="5298">
      <c r="A5298" s="13">
        <f>IF(H5298="","",ROW()-4)</f>
        <v/>
      </c>
      <c r="B5298" s="13">
        <f>IF(H5298="","",ROW()-4)</f>
        <v/>
      </c>
    </row>
    <row r="5299">
      <c r="A5299" s="13">
        <f>IF(H5299="","",ROW()-4)</f>
        <v/>
      </c>
      <c r="B5299" s="13">
        <f>IF(H5299="","",ROW()-4)</f>
        <v/>
      </c>
    </row>
    <row r="5300">
      <c r="A5300" s="13">
        <f>IF(H5300="","",ROW()-4)</f>
        <v/>
      </c>
      <c r="B5300" s="13">
        <f>IF(H5300="","",ROW()-4)</f>
        <v/>
      </c>
    </row>
    <row r="5301">
      <c r="A5301" s="13">
        <f>IF(H5301="","",ROW()-4)</f>
        <v/>
      </c>
      <c r="B5301" s="13">
        <f>IF(H5301="","",ROW()-4)</f>
        <v/>
      </c>
    </row>
    <row r="5302">
      <c r="A5302" s="13">
        <f>IF(H5302="","",ROW()-4)</f>
        <v/>
      </c>
      <c r="B5302" s="13">
        <f>IF(H5302="","",ROW()-4)</f>
        <v/>
      </c>
    </row>
    <row r="5303">
      <c r="A5303" s="13">
        <f>IF(H5303="","",ROW()-4)</f>
        <v/>
      </c>
      <c r="B5303" s="13">
        <f>IF(H5303="","",ROW()-4)</f>
        <v/>
      </c>
    </row>
    <row r="5304">
      <c r="A5304" s="13">
        <f>IF(H5304="","",ROW()-4)</f>
        <v/>
      </c>
      <c r="B5304" s="13">
        <f>IF(H5304="","",ROW()-4)</f>
        <v/>
      </c>
    </row>
    <row r="5305">
      <c r="A5305" s="13">
        <f>IF(H5305="","",ROW()-4)</f>
        <v/>
      </c>
      <c r="B5305" s="13">
        <f>IF(H5305="","",ROW()-4)</f>
        <v/>
      </c>
    </row>
    <row r="5306">
      <c r="A5306" s="13">
        <f>IF(H5306="","",ROW()-4)</f>
        <v/>
      </c>
      <c r="B5306" s="13">
        <f>IF(H5306="","",ROW()-4)</f>
        <v/>
      </c>
    </row>
    <row r="5307">
      <c r="A5307" s="13">
        <f>IF(H5307="","",ROW()-4)</f>
        <v/>
      </c>
      <c r="B5307" s="13">
        <f>IF(H5307="","",ROW()-4)</f>
        <v/>
      </c>
    </row>
    <row r="5308">
      <c r="A5308" s="13">
        <f>IF(H5308="","",ROW()-4)</f>
        <v/>
      </c>
      <c r="B5308" s="13">
        <f>IF(H5308="","",ROW()-4)</f>
        <v/>
      </c>
    </row>
    <row r="5309">
      <c r="A5309" s="13">
        <f>IF(H5309="","",ROW()-4)</f>
        <v/>
      </c>
      <c r="B5309" s="13">
        <f>IF(H5309="","",ROW()-4)</f>
        <v/>
      </c>
    </row>
    <row r="5310">
      <c r="A5310" s="13">
        <f>IF(H5310="","",ROW()-4)</f>
        <v/>
      </c>
      <c r="B5310" s="13">
        <f>IF(H5310="","",ROW()-4)</f>
        <v/>
      </c>
    </row>
    <row r="5311">
      <c r="A5311" s="13">
        <f>IF(H5311="","",ROW()-4)</f>
        <v/>
      </c>
      <c r="B5311" s="13">
        <f>IF(H5311="","",ROW()-4)</f>
        <v/>
      </c>
    </row>
    <row r="5312">
      <c r="A5312" s="13">
        <f>IF(H5312="","",ROW()-4)</f>
        <v/>
      </c>
      <c r="B5312" s="13">
        <f>IF(H5312="","",ROW()-4)</f>
        <v/>
      </c>
    </row>
    <row r="5313">
      <c r="A5313" s="13">
        <f>IF(H5313="","",ROW()-4)</f>
        <v/>
      </c>
      <c r="B5313" s="13">
        <f>IF(H5313="","",ROW()-4)</f>
        <v/>
      </c>
    </row>
    <row r="5314">
      <c r="A5314" s="13">
        <f>IF(H5314="","",ROW()-4)</f>
        <v/>
      </c>
      <c r="B5314" s="13">
        <f>IF(H5314="","",ROW()-4)</f>
        <v/>
      </c>
    </row>
    <row r="5315">
      <c r="A5315" s="13">
        <f>IF(H5315="","",ROW()-4)</f>
        <v/>
      </c>
      <c r="B5315" s="13">
        <f>IF(H5315="","",ROW()-4)</f>
        <v/>
      </c>
    </row>
    <row r="5316">
      <c r="A5316" s="13">
        <f>IF(H5316="","",ROW()-4)</f>
        <v/>
      </c>
      <c r="B5316" s="13">
        <f>IF(H5316="","",ROW()-4)</f>
        <v/>
      </c>
    </row>
    <row r="5317">
      <c r="A5317" s="13">
        <f>IF(H5317="","",ROW()-4)</f>
        <v/>
      </c>
      <c r="B5317" s="13">
        <f>IF(H5317="","",ROW()-4)</f>
        <v/>
      </c>
    </row>
    <row r="5318">
      <c r="A5318" s="13">
        <f>IF(H5318="","",ROW()-4)</f>
        <v/>
      </c>
      <c r="B5318" s="13">
        <f>IF(H5318="","",ROW()-4)</f>
        <v/>
      </c>
    </row>
    <row r="5319">
      <c r="A5319" s="13">
        <f>IF(H5319="","",ROW()-4)</f>
        <v/>
      </c>
      <c r="B5319" s="13">
        <f>IF(H5319="","",ROW()-4)</f>
        <v/>
      </c>
    </row>
    <row r="5320">
      <c r="A5320" s="13">
        <f>IF(H5320="","",ROW()-4)</f>
        <v/>
      </c>
      <c r="B5320" s="13">
        <f>IF(H5320="","",ROW()-4)</f>
        <v/>
      </c>
    </row>
    <row r="5321">
      <c r="A5321" s="13">
        <f>IF(H5321="","",ROW()-4)</f>
        <v/>
      </c>
      <c r="B5321" s="13">
        <f>IF(H5321="","",ROW()-4)</f>
        <v/>
      </c>
    </row>
    <row r="5322">
      <c r="A5322" s="13">
        <f>IF(H5322="","",ROW()-4)</f>
        <v/>
      </c>
      <c r="B5322" s="13">
        <f>IF(H5322="","",ROW()-4)</f>
        <v/>
      </c>
    </row>
    <row r="5323">
      <c r="A5323" s="13">
        <f>IF(H5323="","",ROW()-4)</f>
        <v/>
      </c>
      <c r="B5323" s="13">
        <f>IF(H5323="","",ROW()-4)</f>
        <v/>
      </c>
    </row>
    <row r="5324">
      <c r="A5324" s="13">
        <f>IF(H5324="","",ROW()-4)</f>
        <v/>
      </c>
      <c r="B5324" s="13">
        <f>IF(H5324="","",ROW()-4)</f>
        <v/>
      </c>
    </row>
    <row r="5325">
      <c r="A5325" s="13">
        <f>IF(H5325="","",ROW()-4)</f>
        <v/>
      </c>
      <c r="B5325" s="13">
        <f>IF(H5325="","",ROW()-4)</f>
        <v/>
      </c>
    </row>
    <row r="5326">
      <c r="A5326" s="13">
        <f>IF(H5326="","",ROW()-4)</f>
        <v/>
      </c>
      <c r="B5326" s="13">
        <f>IF(H5326="","",ROW()-4)</f>
        <v/>
      </c>
    </row>
    <row r="5327">
      <c r="A5327" s="13">
        <f>IF(H5327="","",ROW()-4)</f>
        <v/>
      </c>
      <c r="B5327" s="13">
        <f>IF(H5327="","",ROW()-4)</f>
        <v/>
      </c>
    </row>
    <row r="5328">
      <c r="A5328" s="13">
        <f>IF(H5328="","",ROW()-4)</f>
        <v/>
      </c>
      <c r="B5328" s="13">
        <f>IF(H5328="","",ROW()-4)</f>
        <v/>
      </c>
    </row>
    <row r="5329">
      <c r="A5329" s="13">
        <f>IF(H5329="","",ROW()-4)</f>
        <v/>
      </c>
      <c r="B5329" s="13">
        <f>IF(H5329="","",ROW()-4)</f>
        <v/>
      </c>
    </row>
    <row r="5330">
      <c r="A5330" s="13">
        <f>IF(H5330="","",ROW()-4)</f>
        <v/>
      </c>
      <c r="B5330" s="13">
        <f>IF(H5330="","",ROW()-4)</f>
        <v/>
      </c>
    </row>
    <row r="5331">
      <c r="A5331" s="13">
        <f>IF(H5331="","",ROW()-4)</f>
        <v/>
      </c>
      <c r="B5331" s="13">
        <f>IF(H5331="","",ROW()-4)</f>
        <v/>
      </c>
    </row>
    <row r="5332">
      <c r="A5332" s="13">
        <f>IF(H5332="","",ROW()-4)</f>
        <v/>
      </c>
      <c r="B5332" s="13">
        <f>IF(H5332="","",ROW()-4)</f>
        <v/>
      </c>
    </row>
    <row r="5333">
      <c r="A5333" s="13">
        <f>IF(H5333="","",ROW()-4)</f>
        <v/>
      </c>
      <c r="B5333" s="13">
        <f>IF(H5333="","",ROW()-4)</f>
        <v/>
      </c>
    </row>
    <row r="5334">
      <c r="A5334" s="13">
        <f>IF(H5334="","",ROW()-4)</f>
        <v/>
      </c>
      <c r="B5334" s="13">
        <f>IF(H5334="","",ROW()-4)</f>
        <v/>
      </c>
    </row>
    <row r="5335">
      <c r="A5335" s="13">
        <f>IF(H5335="","",ROW()-4)</f>
        <v/>
      </c>
      <c r="B5335" s="13">
        <f>IF(H5335="","",ROW()-4)</f>
        <v/>
      </c>
    </row>
    <row r="5336">
      <c r="A5336" s="13">
        <f>IF(H5336="","",ROW()-4)</f>
        <v/>
      </c>
      <c r="B5336" s="13">
        <f>IF(H5336="","",ROW()-4)</f>
        <v/>
      </c>
    </row>
    <row r="5337">
      <c r="A5337" s="13">
        <f>IF(H5337="","",ROW()-4)</f>
        <v/>
      </c>
      <c r="B5337" s="13">
        <f>IF(H5337="","",ROW()-4)</f>
        <v/>
      </c>
    </row>
    <row r="5338">
      <c r="A5338" s="13">
        <f>IF(H5338="","",ROW()-4)</f>
        <v/>
      </c>
      <c r="B5338" s="13">
        <f>IF(H5338="","",ROW()-4)</f>
        <v/>
      </c>
    </row>
    <row r="5339">
      <c r="A5339" s="13">
        <f>IF(H5339="","",ROW()-4)</f>
        <v/>
      </c>
      <c r="B5339" s="13">
        <f>IF(H5339="","",ROW()-4)</f>
        <v/>
      </c>
    </row>
    <row r="5340">
      <c r="A5340" s="13">
        <f>IF(H5340="","",ROW()-4)</f>
        <v/>
      </c>
      <c r="B5340" s="13">
        <f>IF(H5340="","",ROW()-4)</f>
        <v/>
      </c>
    </row>
    <row r="5341">
      <c r="A5341" s="13">
        <f>IF(H5341="","",ROW()-4)</f>
        <v/>
      </c>
      <c r="B5341" s="13">
        <f>IF(H5341="","",ROW()-4)</f>
        <v/>
      </c>
    </row>
    <row r="5342">
      <c r="A5342" s="13">
        <f>IF(H5342="","",ROW()-4)</f>
        <v/>
      </c>
      <c r="B5342" s="13">
        <f>IF(H5342="","",ROW()-4)</f>
        <v/>
      </c>
    </row>
    <row r="5343">
      <c r="A5343" s="13">
        <f>IF(H5343="","",ROW()-4)</f>
        <v/>
      </c>
      <c r="B5343" s="13">
        <f>IF(H5343="","",ROW()-4)</f>
        <v/>
      </c>
    </row>
    <row r="5344">
      <c r="A5344" s="13">
        <f>IF(H5344="","",ROW()-4)</f>
        <v/>
      </c>
      <c r="B5344" s="13">
        <f>IF(H5344="","",ROW()-4)</f>
        <v/>
      </c>
    </row>
    <row r="5345">
      <c r="A5345" s="13">
        <f>IF(H5345="","",ROW()-4)</f>
        <v/>
      </c>
      <c r="B5345" s="13">
        <f>IF(H5345="","",ROW()-4)</f>
        <v/>
      </c>
    </row>
    <row r="5346">
      <c r="A5346" s="13">
        <f>IF(H5346="","",ROW()-4)</f>
        <v/>
      </c>
      <c r="B5346" s="13">
        <f>IF(H5346="","",ROW()-4)</f>
        <v/>
      </c>
    </row>
    <row r="5347">
      <c r="A5347" s="13">
        <f>IF(H5347="","",ROW()-4)</f>
        <v/>
      </c>
      <c r="B5347" s="13">
        <f>IF(H5347="","",ROW()-4)</f>
        <v/>
      </c>
    </row>
    <row r="5348">
      <c r="A5348" s="13">
        <f>IF(H5348="","",ROW()-4)</f>
        <v/>
      </c>
      <c r="B5348" s="13">
        <f>IF(H5348="","",ROW()-4)</f>
        <v/>
      </c>
    </row>
    <row r="5349">
      <c r="A5349" s="13">
        <f>IF(H5349="","",ROW()-4)</f>
        <v/>
      </c>
      <c r="B5349" s="13">
        <f>IF(H5349="","",ROW()-4)</f>
        <v/>
      </c>
    </row>
    <row r="5350">
      <c r="A5350" s="13">
        <f>IF(H5350="","",ROW()-4)</f>
        <v/>
      </c>
      <c r="B5350" s="13">
        <f>IF(H5350="","",ROW()-4)</f>
        <v/>
      </c>
    </row>
    <row r="5351">
      <c r="A5351" s="13">
        <f>IF(H5351="","",ROW()-4)</f>
        <v/>
      </c>
      <c r="B5351" s="13">
        <f>IF(H5351="","",ROW()-4)</f>
        <v/>
      </c>
    </row>
    <row r="5352">
      <c r="A5352" s="13">
        <f>IF(H5352="","",ROW()-4)</f>
        <v/>
      </c>
      <c r="B5352" s="13">
        <f>IF(H5352="","",ROW()-4)</f>
        <v/>
      </c>
    </row>
    <row r="5353">
      <c r="A5353" s="13">
        <f>IF(H5353="","",ROW()-4)</f>
        <v/>
      </c>
      <c r="B5353" s="13">
        <f>IF(H5353="","",ROW()-4)</f>
        <v/>
      </c>
    </row>
    <row r="5354">
      <c r="A5354" s="13">
        <f>IF(H5354="","",ROW()-4)</f>
        <v/>
      </c>
      <c r="B5354" s="13">
        <f>IF(H5354="","",ROW()-4)</f>
        <v/>
      </c>
    </row>
    <row r="5355">
      <c r="A5355" s="13">
        <f>IF(H5355="","",ROW()-4)</f>
        <v/>
      </c>
      <c r="B5355" s="13">
        <f>IF(H5355="","",ROW()-4)</f>
        <v/>
      </c>
    </row>
    <row r="5356">
      <c r="A5356" s="13">
        <f>IF(H5356="","",ROW()-4)</f>
        <v/>
      </c>
      <c r="B5356" s="13">
        <f>IF(H5356="","",ROW()-4)</f>
        <v/>
      </c>
    </row>
    <row r="5357">
      <c r="A5357" s="13">
        <f>IF(H5357="","",ROW()-4)</f>
        <v/>
      </c>
      <c r="B5357" s="13">
        <f>IF(H5357="","",ROW()-4)</f>
        <v/>
      </c>
    </row>
    <row r="5358">
      <c r="A5358" s="13">
        <f>IF(H5358="","",ROW()-4)</f>
        <v/>
      </c>
      <c r="B5358" s="13">
        <f>IF(H5358="","",ROW()-4)</f>
        <v/>
      </c>
    </row>
    <row r="5359">
      <c r="A5359" s="13">
        <f>IF(H5359="","",ROW()-4)</f>
        <v/>
      </c>
      <c r="B5359" s="13">
        <f>IF(H5359="","",ROW()-4)</f>
        <v/>
      </c>
    </row>
    <row r="5360">
      <c r="A5360" s="13">
        <f>IF(H5360="","",ROW()-4)</f>
        <v/>
      </c>
      <c r="B5360" s="13">
        <f>IF(H5360="","",ROW()-4)</f>
        <v/>
      </c>
    </row>
    <row r="5361">
      <c r="A5361" s="13">
        <f>IF(H5361="","",ROW()-4)</f>
        <v/>
      </c>
      <c r="B5361" s="13">
        <f>IF(H5361="","",ROW()-4)</f>
        <v/>
      </c>
    </row>
    <row r="5362">
      <c r="A5362" s="13">
        <f>IF(H5362="","",ROW()-4)</f>
        <v/>
      </c>
      <c r="B5362" s="13">
        <f>IF(H5362="","",ROW()-4)</f>
        <v/>
      </c>
    </row>
    <row r="5363">
      <c r="A5363" s="13">
        <f>IF(H5363="","",ROW()-4)</f>
        <v/>
      </c>
      <c r="B5363" s="13">
        <f>IF(H5363="","",ROW()-4)</f>
        <v/>
      </c>
    </row>
    <row r="5364">
      <c r="A5364" s="13">
        <f>IF(H5364="","",ROW()-4)</f>
        <v/>
      </c>
      <c r="B5364" s="13">
        <f>IF(H5364="","",ROW()-4)</f>
        <v/>
      </c>
    </row>
    <row r="5365">
      <c r="A5365" s="13">
        <f>IF(H5365="","",ROW()-4)</f>
        <v/>
      </c>
      <c r="B5365" s="13">
        <f>IF(H5365="","",ROW()-4)</f>
        <v/>
      </c>
    </row>
    <row r="5366">
      <c r="A5366" s="13">
        <f>IF(H5366="","",ROW()-4)</f>
        <v/>
      </c>
      <c r="B5366" s="13">
        <f>IF(H5366="","",ROW()-4)</f>
        <v/>
      </c>
    </row>
    <row r="5367">
      <c r="A5367" s="13">
        <f>IF(H5367="","",ROW()-4)</f>
        <v/>
      </c>
      <c r="B5367" s="13">
        <f>IF(H5367="","",ROW()-4)</f>
        <v/>
      </c>
    </row>
    <row r="5368">
      <c r="A5368" s="13">
        <f>IF(H5368="","",ROW()-4)</f>
        <v/>
      </c>
      <c r="B5368" s="13">
        <f>IF(H5368="","",ROW()-4)</f>
        <v/>
      </c>
    </row>
    <row r="5369">
      <c r="A5369" s="13">
        <f>IF(H5369="","",ROW()-4)</f>
        <v/>
      </c>
      <c r="B5369" s="13">
        <f>IF(H5369="","",ROW()-4)</f>
        <v/>
      </c>
    </row>
    <row r="5370">
      <c r="A5370" s="13">
        <f>IF(H5370="","",ROW()-4)</f>
        <v/>
      </c>
      <c r="B5370" s="13">
        <f>IF(H5370="","",ROW()-4)</f>
        <v/>
      </c>
    </row>
    <row r="5371">
      <c r="A5371" s="13">
        <f>IF(H5371="","",ROW()-4)</f>
        <v/>
      </c>
      <c r="B5371" s="13">
        <f>IF(H5371="","",ROW()-4)</f>
        <v/>
      </c>
    </row>
    <row r="5372">
      <c r="A5372" s="13">
        <f>IF(H5372="","",ROW()-4)</f>
        <v/>
      </c>
      <c r="B5372" s="13">
        <f>IF(H5372="","",ROW()-4)</f>
        <v/>
      </c>
    </row>
    <row r="5373">
      <c r="A5373" s="13">
        <f>IF(H5373="","",ROW()-4)</f>
        <v/>
      </c>
      <c r="B5373" s="13">
        <f>IF(H5373="","",ROW()-4)</f>
        <v/>
      </c>
    </row>
    <row r="5374">
      <c r="A5374" s="13">
        <f>IF(H5374="","",ROW()-4)</f>
        <v/>
      </c>
      <c r="B5374" s="13">
        <f>IF(H5374="","",ROW()-4)</f>
        <v/>
      </c>
    </row>
    <row r="5375">
      <c r="A5375" s="13">
        <f>IF(H5375="","",ROW()-4)</f>
        <v/>
      </c>
      <c r="B5375" s="13">
        <f>IF(H5375="","",ROW()-4)</f>
        <v/>
      </c>
    </row>
    <row r="5376">
      <c r="A5376" s="13">
        <f>IF(H5376="","",ROW()-4)</f>
        <v/>
      </c>
      <c r="B5376" s="13">
        <f>IF(H5376="","",ROW()-4)</f>
        <v/>
      </c>
    </row>
    <row r="5377">
      <c r="A5377" s="13">
        <f>IF(H5377="","",ROW()-4)</f>
        <v/>
      </c>
      <c r="B5377" s="13">
        <f>IF(H5377="","",ROW()-4)</f>
        <v/>
      </c>
    </row>
    <row r="5378">
      <c r="A5378" s="13">
        <f>IF(H5378="","",ROW()-4)</f>
        <v/>
      </c>
      <c r="B5378" s="13">
        <f>IF(H5378="","",ROW()-4)</f>
        <v/>
      </c>
    </row>
    <row r="5379">
      <c r="A5379" s="13">
        <f>IF(H5379="","",ROW()-4)</f>
        <v/>
      </c>
      <c r="B5379" s="13">
        <f>IF(H5379="","",ROW()-4)</f>
        <v/>
      </c>
    </row>
    <row r="5380">
      <c r="A5380" s="13">
        <f>IF(H5380="","",ROW()-4)</f>
        <v/>
      </c>
      <c r="B5380" s="13">
        <f>IF(H5380="","",ROW()-4)</f>
        <v/>
      </c>
    </row>
    <row r="5381">
      <c r="A5381" s="13">
        <f>IF(H5381="","",ROW()-4)</f>
        <v/>
      </c>
      <c r="B5381" s="13">
        <f>IF(H5381="","",ROW()-4)</f>
        <v/>
      </c>
    </row>
    <row r="5382">
      <c r="A5382" s="13">
        <f>IF(H5382="","",ROW()-4)</f>
        <v/>
      </c>
      <c r="B5382" s="13">
        <f>IF(H5382="","",ROW()-4)</f>
        <v/>
      </c>
    </row>
    <row r="5383">
      <c r="A5383" s="13">
        <f>IF(H5383="","",ROW()-4)</f>
        <v/>
      </c>
      <c r="B5383" s="13">
        <f>IF(H5383="","",ROW()-4)</f>
        <v/>
      </c>
    </row>
    <row r="5384">
      <c r="A5384" s="13">
        <f>IF(H5384="","",ROW()-4)</f>
        <v/>
      </c>
      <c r="B5384" s="13">
        <f>IF(H5384="","",ROW()-4)</f>
        <v/>
      </c>
    </row>
    <row r="5385">
      <c r="A5385" s="13">
        <f>IF(H5385="","",ROW()-4)</f>
        <v/>
      </c>
      <c r="B5385" s="13">
        <f>IF(H5385="","",ROW()-4)</f>
        <v/>
      </c>
    </row>
    <row r="5386">
      <c r="A5386" s="13">
        <f>IF(H5386="","",ROW()-4)</f>
        <v/>
      </c>
      <c r="B5386" s="13">
        <f>IF(H5386="","",ROW()-4)</f>
        <v/>
      </c>
    </row>
    <row r="5387">
      <c r="A5387" s="13">
        <f>IF(H5387="","",ROW()-4)</f>
        <v/>
      </c>
      <c r="B5387" s="13">
        <f>IF(H5387="","",ROW()-4)</f>
        <v/>
      </c>
    </row>
    <row r="5388">
      <c r="A5388" s="13">
        <f>IF(H5388="","",ROW()-4)</f>
        <v/>
      </c>
      <c r="B5388" s="13">
        <f>IF(H5388="","",ROW()-4)</f>
        <v/>
      </c>
    </row>
    <row r="5389">
      <c r="A5389" s="13">
        <f>IF(H5389="","",ROW()-4)</f>
        <v/>
      </c>
      <c r="B5389" s="13">
        <f>IF(H5389="","",ROW()-4)</f>
        <v/>
      </c>
    </row>
    <row r="5390">
      <c r="A5390" s="13">
        <f>IF(H5390="","",ROW()-4)</f>
        <v/>
      </c>
      <c r="B5390" s="13">
        <f>IF(H5390="","",ROW()-4)</f>
        <v/>
      </c>
    </row>
    <row r="5391">
      <c r="A5391" s="13">
        <f>IF(H5391="","",ROW()-4)</f>
        <v/>
      </c>
      <c r="B5391" s="13">
        <f>IF(H5391="","",ROW()-4)</f>
        <v/>
      </c>
    </row>
    <row r="5392">
      <c r="A5392" s="13">
        <f>IF(H5392="","",ROW()-4)</f>
        <v/>
      </c>
      <c r="B5392" s="13">
        <f>IF(H5392="","",ROW()-4)</f>
        <v/>
      </c>
    </row>
    <row r="5393">
      <c r="A5393" s="13">
        <f>IF(H5393="","",ROW()-4)</f>
        <v/>
      </c>
      <c r="B5393" s="13">
        <f>IF(H5393="","",ROW()-4)</f>
        <v/>
      </c>
    </row>
    <row r="5394">
      <c r="A5394" s="13">
        <f>IF(H5394="","",ROW()-4)</f>
        <v/>
      </c>
      <c r="B5394" s="13">
        <f>IF(H5394="","",ROW()-4)</f>
        <v/>
      </c>
    </row>
    <row r="5395">
      <c r="A5395" s="13">
        <f>IF(H5395="","",ROW()-4)</f>
        <v/>
      </c>
      <c r="B5395" s="13">
        <f>IF(H5395="","",ROW()-4)</f>
        <v/>
      </c>
    </row>
    <row r="5396">
      <c r="A5396" s="13">
        <f>IF(H5396="","",ROW()-4)</f>
        <v/>
      </c>
      <c r="B5396" s="13">
        <f>IF(H5396="","",ROW()-4)</f>
        <v/>
      </c>
    </row>
    <row r="5397">
      <c r="A5397" s="13">
        <f>IF(H5397="","",ROW()-4)</f>
        <v/>
      </c>
      <c r="B5397" s="13">
        <f>IF(H5397="","",ROW()-4)</f>
        <v/>
      </c>
    </row>
    <row r="5398">
      <c r="A5398" s="13">
        <f>IF(H5398="","",ROW()-4)</f>
        <v/>
      </c>
      <c r="B5398" s="13">
        <f>IF(H5398="","",ROW()-4)</f>
        <v/>
      </c>
    </row>
    <row r="5399">
      <c r="A5399" s="13">
        <f>IF(H5399="","",ROW()-4)</f>
        <v/>
      </c>
      <c r="B5399" s="13">
        <f>IF(H5399="","",ROW()-4)</f>
        <v/>
      </c>
    </row>
    <row r="5400">
      <c r="A5400" s="13">
        <f>IF(H5400="","",ROW()-4)</f>
        <v/>
      </c>
      <c r="B5400" s="13">
        <f>IF(H5400="","",ROW()-4)</f>
        <v/>
      </c>
    </row>
    <row r="5401">
      <c r="A5401" s="13">
        <f>IF(H5401="","",ROW()-4)</f>
        <v/>
      </c>
      <c r="B5401" s="13">
        <f>IF(H5401="","",ROW()-4)</f>
        <v/>
      </c>
    </row>
    <row r="5402">
      <c r="A5402" s="13">
        <f>IF(H5402="","",ROW()-4)</f>
        <v/>
      </c>
      <c r="B5402" s="13">
        <f>IF(H5402="","",ROW()-4)</f>
        <v/>
      </c>
    </row>
    <row r="5403">
      <c r="A5403" s="13">
        <f>IF(H5403="","",ROW()-4)</f>
        <v/>
      </c>
      <c r="B5403" s="13">
        <f>IF(H5403="","",ROW()-4)</f>
        <v/>
      </c>
    </row>
    <row r="5404">
      <c r="A5404" s="13">
        <f>IF(H5404="","",ROW()-4)</f>
        <v/>
      </c>
      <c r="B5404" s="13">
        <f>IF(H5404="","",ROW()-4)</f>
        <v/>
      </c>
    </row>
    <row r="5405">
      <c r="A5405" s="13">
        <f>IF(H5405="","",ROW()-4)</f>
        <v/>
      </c>
      <c r="B5405" s="13">
        <f>IF(H5405="","",ROW()-4)</f>
        <v/>
      </c>
    </row>
    <row r="5406">
      <c r="A5406" s="13">
        <f>IF(H5406="","",ROW()-4)</f>
        <v/>
      </c>
      <c r="B5406" s="13">
        <f>IF(H5406="","",ROW()-4)</f>
        <v/>
      </c>
    </row>
    <row r="5407">
      <c r="A5407" s="13">
        <f>IF(H5407="","",ROW()-4)</f>
        <v/>
      </c>
      <c r="B5407" s="13">
        <f>IF(H5407="","",ROW()-4)</f>
        <v/>
      </c>
    </row>
    <row r="5408">
      <c r="A5408" s="13">
        <f>IF(H5408="","",ROW()-4)</f>
        <v/>
      </c>
      <c r="B5408" s="13">
        <f>IF(H5408="","",ROW()-4)</f>
        <v/>
      </c>
    </row>
    <row r="5409">
      <c r="A5409" s="13">
        <f>IF(H5409="","",ROW()-4)</f>
        <v/>
      </c>
      <c r="B5409" s="13">
        <f>IF(H5409="","",ROW()-4)</f>
        <v/>
      </c>
    </row>
    <row r="5410">
      <c r="A5410" s="13">
        <f>IF(H5410="","",ROW()-4)</f>
        <v/>
      </c>
      <c r="B5410" s="13">
        <f>IF(H5410="","",ROW()-4)</f>
        <v/>
      </c>
    </row>
    <row r="5411">
      <c r="A5411" s="13">
        <f>IF(H5411="","",ROW()-4)</f>
        <v/>
      </c>
      <c r="B5411" s="13">
        <f>IF(H5411="","",ROW()-4)</f>
        <v/>
      </c>
    </row>
    <row r="5412">
      <c r="A5412" s="13">
        <f>IF(H5412="","",ROW()-4)</f>
        <v/>
      </c>
      <c r="B5412" s="13">
        <f>IF(H5412="","",ROW()-4)</f>
        <v/>
      </c>
    </row>
    <row r="5413">
      <c r="A5413" s="13">
        <f>IF(H5413="","",ROW()-4)</f>
        <v/>
      </c>
      <c r="B5413" s="13">
        <f>IF(H5413="","",ROW()-4)</f>
        <v/>
      </c>
    </row>
    <row r="5414">
      <c r="A5414" s="13">
        <f>IF(H5414="","",ROW()-4)</f>
        <v/>
      </c>
      <c r="B5414" s="13">
        <f>IF(H5414="","",ROW()-4)</f>
        <v/>
      </c>
    </row>
    <row r="5415">
      <c r="A5415" s="13">
        <f>IF(H5415="","",ROW()-4)</f>
        <v/>
      </c>
      <c r="B5415" s="13">
        <f>IF(H5415="","",ROW()-4)</f>
        <v/>
      </c>
    </row>
    <row r="5416">
      <c r="A5416" s="13">
        <f>IF(H5416="","",ROW()-4)</f>
        <v/>
      </c>
      <c r="B5416" s="13">
        <f>IF(H5416="","",ROW()-4)</f>
        <v/>
      </c>
    </row>
    <row r="5417">
      <c r="A5417" s="13">
        <f>IF(H5417="","",ROW()-4)</f>
        <v/>
      </c>
      <c r="B5417" s="13">
        <f>IF(H5417="","",ROW()-4)</f>
        <v/>
      </c>
    </row>
    <row r="5418">
      <c r="A5418" s="13">
        <f>IF(H5418="","",ROW()-4)</f>
        <v/>
      </c>
      <c r="B5418" s="13">
        <f>IF(H5418="","",ROW()-4)</f>
        <v/>
      </c>
    </row>
    <row r="5419">
      <c r="A5419" s="13">
        <f>IF(H5419="","",ROW()-4)</f>
        <v/>
      </c>
      <c r="B5419" s="13">
        <f>IF(H5419="","",ROW()-4)</f>
        <v/>
      </c>
    </row>
    <row r="5420">
      <c r="A5420" s="13">
        <f>IF(H5420="","",ROW()-4)</f>
        <v/>
      </c>
      <c r="B5420" s="13">
        <f>IF(H5420="","",ROW()-4)</f>
        <v/>
      </c>
    </row>
    <row r="5421">
      <c r="A5421" s="13">
        <f>IF(H5421="","",ROW()-4)</f>
        <v/>
      </c>
      <c r="B5421" s="13">
        <f>IF(H5421="","",ROW()-4)</f>
        <v/>
      </c>
    </row>
    <row r="5422">
      <c r="A5422" s="13">
        <f>IF(H5422="","",ROW()-4)</f>
        <v/>
      </c>
      <c r="B5422" s="13">
        <f>IF(H5422="","",ROW()-4)</f>
        <v/>
      </c>
    </row>
    <row r="5423">
      <c r="A5423" s="13">
        <f>IF(H5423="","",ROW()-4)</f>
        <v/>
      </c>
      <c r="B5423" s="13">
        <f>IF(H5423="","",ROW()-4)</f>
        <v/>
      </c>
    </row>
    <row r="5424">
      <c r="A5424" s="13">
        <f>IF(H5424="","",ROW()-4)</f>
        <v/>
      </c>
      <c r="B5424" s="13">
        <f>IF(H5424="","",ROW()-4)</f>
        <v/>
      </c>
    </row>
    <row r="5425">
      <c r="A5425" s="13">
        <f>IF(H5425="","",ROW()-4)</f>
        <v/>
      </c>
      <c r="B5425" s="13">
        <f>IF(H5425="","",ROW()-4)</f>
        <v/>
      </c>
    </row>
    <row r="5426">
      <c r="A5426" s="13">
        <f>IF(H5426="","",ROW()-4)</f>
        <v/>
      </c>
      <c r="B5426" s="13">
        <f>IF(H5426="","",ROW()-4)</f>
        <v/>
      </c>
    </row>
    <row r="5427">
      <c r="A5427" s="13">
        <f>IF(H5427="","",ROW()-4)</f>
        <v/>
      </c>
      <c r="B5427" s="13">
        <f>IF(H5427="","",ROW()-4)</f>
        <v/>
      </c>
    </row>
    <row r="5428">
      <c r="A5428" s="13">
        <f>IF(H5428="","",ROW()-4)</f>
        <v/>
      </c>
      <c r="B5428" s="13">
        <f>IF(H5428="","",ROW()-4)</f>
        <v/>
      </c>
    </row>
    <row r="5429">
      <c r="A5429" s="13">
        <f>IF(H5429="","",ROW()-4)</f>
        <v/>
      </c>
      <c r="B5429" s="13">
        <f>IF(H5429="","",ROW()-4)</f>
        <v/>
      </c>
    </row>
    <row r="5430">
      <c r="A5430" s="13">
        <f>IF(H5430="","",ROW()-4)</f>
        <v/>
      </c>
      <c r="B5430" s="13">
        <f>IF(H5430="","",ROW()-4)</f>
        <v/>
      </c>
    </row>
    <row r="5431">
      <c r="A5431" s="13">
        <f>IF(H5431="","",ROW()-4)</f>
        <v/>
      </c>
      <c r="B5431" s="13">
        <f>IF(H5431="","",ROW()-4)</f>
        <v/>
      </c>
    </row>
    <row r="5432">
      <c r="A5432" s="13">
        <f>IF(H5432="","",ROW()-4)</f>
        <v/>
      </c>
      <c r="B5432" s="13">
        <f>IF(H5432="","",ROW()-4)</f>
        <v/>
      </c>
    </row>
    <row r="5433">
      <c r="A5433" s="13">
        <f>IF(H5433="","",ROW()-4)</f>
        <v/>
      </c>
      <c r="B5433" s="13">
        <f>IF(H5433="","",ROW()-4)</f>
        <v/>
      </c>
    </row>
    <row r="5434">
      <c r="A5434" s="13">
        <f>IF(H5434="","",ROW()-4)</f>
        <v/>
      </c>
      <c r="B5434" s="13">
        <f>IF(H5434="","",ROW()-4)</f>
        <v/>
      </c>
    </row>
    <row r="5435">
      <c r="A5435" s="13">
        <f>IF(H5435="","",ROW()-4)</f>
        <v/>
      </c>
      <c r="B5435" s="13">
        <f>IF(H5435="","",ROW()-4)</f>
        <v/>
      </c>
    </row>
    <row r="5436">
      <c r="A5436" s="13">
        <f>IF(H5436="","",ROW()-4)</f>
        <v/>
      </c>
      <c r="B5436" s="13">
        <f>IF(H5436="","",ROW()-4)</f>
        <v/>
      </c>
    </row>
    <row r="5437">
      <c r="A5437" s="13">
        <f>IF(H5437="","",ROW()-4)</f>
        <v/>
      </c>
      <c r="B5437" s="13">
        <f>IF(H5437="","",ROW()-4)</f>
        <v/>
      </c>
    </row>
    <row r="5438">
      <c r="A5438" s="13">
        <f>IF(H5438="","",ROW()-4)</f>
        <v/>
      </c>
      <c r="B5438" s="13">
        <f>IF(H5438="","",ROW()-4)</f>
        <v/>
      </c>
    </row>
    <row r="5439">
      <c r="A5439" s="13">
        <f>IF(H5439="","",ROW()-4)</f>
        <v/>
      </c>
      <c r="B5439" s="13">
        <f>IF(H5439="","",ROW()-4)</f>
        <v/>
      </c>
    </row>
    <row r="5440">
      <c r="A5440" s="13">
        <f>IF(H5440="","",ROW()-4)</f>
        <v/>
      </c>
      <c r="B5440" s="13">
        <f>IF(H5440="","",ROW()-4)</f>
        <v/>
      </c>
    </row>
    <row r="5441">
      <c r="A5441" s="13">
        <f>IF(H5441="","",ROW()-4)</f>
        <v/>
      </c>
      <c r="B5441" s="13">
        <f>IF(H5441="","",ROW()-4)</f>
        <v/>
      </c>
    </row>
    <row r="5442">
      <c r="A5442" s="13">
        <f>IF(H5442="","",ROW()-4)</f>
        <v/>
      </c>
      <c r="B5442" s="13">
        <f>IF(H5442="","",ROW()-4)</f>
        <v/>
      </c>
    </row>
    <row r="5443">
      <c r="A5443" s="13">
        <f>IF(H5443="","",ROW()-4)</f>
        <v/>
      </c>
      <c r="B5443" s="13">
        <f>IF(H5443="","",ROW()-4)</f>
        <v/>
      </c>
    </row>
    <row r="5444">
      <c r="A5444" s="13">
        <f>IF(H5444="","",ROW()-4)</f>
        <v/>
      </c>
      <c r="B5444" s="13">
        <f>IF(H5444="","",ROW()-4)</f>
        <v/>
      </c>
    </row>
    <row r="5445">
      <c r="A5445" s="13">
        <f>IF(H5445="","",ROW()-4)</f>
        <v/>
      </c>
      <c r="B5445" s="13">
        <f>IF(H5445="","",ROW()-4)</f>
        <v/>
      </c>
    </row>
    <row r="5446">
      <c r="A5446" s="13">
        <f>IF(H5446="","",ROW()-4)</f>
        <v/>
      </c>
      <c r="B5446" s="13">
        <f>IF(H5446="","",ROW()-4)</f>
        <v/>
      </c>
    </row>
    <row r="5447">
      <c r="A5447" s="13">
        <f>IF(H5447="","",ROW()-4)</f>
        <v/>
      </c>
      <c r="B5447" s="13">
        <f>IF(H5447="","",ROW()-4)</f>
        <v/>
      </c>
    </row>
    <row r="5448">
      <c r="A5448" s="13">
        <f>IF(H5448="","",ROW()-4)</f>
        <v/>
      </c>
      <c r="B5448" s="13">
        <f>IF(H5448="","",ROW()-4)</f>
        <v/>
      </c>
    </row>
    <row r="5449">
      <c r="A5449" s="13">
        <f>IF(H5449="","",ROW()-4)</f>
        <v/>
      </c>
      <c r="B5449" s="13">
        <f>IF(H5449="","",ROW()-4)</f>
        <v/>
      </c>
    </row>
    <row r="5450">
      <c r="A5450" s="13">
        <f>IF(H5450="","",ROW()-4)</f>
        <v/>
      </c>
      <c r="B5450" s="13">
        <f>IF(H5450="","",ROW()-4)</f>
        <v/>
      </c>
    </row>
    <row r="5451">
      <c r="A5451" s="13">
        <f>IF(H5451="","",ROW()-4)</f>
        <v/>
      </c>
      <c r="B5451" s="13">
        <f>IF(H5451="","",ROW()-4)</f>
        <v/>
      </c>
    </row>
    <row r="5452">
      <c r="A5452" s="13">
        <f>IF(H5452="","",ROW()-4)</f>
        <v/>
      </c>
      <c r="B5452" s="13">
        <f>IF(H5452="","",ROW()-4)</f>
        <v/>
      </c>
    </row>
    <row r="5453">
      <c r="A5453" s="13">
        <f>IF(H5453="","",ROW()-4)</f>
        <v/>
      </c>
      <c r="B5453" s="13">
        <f>IF(H5453="","",ROW()-4)</f>
        <v/>
      </c>
    </row>
    <row r="5454">
      <c r="A5454" s="13">
        <f>IF(H5454="","",ROW()-4)</f>
        <v/>
      </c>
      <c r="B5454" s="13">
        <f>IF(H5454="","",ROW()-4)</f>
        <v/>
      </c>
    </row>
    <row r="5455">
      <c r="A5455" s="13">
        <f>IF(H5455="","",ROW()-4)</f>
        <v/>
      </c>
      <c r="B5455" s="13">
        <f>IF(H5455="","",ROW()-4)</f>
        <v/>
      </c>
    </row>
    <row r="5456">
      <c r="A5456" s="13">
        <f>IF(H5456="","",ROW()-4)</f>
        <v/>
      </c>
      <c r="B5456" s="13">
        <f>IF(H5456="","",ROW()-4)</f>
        <v/>
      </c>
    </row>
    <row r="5457">
      <c r="A5457" s="13">
        <f>IF(H5457="","",ROW()-4)</f>
        <v/>
      </c>
      <c r="B5457" s="13">
        <f>IF(H5457="","",ROW()-4)</f>
        <v/>
      </c>
    </row>
    <row r="5458">
      <c r="A5458" s="13">
        <f>IF(H5458="","",ROW()-4)</f>
        <v/>
      </c>
      <c r="B5458" s="13">
        <f>IF(H5458="","",ROW()-4)</f>
        <v/>
      </c>
    </row>
    <row r="5459">
      <c r="A5459" s="13">
        <f>IF(H5459="","",ROW()-4)</f>
        <v/>
      </c>
      <c r="B5459" s="13">
        <f>IF(H5459="","",ROW()-4)</f>
        <v/>
      </c>
    </row>
    <row r="5460">
      <c r="A5460" s="13">
        <f>IF(H5460="","",ROW()-4)</f>
        <v/>
      </c>
      <c r="B5460" s="13">
        <f>IF(H5460="","",ROW()-4)</f>
        <v/>
      </c>
    </row>
    <row r="5461">
      <c r="A5461" s="13">
        <f>IF(H5461="","",ROW()-4)</f>
        <v/>
      </c>
      <c r="B5461" s="13">
        <f>IF(H5461="","",ROW()-4)</f>
        <v/>
      </c>
    </row>
    <row r="5462">
      <c r="A5462" s="13">
        <f>IF(H5462="","",ROW()-4)</f>
        <v/>
      </c>
      <c r="B5462" s="13">
        <f>IF(H5462="","",ROW()-4)</f>
        <v/>
      </c>
    </row>
    <row r="5463">
      <c r="A5463" s="13">
        <f>IF(H5463="","",ROW()-4)</f>
        <v/>
      </c>
      <c r="B5463" s="13">
        <f>IF(H5463="","",ROW()-4)</f>
        <v/>
      </c>
    </row>
    <row r="5464">
      <c r="A5464" s="13">
        <f>IF(H5464="","",ROW()-4)</f>
        <v/>
      </c>
      <c r="B5464" s="13">
        <f>IF(H5464="","",ROW()-4)</f>
        <v/>
      </c>
    </row>
    <row r="5465">
      <c r="A5465" s="13">
        <f>IF(H5465="","",ROW()-4)</f>
        <v/>
      </c>
      <c r="B5465" s="13">
        <f>IF(H5465="","",ROW()-4)</f>
        <v/>
      </c>
    </row>
    <row r="5466">
      <c r="A5466" s="13">
        <f>IF(H5466="","",ROW()-4)</f>
        <v/>
      </c>
      <c r="B5466" s="13">
        <f>IF(H5466="","",ROW()-4)</f>
        <v/>
      </c>
    </row>
    <row r="5467">
      <c r="A5467" s="13">
        <f>IF(H5467="","",ROW()-4)</f>
        <v/>
      </c>
      <c r="B5467" s="13">
        <f>IF(H5467="","",ROW()-4)</f>
        <v/>
      </c>
    </row>
    <row r="5468">
      <c r="A5468" s="13">
        <f>IF(H5468="","",ROW()-4)</f>
        <v/>
      </c>
      <c r="B5468" s="13">
        <f>IF(H5468="","",ROW()-4)</f>
        <v/>
      </c>
    </row>
    <row r="5469">
      <c r="A5469" s="13">
        <f>IF(H5469="","",ROW()-4)</f>
        <v/>
      </c>
      <c r="B5469" s="13">
        <f>IF(H5469="","",ROW()-4)</f>
        <v/>
      </c>
    </row>
    <row r="5470">
      <c r="A5470" s="13">
        <f>IF(H5470="","",ROW()-4)</f>
        <v/>
      </c>
      <c r="B5470" s="13">
        <f>IF(H5470="","",ROW()-4)</f>
        <v/>
      </c>
    </row>
    <row r="5471">
      <c r="A5471" s="13">
        <f>IF(H5471="","",ROW()-4)</f>
        <v/>
      </c>
      <c r="B5471" s="13">
        <f>IF(H5471="","",ROW()-4)</f>
        <v/>
      </c>
    </row>
    <row r="5472">
      <c r="A5472" s="13">
        <f>IF(H5472="","",ROW()-4)</f>
        <v/>
      </c>
      <c r="B5472" s="13">
        <f>IF(H5472="","",ROW()-4)</f>
        <v/>
      </c>
    </row>
    <row r="5473">
      <c r="A5473" s="13">
        <f>IF(H5473="","",ROW()-4)</f>
        <v/>
      </c>
      <c r="B5473" s="13">
        <f>IF(H5473="","",ROW()-4)</f>
        <v/>
      </c>
    </row>
    <row r="5474">
      <c r="A5474" s="13">
        <f>IF(H5474="","",ROW()-4)</f>
        <v/>
      </c>
      <c r="B5474" s="13">
        <f>IF(H5474="","",ROW()-4)</f>
        <v/>
      </c>
    </row>
    <row r="5475">
      <c r="A5475" s="13">
        <f>IF(H5475="","",ROW()-4)</f>
        <v/>
      </c>
      <c r="B5475" s="13">
        <f>IF(H5475="","",ROW()-4)</f>
        <v/>
      </c>
    </row>
    <row r="5476">
      <c r="A5476" s="13">
        <f>IF(H5476="","",ROW()-4)</f>
        <v/>
      </c>
      <c r="B5476" s="13">
        <f>IF(H5476="","",ROW()-4)</f>
        <v/>
      </c>
    </row>
    <row r="5477">
      <c r="A5477" s="13">
        <f>IF(H5477="","",ROW()-4)</f>
        <v/>
      </c>
      <c r="B5477" s="13">
        <f>IF(H5477="","",ROW()-4)</f>
        <v/>
      </c>
    </row>
    <row r="5478">
      <c r="A5478" s="13">
        <f>IF(H5478="","",ROW()-4)</f>
        <v/>
      </c>
      <c r="B5478" s="13">
        <f>IF(H5478="","",ROW()-4)</f>
        <v/>
      </c>
    </row>
    <row r="5479">
      <c r="A5479" s="13">
        <f>IF(H5479="","",ROW()-4)</f>
        <v/>
      </c>
      <c r="B5479" s="13">
        <f>IF(H5479="","",ROW()-4)</f>
        <v/>
      </c>
    </row>
    <row r="5480">
      <c r="A5480" s="13">
        <f>IF(H5480="","",ROW()-4)</f>
        <v/>
      </c>
      <c r="B5480" s="13">
        <f>IF(H5480="","",ROW()-4)</f>
        <v/>
      </c>
    </row>
    <row r="5481">
      <c r="A5481" s="13">
        <f>IF(H5481="","",ROW()-4)</f>
        <v/>
      </c>
      <c r="B5481" s="13">
        <f>IF(H5481="","",ROW()-4)</f>
        <v/>
      </c>
    </row>
    <row r="5482">
      <c r="A5482" s="13">
        <f>IF(H5482="","",ROW()-4)</f>
        <v/>
      </c>
      <c r="B5482" s="13">
        <f>IF(H5482="","",ROW()-4)</f>
        <v/>
      </c>
    </row>
    <row r="5483">
      <c r="A5483" s="13">
        <f>IF(H5483="","",ROW()-4)</f>
        <v/>
      </c>
      <c r="B5483" s="13">
        <f>IF(H5483="","",ROW()-4)</f>
        <v/>
      </c>
    </row>
    <row r="5484">
      <c r="A5484" s="13">
        <f>IF(H5484="","",ROW()-4)</f>
        <v/>
      </c>
      <c r="B5484" s="13">
        <f>IF(H5484="","",ROW()-4)</f>
        <v/>
      </c>
    </row>
    <row r="5485">
      <c r="A5485" s="13">
        <f>IF(H5485="","",ROW()-4)</f>
        <v/>
      </c>
      <c r="B5485" s="13">
        <f>IF(H5485="","",ROW()-4)</f>
        <v/>
      </c>
    </row>
    <row r="5486">
      <c r="A5486" s="13">
        <f>IF(H5486="","",ROW()-4)</f>
        <v/>
      </c>
      <c r="B5486" s="13">
        <f>IF(H5486="","",ROW()-4)</f>
        <v/>
      </c>
    </row>
    <row r="5487">
      <c r="A5487" s="13">
        <f>IF(H5487="","",ROW()-4)</f>
        <v/>
      </c>
      <c r="B5487" s="13">
        <f>IF(H5487="","",ROW()-4)</f>
        <v/>
      </c>
    </row>
    <row r="5488">
      <c r="A5488" s="13">
        <f>IF(H5488="","",ROW()-4)</f>
        <v/>
      </c>
      <c r="B5488" s="13">
        <f>IF(H5488="","",ROW()-4)</f>
        <v/>
      </c>
    </row>
    <row r="5489">
      <c r="A5489" s="13">
        <f>IF(H5489="","",ROW()-4)</f>
        <v/>
      </c>
      <c r="B5489" s="13">
        <f>IF(H5489="","",ROW()-4)</f>
        <v/>
      </c>
    </row>
    <row r="5490">
      <c r="A5490" s="13">
        <f>IF(H5490="","",ROW()-4)</f>
        <v/>
      </c>
      <c r="B5490" s="13">
        <f>IF(H5490="","",ROW()-4)</f>
        <v/>
      </c>
    </row>
    <row r="5491">
      <c r="A5491" s="13">
        <f>IF(H5491="","",ROW()-4)</f>
        <v/>
      </c>
      <c r="B5491" s="13">
        <f>IF(H5491="","",ROW()-4)</f>
        <v/>
      </c>
    </row>
    <row r="5492">
      <c r="A5492" s="13">
        <f>IF(H5492="","",ROW()-4)</f>
        <v/>
      </c>
      <c r="B5492" s="13">
        <f>IF(H5492="","",ROW()-4)</f>
        <v/>
      </c>
    </row>
    <row r="5493">
      <c r="A5493" s="13">
        <f>IF(H5493="","",ROW()-4)</f>
        <v/>
      </c>
      <c r="B5493" s="13">
        <f>IF(H5493="","",ROW()-4)</f>
        <v/>
      </c>
    </row>
    <row r="5494">
      <c r="A5494" s="13">
        <f>IF(H5494="","",ROW()-4)</f>
        <v/>
      </c>
      <c r="B5494" s="13">
        <f>IF(H5494="","",ROW()-4)</f>
        <v/>
      </c>
    </row>
    <row r="5495">
      <c r="A5495" s="13">
        <f>IF(H5495="","",ROW()-4)</f>
        <v/>
      </c>
      <c r="B5495" s="13">
        <f>IF(H5495="","",ROW()-4)</f>
        <v/>
      </c>
    </row>
    <row r="5496">
      <c r="A5496" s="13">
        <f>IF(H5496="","",ROW()-4)</f>
        <v/>
      </c>
      <c r="B5496" s="13">
        <f>IF(H5496="","",ROW()-4)</f>
        <v/>
      </c>
    </row>
    <row r="5497">
      <c r="A5497" s="13">
        <f>IF(H5497="","",ROW()-4)</f>
        <v/>
      </c>
      <c r="B5497" s="13">
        <f>IF(H5497="","",ROW()-4)</f>
        <v/>
      </c>
    </row>
    <row r="5498">
      <c r="A5498" s="13">
        <f>IF(H5498="","",ROW()-4)</f>
        <v/>
      </c>
      <c r="B5498" s="13">
        <f>IF(H5498="","",ROW()-4)</f>
        <v/>
      </c>
    </row>
    <row r="5499">
      <c r="A5499" s="13">
        <f>IF(H5499="","",ROW()-4)</f>
        <v/>
      </c>
      <c r="B5499" s="13">
        <f>IF(H5499="","",ROW()-4)</f>
        <v/>
      </c>
    </row>
    <row r="5500">
      <c r="A5500" s="13">
        <f>IF(H5500="","",ROW()-4)</f>
        <v/>
      </c>
      <c r="B5500" s="13">
        <f>IF(H5500="","",ROW()-4)</f>
        <v/>
      </c>
    </row>
    <row r="5501">
      <c r="A5501" s="13">
        <f>IF(H5501="","",ROW()-4)</f>
        <v/>
      </c>
      <c r="B5501" s="13">
        <f>IF(H5501="","",ROW()-4)</f>
        <v/>
      </c>
    </row>
    <row r="5502">
      <c r="A5502" s="13">
        <f>IF(H5502="","",ROW()-4)</f>
        <v/>
      </c>
      <c r="B5502" s="13">
        <f>IF(H5502="","",ROW()-4)</f>
        <v/>
      </c>
    </row>
    <row r="5503">
      <c r="A5503" s="13">
        <f>IF(H5503="","",ROW()-4)</f>
        <v/>
      </c>
      <c r="B5503" s="13">
        <f>IF(H5503="","",ROW()-4)</f>
        <v/>
      </c>
    </row>
    <row r="5504">
      <c r="A5504" s="13">
        <f>IF(H5504="","",ROW()-4)</f>
        <v/>
      </c>
      <c r="B5504" s="13">
        <f>IF(H5504="","",ROW()-4)</f>
        <v/>
      </c>
    </row>
    <row r="5505">
      <c r="A5505" s="13">
        <f>IF(H5505="","",ROW()-4)</f>
        <v/>
      </c>
      <c r="B5505" s="13">
        <f>IF(H5505="","",ROW()-4)</f>
        <v/>
      </c>
    </row>
    <row r="5506">
      <c r="A5506" s="13">
        <f>IF(H5506="","",ROW()-4)</f>
        <v/>
      </c>
      <c r="B5506" s="13">
        <f>IF(H5506="","",ROW()-4)</f>
        <v/>
      </c>
    </row>
    <row r="5507">
      <c r="A5507" s="13">
        <f>IF(H5507="","",ROW()-4)</f>
        <v/>
      </c>
      <c r="B5507" s="13">
        <f>IF(H5507="","",ROW()-4)</f>
        <v/>
      </c>
    </row>
    <row r="5508">
      <c r="A5508" s="13">
        <f>IF(H5508="","",ROW()-4)</f>
        <v/>
      </c>
      <c r="B5508" s="13">
        <f>IF(H5508="","",ROW()-4)</f>
        <v/>
      </c>
    </row>
    <row r="5509">
      <c r="A5509" s="13">
        <f>IF(H5509="","",ROW()-4)</f>
        <v/>
      </c>
      <c r="B5509" s="13">
        <f>IF(H5509="","",ROW()-4)</f>
        <v/>
      </c>
    </row>
    <row r="5510">
      <c r="A5510" s="13">
        <f>IF(H5510="","",ROW()-4)</f>
        <v/>
      </c>
      <c r="B5510" s="13">
        <f>IF(H5510="","",ROW()-4)</f>
        <v/>
      </c>
    </row>
    <row r="5511">
      <c r="A5511" s="13">
        <f>IF(H5511="","",ROW()-4)</f>
        <v/>
      </c>
      <c r="B5511" s="13">
        <f>IF(H5511="","",ROW()-4)</f>
        <v/>
      </c>
    </row>
    <row r="5512">
      <c r="A5512" s="13">
        <f>IF(H5512="","",ROW()-4)</f>
        <v/>
      </c>
      <c r="B5512" s="13">
        <f>IF(H5512="","",ROW()-4)</f>
        <v/>
      </c>
    </row>
    <row r="5513">
      <c r="A5513" s="13">
        <f>IF(H5513="","",ROW()-4)</f>
        <v/>
      </c>
      <c r="B5513" s="13">
        <f>IF(H5513="","",ROW()-4)</f>
        <v/>
      </c>
    </row>
    <row r="5514">
      <c r="A5514" s="13">
        <f>IF(H5514="","",ROW()-4)</f>
        <v/>
      </c>
      <c r="B5514" s="13">
        <f>IF(H5514="","",ROW()-4)</f>
        <v/>
      </c>
    </row>
    <row r="5515">
      <c r="A5515" s="13">
        <f>IF(H5515="","",ROW()-4)</f>
        <v/>
      </c>
      <c r="B5515" s="13">
        <f>IF(H5515="","",ROW()-4)</f>
        <v/>
      </c>
    </row>
    <row r="5516">
      <c r="A5516" s="13">
        <f>IF(H5516="","",ROW()-4)</f>
        <v/>
      </c>
      <c r="B5516" s="13">
        <f>IF(H5516="","",ROW()-4)</f>
        <v/>
      </c>
    </row>
    <row r="5517">
      <c r="A5517" s="13">
        <f>IF(H5517="","",ROW()-4)</f>
        <v/>
      </c>
      <c r="B5517" s="13">
        <f>IF(H5517="","",ROW()-4)</f>
        <v/>
      </c>
    </row>
    <row r="5518">
      <c r="A5518" s="13">
        <f>IF(H5518="","",ROW()-4)</f>
        <v/>
      </c>
      <c r="B5518" s="13">
        <f>IF(H5518="","",ROW()-4)</f>
        <v/>
      </c>
    </row>
    <row r="5519">
      <c r="A5519" s="13">
        <f>IF(H5519="","",ROW()-4)</f>
        <v/>
      </c>
      <c r="B5519" s="13">
        <f>IF(H5519="","",ROW()-4)</f>
        <v/>
      </c>
    </row>
    <row r="5520">
      <c r="A5520" s="13">
        <f>IF(H5520="","",ROW()-4)</f>
        <v/>
      </c>
      <c r="B5520" s="13">
        <f>IF(H5520="","",ROW()-4)</f>
        <v/>
      </c>
    </row>
    <row r="5521">
      <c r="A5521" s="13">
        <f>IF(H5521="","",ROW()-4)</f>
        <v/>
      </c>
      <c r="B5521" s="13">
        <f>IF(H5521="","",ROW()-4)</f>
        <v/>
      </c>
    </row>
    <row r="5522">
      <c r="A5522" s="13">
        <f>IF(H5522="","",ROW()-4)</f>
        <v/>
      </c>
      <c r="B5522" s="13">
        <f>IF(H5522="","",ROW()-4)</f>
        <v/>
      </c>
    </row>
    <row r="5523">
      <c r="A5523" s="13">
        <f>IF(H5523="","",ROW()-4)</f>
        <v/>
      </c>
      <c r="B5523" s="13">
        <f>IF(H5523="","",ROW()-4)</f>
        <v/>
      </c>
    </row>
    <row r="5524">
      <c r="A5524" s="13">
        <f>IF(H5524="","",ROW()-4)</f>
        <v/>
      </c>
      <c r="B5524" s="13">
        <f>IF(H5524="","",ROW()-4)</f>
        <v/>
      </c>
    </row>
    <row r="5525">
      <c r="A5525" s="13">
        <f>IF(H5525="","",ROW()-4)</f>
        <v/>
      </c>
      <c r="B5525" s="13">
        <f>IF(H5525="","",ROW()-4)</f>
        <v/>
      </c>
    </row>
    <row r="5526">
      <c r="A5526" s="13">
        <f>IF(H5526="","",ROW()-4)</f>
        <v/>
      </c>
      <c r="B5526" s="13">
        <f>IF(H5526="","",ROW()-4)</f>
        <v/>
      </c>
    </row>
    <row r="5527">
      <c r="A5527" s="13">
        <f>IF(H5527="","",ROW()-4)</f>
        <v/>
      </c>
      <c r="B5527" s="13">
        <f>IF(H5527="","",ROW()-4)</f>
        <v/>
      </c>
    </row>
    <row r="5528">
      <c r="A5528" s="13">
        <f>IF(H5528="","",ROW()-4)</f>
        <v/>
      </c>
      <c r="B5528" s="13">
        <f>IF(H5528="","",ROW()-4)</f>
        <v/>
      </c>
    </row>
    <row r="5529">
      <c r="A5529" s="13">
        <f>IF(H5529="","",ROW()-4)</f>
        <v/>
      </c>
      <c r="B5529" s="13">
        <f>IF(H5529="","",ROW()-4)</f>
        <v/>
      </c>
    </row>
    <row r="5530">
      <c r="A5530" s="13">
        <f>IF(H5530="","",ROW()-4)</f>
        <v/>
      </c>
      <c r="B5530" s="13">
        <f>IF(H5530="","",ROW()-4)</f>
        <v/>
      </c>
    </row>
    <row r="5531">
      <c r="A5531" s="13">
        <f>IF(H5531="","",ROW()-4)</f>
        <v/>
      </c>
      <c r="B5531" s="13">
        <f>IF(H5531="","",ROW()-4)</f>
        <v/>
      </c>
    </row>
    <row r="5532">
      <c r="A5532" s="13">
        <f>IF(H5532="","",ROW()-4)</f>
        <v/>
      </c>
      <c r="B5532" s="13">
        <f>IF(H5532="","",ROW()-4)</f>
        <v/>
      </c>
    </row>
    <row r="5533">
      <c r="A5533" s="13">
        <f>IF(H5533="","",ROW()-4)</f>
        <v/>
      </c>
      <c r="B5533" s="13">
        <f>IF(H5533="","",ROW()-4)</f>
        <v/>
      </c>
    </row>
    <row r="5534">
      <c r="A5534" s="13">
        <f>IF(H5534="","",ROW()-4)</f>
        <v/>
      </c>
      <c r="B5534" s="13">
        <f>IF(H5534="","",ROW()-4)</f>
        <v/>
      </c>
    </row>
    <row r="5535">
      <c r="A5535" s="13">
        <f>IF(H5535="","",ROW()-4)</f>
        <v/>
      </c>
      <c r="B5535" s="13">
        <f>IF(H5535="","",ROW()-4)</f>
        <v/>
      </c>
    </row>
    <row r="5536">
      <c r="A5536" s="13">
        <f>IF(H5536="","",ROW()-4)</f>
        <v/>
      </c>
      <c r="B5536" s="13">
        <f>IF(H5536="","",ROW()-4)</f>
        <v/>
      </c>
    </row>
    <row r="5537">
      <c r="A5537" s="13">
        <f>IF(H5537="","",ROW()-4)</f>
        <v/>
      </c>
      <c r="B5537" s="13">
        <f>IF(H5537="","",ROW()-4)</f>
        <v/>
      </c>
    </row>
    <row r="5538">
      <c r="A5538" s="13">
        <f>IF(H5538="","",ROW()-4)</f>
        <v/>
      </c>
      <c r="B5538" s="13">
        <f>IF(H5538="","",ROW()-4)</f>
        <v/>
      </c>
    </row>
    <row r="5539">
      <c r="A5539" s="13">
        <f>IF(H5539="","",ROW()-4)</f>
        <v/>
      </c>
      <c r="B5539" s="13">
        <f>IF(H5539="","",ROW()-4)</f>
        <v/>
      </c>
    </row>
    <row r="5540">
      <c r="A5540" s="13">
        <f>IF(H5540="","",ROW()-4)</f>
        <v/>
      </c>
      <c r="B5540" s="13">
        <f>IF(H5540="","",ROW()-4)</f>
        <v/>
      </c>
    </row>
    <row r="5541">
      <c r="A5541" s="13">
        <f>IF(H5541="","",ROW()-4)</f>
        <v/>
      </c>
      <c r="B5541" s="13">
        <f>IF(H5541="","",ROW()-4)</f>
        <v/>
      </c>
    </row>
    <row r="5542">
      <c r="A5542" s="13">
        <f>IF(H5542="","",ROW()-4)</f>
        <v/>
      </c>
      <c r="B5542" s="13">
        <f>IF(H5542="","",ROW()-4)</f>
        <v/>
      </c>
    </row>
    <row r="5543">
      <c r="A5543" s="13">
        <f>IF(H5543="","",ROW()-4)</f>
        <v/>
      </c>
      <c r="B5543" s="13">
        <f>IF(H5543="","",ROW()-4)</f>
        <v/>
      </c>
    </row>
    <row r="5544">
      <c r="A5544" s="13">
        <f>IF(H5544="","",ROW()-4)</f>
        <v/>
      </c>
      <c r="B5544" s="13">
        <f>IF(H5544="","",ROW()-4)</f>
        <v/>
      </c>
    </row>
    <row r="5545">
      <c r="A5545" s="13">
        <f>IF(H5545="","",ROW()-4)</f>
        <v/>
      </c>
      <c r="B5545" s="13">
        <f>IF(H5545="","",ROW()-4)</f>
        <v/>
      </c>
    </row>
    <row r="5546">
      <c r="A5546" s="13">
        <f>IF(H5546="","",ROW()-4)</f>
        <v/>
      </c>
      <c r="B5546" s="13">
        <f>IF(H5546="","",ROW()-4)</f>
        <v/>
      </c>
    </row>
    <row r="5547">
      <c r="A5547" s="13">
        <f>IF(H5547="","",ROW()-4)</f>
        <v/>
      </c>
      <c r="B5547" s="13">
        <f>IF(H5547="","",ROW()-4)</f>
        <v/>
      </c>
    </row>
    <row r="5548">
      <c r="A5548" s="13">
        <f>IF(H5548="","",ROW()-4)</f>
        <v/>
      </c>
      <c r="B5548" s="13">
        <f>IF(H5548="","",ROW()-4)</f>
        <v/>
      </c>
    </row>
    <row r="5549">
      <c r="A5549" s="13">
        <f>IF(H5549="","",ROW()-4)</f>
        <v/>
      </c>
      <c r="B5549" s="13">
        <f>IF(H5549="","",ROW()-4)</f>
        <v/>
      </c>
    </row>
    <row r="5550">
      <c r="A5550" s="13">
        <f>IF(H5550="","",ROW()-4)</f>
        <v/>
      </c>
      <c r="B5550" s="13">
        <f>IF(H5550="","",ROW()-4)</f>
        <v/>
      </c>
    </row>
    <row r="5551">
      <c r="A5551" s="13">
        <f>IF(H5551="","",ROW()-4)</f>
        <v/>
      </c>
      <c r="B5551" s="13">
        <f>IF(H5551="","",ROW()-4)</f>
        <v/>
      </c>
    </row>
    <row r="5552">
      <c r="A5552" s="13">
        <f>IF(H5552="","",ROW()-4)</f>
        <v/>
      </c>
      <c r="B5552" s="13">
        <f>IF(H5552="","",ROW()-4)</f>
        <v/>
      </c>
    </row>
    <row r="5553">
      <c r="A5553" s="13">
        <f>IF(H5553="","",ROW()-4)</f>
        <v/>
      </c>
      <c r="B5553" s="13">
        <f>IF(H5553="","",ROW()-4)</f>
        <v/>
      </c>
    </row>
    <row r="5554">
      <c r="A5554" s="13">
        <f>IF(H5554="","",ROW()-4)</f>
        <v/>
      </c>
      <c r="B5554" s="13">
        <f>IF(H5554="","",ROW()-4)</f>
        <v/>
      </c>
    </row>
    <row r="5555">
      <c r="A5555" s="13">
        <f>IF(H5555="","",ROW()-4)</f>
        <v/>
      </c>
      <c r="B5555" s="13">
        <f>IF(H5555="","",ROW()-4)</f>
        <v/>
      </c>
    </row>
    <row r="5556">
      <c r="A5556" s="13">
        <f>IF(H5556="","",ROW()-4)</f>
        <v/>
      </c>
      <c r="B5556" s="13">
        <f>IF(H5556="","",ROW()-4)</f>
        <v/>
      </c>
    </row>
    <row r="5557">
      <c r="A5557" s="13">
        <f>IF(H5557="","",ROW()-4)</f>
        <v/>
      </c>
      <c r="B5557" s="13">
        <f>IF(H5557="","",ROW()-4)</f>
        <v/>
      </c>
    </row>
    <row r="5558">
      <c r="A5558" s="13">
        <f>IF(H5558="","",ROW()-4)</f>
        <v/>
      </c>
      <c r="B5558" s="13">
        <f>IF(H5558="","",ROW()-4)</f>
        <v/>
      </c>
    </row>
    <row r="5559">
      <c r="A5559" s="13">
        <f>IF(H5559="","",ROW()-4)</f>
        <v/>
      </c>
      <c r="B5559" s="13">
        <f>IF(H5559="","",ROW()-4)</f>
        <v/>
      </c>
    </row>
    <row r="5560">
      <c r="A5560" s="13">
        <f>IF(H5560="","",ROW()-4)</f>
        <v/>
      </c>
      <c r="B5560" s="13">
        <f>IF(H5560="","",ROW()-4)</f>
        <v/>
      </c>
    </row>
    <row r="5561">
      <c r="A5561" s="13">
        <f>IF(H5561="","",ROW()-4)</f>
        <v/>
      </c>
      <c r="B5561" s="13">
        <f>IF(H5561="","",ROW()-4)</f>
        <v/>
      </c>
    </row>
    <row r="5562">
      <c r="A5562" s="13">
        <f>IF(H5562="","",ROW()-4)</f>
        <v/>
      </c>
      <c r="B5562" s="13">
        <f>IF(H5562="","",ROW()-4)</f>
        <v/>
      </c>
    </row>
    <row r="5563">
      <c r="A5563" s="13">
        <f>IF(H5563="","",ROW()-4)</f>
        <v/>
      </c>
      <c r="B5563" s="13">
        <f>IF(H5563="","",ROW()-4)</f>
        <v/>
      </c>
    </row>
    <row r="5564">
      <c r="A5564" s="13">
        <f>IF(H5564="","",ROW()-4)</f>
        <v/>
      </c>
      <c r="B5564" s="13">
        <f>IF(H5564="","",ROW()-4)</f>
        <v/>
      </c>
    </row>
    <row r="5565">
      <c r="A5565" s="13">
        <f>IF(H5565="","",ROW()-4)</f>
        <v/>
      </c>
      <c r="B5565" s="13">
        <f>IF(H5565="","",ROW()-4)</f>
        <v/>
      </c>
    </row>
    <row r="5566">
      <c r="A5566" s="13">
        <f>IF(H5566="","",ROW()-4)</f>
        <v/>
      </c>
      <c r="B5566" s="13">
        <f>IF(H5566="","",ROW()-4)</f>
        <v/>
      </c>
    </row>
    <row r="5567">
      <c r="A5567" s="13">
        <f>IF(H5567="","",ROW()-4)</f>
        <v/>
      </c>
      <c r="B5567" s="13">
        <f>IF(H5567="","",ROW()-4)</f>
        <v/>
      </c>
    </row>
    <row r="5568">
      <c r="A5568" s="13">
        <f>IF(H5568="","",ROW()-4)</f>
        <v/>
      </c>
      <c r="B5568" s="13">
        <f>IF(H5568="","",ROW()-4)</f>
        <v/>
      </c>
    </row>
    <row r="5569">
      <c r="A5569" s="13">
        <f>IF(H5569="","",ROW()-4)</f>
        <v/>
      </c>
      <c r="B5569" s="13">
        <f>IF(H5569="","",ROW()-4)</f>
        <v/>
      </c>
    </row>
    <row r="5570">
      <c r="A5570" s="13">
        <f>IF(H5570="","",ROW()-4)</f>
        <v/>
      </c>
      <c r="B5570" s="13">
        <f>IF(H5570="","",ROW()-4)</f>
        <v/>
      </c>
    </row>
    <row r="5571">
      <c r="A5571" s="13">
        <f>IF(H5571="","",ROW()-4)</f>
        <v/>
      </c>
      <c r="B5571" s="13">
        <f>IF(H5571="","",ROW()-4)</f>
        <v/>
      </c>
    </row>
    <row r="5572">
      <c r="A5572" s="13">
        <f>IF(H5572="","",ROW()-4)</f>
        <v/>
      </c>
      <c r="B5572" s="13">
        <f>IF(H5572="","",ROW()-4)</f>
        <v/>
      </c>
    </row>
    <row r="5573">
      <c r="A5573" s="13">
        <f>IF(H5573="","",ROW()-4)</f>
        <v/>
      </c>
      <c r="B5573" s="13">
        <f>IF(H5573="","",ROW()-4)</f>
        <v/>
      </c>
    </row>
    <row r="5574">
      <c r="A5574" s="13">
        <f>IF(H5574="","",ROW()-4)</f>
        <v/>
      </c>
      <c r="B5574" s="13">
        <f>IF(H5574="","",ROW()-4)</f>
        <v/>
      </c>
    </row>
    <row r="5575">
      <c r="A5575" s="13">
        <f>IF(H5575="","",ROW()-4)</f>
        <v/>
      </c>
      <c r="B5575" s="13">
        <f>IF(H5575="","",ROW()-4)</f>
        <v/>
      </c>
    </row>
    <row r="5576">
      <c r="A5576" s="13">
        <f>IF(H5576="","",ROW()-4)</f>
        <v/>
      </c>
      <c r="B5576" s="13">
        <f>IF(H5576="","",ROW()-4)</f>
        <v/>
      </c>
    </row>
    <row r="5577">
      <c r="A5577" s="13">
        <f>IF(H5577="","",ROW()-4)</f>
        <v/>
      </c>
      <c r="B5577" s="13">
        <f>IF(H5577="","",ROW()-4)</f>
        <v/>
      </c>
    </row>
    <row r="5578">
      <c r="A5578" s="13">
        <f>IF(H5578="","",ROW()-4)</f>
        <v/>
      </c>
      <c r="B5578" s="13">
        <f>IF(H5578="","",ROW()-4)</f>
        <v/>
      </c>
    </row>
    <row r="5579">
      <c r="A5579" s="13">
        <f>IF(H5579="","",ROW()-4)</f>
        <v/>
      </c>
      <c r="B5579" s="13">
        <f>IF(H5579="","",ROW()-4)</f>
        <v/>
      </c>
    </row>
    <row r="5580">
      <c r="A5580" s="13">
        <f>IF(H5580="","",ROW()-4)</f>
        <v/>
      </c>
      <c r="B5580" s="13">
        <f>IF(H5580="","",ROW()-4)</f>
        <v/>
      </c>
    </row>
    <row r="5581">
      <c r="A5581" s="13">
        <f>IF(H5581="","",ROW()-4)</f>
        <v/>
      </c>
      <c r="B5581" s="13">
        <f>IF(H5581="","",ROW()-4)</f>
        <v/>
      </c>
    </row>
    <row r="5582">
      <c r="A5582" s="13">
        <f>IF(H5582="","",ROW()-4)</f>
        <v/>
      </c>
      <c r="B5582" s="13">
        <f>IF(H5582="","",ROW()-4)</f>
        <v/>
      </c>
    </row>
    <row r="5583">
      <c r="A5583" s="13">
        <f>IF(H5583="","",ROW()-4)</f>
        <v/>
      </c>
      <c r="B5583" s="13">
        <f>IF(H5583="","",ROW()-4)</f>
        <v/>
      </c>
    </row>
    <row r="5584">
      <c r="A5584" s="13">
        <f>IF(H5584="","",ROW()-4)</f>
        <v/>
      </c>
      <c r="B5584" s="13">
        <f>IF(H5584="","",ROW()-4)</f>
        <v/>
      </c>
    </row>
    <row r="5585">
      <c r="A5585" s="13">
        <f>IF(H5585="","",ROW()-4)</f>
        <v/>
      </c>
      <c r="B5585" s="13">
        <f>IF(H5585="","",ROW()-4)</f>
        <v/>
      </c>
    </row>
    <row r="5586">
      <c r="A5586" s="13">
        <f>IF(H5586="","",ROW()-4)</f>
        <v/>
      </c>
      <c r="B5586" s="13">
        <f>IF(H5586="","",ROW()-4)</f>
        <v/>
      </c>
    </row>
    <row r="5587">
      <c r="A5587" s="13">
        <f>IF(H5587="","",ROW()-4)</f>
        <v/>
      </c>
      <c r="B5587" s="13">
        <f>IF(H5587="","",ROW()-4)</f>
        <v/>
      </c>
    </row>
    <row r="5588">
      <c r="A5588" s="13">
        <f>IF(H5588="","",ROW()-4)</f>
        <v/>
      </c>
      <c r="B5588" s="13">
        <f>IF(H5588="","",ROW()-4)</f>
        <v/>
      </c>
    </row>
    <row r="5589">
      <c r="A5589" s="13">
        <f>IF(H5589="","",ROW()-4)</f>
        <v/>
      </c>
      <c r="B5589" s="13">
        <f>IF(H5589="","",ROW()-4)</f>
        <v/>
      </c>
    </row>
    <row r="5590">
      <c r="A5590" s="13">
        <f>IF(H5590="","",ROW()-4)</f>
        <v/>
      </c>
      <c r="B5590" s="13">
        <f>IF(H5590="","",ROW()-4)</f>
        <v/>
      </c>
    </row>
    <row r="5591">
      <c r="A5591" s="13">
        <f>IF(H5591="","",ROW()-4)</f>
        <v/>
      </c>
      <c r="B5591" s="13">
        <f>IF(H5591="","",ROW()-4)</f>
        <v/>
      </c>
    </row>
    <row r="5592">
      <c r="A5592" s="13">
        <f>IF(H5592="","",ROW()-4)</f>
        <v/>
      </c>
      <c r="B5592" s="13">
        <f>IF(H5592="","",ROW()-4)</f>
        <v/>
      </c>
    </row>
    <row r="5593">
      <c r="A5593" s="13">
        <f>IF(H5593="","",ROW()-4)</f>
        <v/>
      </c>
      <c r="B5593" s="13">
        <f>IF(H5593="","",ROW()-4)</f>
        <v/>
      </c>
    </row>
    <row r="5594">
      <c r="A5594" s="13">
        <f>IF(H5594="","",ROW()-4)</f>
        <v/>
      </c>
      <c r="B5594" s="13">
        <f>IF(H5594="","",ROW()-4)</f>
        <v/>
      </c>
    </row>
    <row r="5595">
      <c r="A5595" s="13">
        <f>IF(H5595="","",ROW()-4)</f>
        <v/>
      </c>
      <c r="B5595" s="13">
        <f>IF(H5595="","",ROW()-4)</f>
        <v/>
      </c>
    </row>
    <row r="5596">
      <c r="A5596" s="13">
        <f>IF(H5596="","",ROW()-4)</f>
        <v/>
      </c>
      <c r="B5596" s="13">
        <f>IF(H5596="","",ROW()-4)</f>
        <v/>
      </c>
    </row>
    <row r="5597">
      <c r="A5597" s="13">
        <f>IF(H5597="","",ROW()-4)</f>
        <v/>
      </c>
      <c r="B5597" s="13">
        <f>IF(H5597="","",ROW()-4)</f>
        <v/>
      </c>
    </row>
    <row r="5598">
      <c r="A5598" s="13">
        <f>IF(H5598="","",ROW()-4)</f>
        <v/>
      </c>
      <c r="B5598" s="13">
        <f>IF(H5598="","",ROW()-4)</f>
        <v/>
      </c>
    </row>
    <row r="5599">
      <c r="A5599" s="13">
        <f>IF(H5599="","",ROW()-4)</f>
        <v/>
      </c>
      <c r="B5599" s="13">
        <f>IF(H5599="","",ROW()-4)</f>
        <v/>
      </c>
    </row>
    <row r="5600">
      <c r="A5600" s="13">
        <f>IF(H5600="","",ROW()-4)</f>
        <v/>
      </c>
      <c r="B5600" s="13">
        <f>IF(H5600="","",ROW()-4)</f>
        <v/>
      </c>
    </row>
    <row r="5601">
      <c r="A5601" s="13">
        <f>IF(H5601="","",ROW()-4)</f>
        <v/>
      </c>
      <c r="B5601" s="13">
        <f>IF(H5601="","",ROW()-4)</f>
        <v/>
      </c>
    </row>
    <row r="5602">
      <c r="A5602" s="13">
        <f>IF(H5602="","",ROW()-4)</f>
        <v/>
      </c>
      <c r="B5602" s="13">
        <f>IF(H5602="","",ROW()-4)</f>
        <v/>
      </c>
    </row>
    <row r="5603">
      <c r="A5603" s="13">
        <f>IF(H5603="","",ROW()-4)</f>
        <v/>
      </c>
      <c r="B5603" s="13">
        <f>IF(H5603="","",ROW()-4)</f>
        <v/>
      </c>
    </row>
    <row r="5604">
      <c r="A5604" s="13">
        <f>IF(H5604="","",ROW()-4)</f>
        <v/>
      </c>
      <c r="B5604" s="13">
        <f>IF(H5604="","",ROW()-4)</f>
        <v/>
      </c>
    </row>
    <row r="5605">
      <c r="A5605" s="13">
        <f>IF(H5605="","",ROW()-4)</f>
        <v/>
      </c>
      <c r="B5605" s="13">
        <f>IF(H5605="","",ROW()-4)</f>
        <v/>
      </c>
    </row>
    <row r="5606">
      <c r="A5606" s="13">
        <f>IF(H5606="","",ROW()-4)</f>
        <v/>
      </c>
      <c r="B5606" s="13">
        <f>IF(H5606="","",ROW()-4)</f>
        <v/>
      </c>
    </row>
    <row r="5607">
      <c r="A5607" s="13">
        <f>IF(H5607="","",ROW()-4)</f>
        <v/>
      </c>
      <c r="B5607" s="13">
        <f>IF(H5607="","",ROW()-4)</f>
        <v/>
      </c>
    </row>
    <row r="5608">
      <c r="A5608" s="13">
        <f>IF(H5608="","",ROW()-4)</f>
        <v/>
      </c>
      <c r="B5608" s="13">
        <f>IF(H5608="","",ROW()-4)</f>
        <v/>
      </c>
    </row>
    <row r="5609">
      <c r="A5609" s="13">
        <f>IF(H5609="","",ROW()-4)</f>
        <v/>
      </c>
      <c r="B5609" s="13">
        <f>IF(H5609="","",ROW()-4)</f>
        <v/>
      </c>
    </row>
    <row r="5610">
      <c r="A5610" s="13">
        <f>IF(H5610="","",ROW()-4)</f>
        <v/>
      </c>
      <c r="B5610" s="13">
        <f>IF(H5610="","",ROW()-4)</f>
        <v/>
      </c>
    </row>
    <row r="5611">
      <c r="A5611" s="13">
        <f>IF(H5611="","",ROW()-4)</f>
        <v/>
      </c>
      <c r="B5611" s="13">
        <f>IF(H5611="","",ROW()-4)</f>
        <v/>
      </c>
    </row>
    <row r="5612">
      <c r="A5612" s="13">
        <f>IF(H5612="","",ROW()-4)</f>
        <v/>
      </c>
      <c r="B5612" s="13">
        <f>IF(H5612="","",ROW()-4)</f>
        <v/>
      </c>
    </row>
    <row r="5613">
      <c r="A5613" s="13">
        <f>IF(H5613="","",ROW()-4)</f>
        <v/>
      </c>
      <c r="B5613" s="13">
        <f>IF(H5613="","",ROW()-4)</f>
        <v/>
      </c>
    </row>
    <row r="5614">
      <c r="A5614" s="13">
        <f>IF(H5614="","",ROW()-4)</f>
        <v/>
      </c>
      <c r="B5614" s="13">
        <f>IF(H5614="","",ROW()-4)</f>
        <v/>
      </c>
    </row>
    <row r="5615">
      <c r="A5615" s="13">
        <f>IF(H5615="","",ROW()-4)</f>
        <v/>
      </c>
      <c r="B5615" s="13">
        <f>IF(H5615="","",ROW()-4)</f>
        <v/>
      </c>
    </row>
    <row r="5616">
      <c r="A5616" s="13">
        <f>IF(H5616="","",ROW()-4)</f>
        <v/>
      </c>
      <c r="B5616" s="13">
        <f>IF(H5616="","",ROW()-4)</f>
        <v/>
      </c>
    </row>
    <row r="5617">
      <c r="A5617" s="13">
        <f>IF(H5617="","",ROW()-4)</f>
        <v/>
      </c>
      <c r="B5617" s="13">
        <f>IF(H5617="","",ROW()-4)</f>
        <v/>
      </c>
    </row>
    <row r="5618">
      <c r="A5618" s="13">
        <f>IF(H5618="","",ROW()-4)</f>
        <v/>
      </c>
      <c r="B5618" s="13">
        <f>IF(H5618="","",ROW()-4)</f>
        <v/>
      </c>
    </row>
    <row r="5619">
      <c r="A5619" s="13">
        <f>IF(H5619="","",ROW()-4)</f>
        <v/>
      </c>
      <c r="B5619" s="13">
        <f>IF(H5619="","",ROW()-4)</f>
        <v/>
      </c>
    </row>
    <row r="5620">
      <c r="A5620" s="13">
        <f>IF(H5620="","",ROW()-4)</f>
        <v/>
      </c>
      <c r="B5620" s="13">
        <f>IF(H5620="","",ROW()-4)</f>
        <v/>
      </c>
    </row>
    <row r="5621">
      <c r="A5621" s="13">
        <f>IF(H5621="","",ROW()-4)</f>
        <v/>
      </c>
      <c r="B5621" s="13">
        <f>IF(H5621="","",ROW()-4)</f>
        <v/>
      </c>
    </row>
    <row r="5622">
      <c r="A5622" s="13">
        <f>IF(H5622="","",ROW()-4)</f>
        <v/>
      </c>
      <c r="B5622" s="13">
        <f>IF(H5622="","",ROW()-4)</f>
        <v/>
      </c>
    </row>
    <row r="5623">
      <c r="A5623" s="13">
        <f>IF(H5623="","",ROW()-4)</f>
        <v/>
      </c>
      <c r="B5623" s="13">
        <f>IF(H5623="","",ROW()-4)</f>
        <v/>
      </c>
    </row>
    <row r="5624">
      <c r="A5624" s="13">
        <f>IF(H5624="","",ROW()-4)</f>
        <v/>
      </c>
      <c r="B5624" s="13">
        <f>IF(H5624="","",ROW()-4)</f>
        <v/>
      </c>
    </row>
    <row r="5625">
      <c r="A5625" s="13">
        <f>IF(H5625="","",ROW()-4)</f>
        <v/>
      </c>
      <c r="B5625" s="13">
        <f>IF(H5625="","",ROW()-4)</f>
        <v/>
      </c>
    </row>
    <row r="5626">
      <c r="A5626" s="13">
        <f>IF(H5626="","",ROW()-4)</f>
        <v/>
      </c>
      <c r="B5626" s="13">
        <f>IF(H5626="","",ROW()-4)</f>
        <v/>
      </c>
    </row>
    <row r="5627">
      <c r="A5627" s="13">
        <f>IF(H5627="","",ROW()-4)</f>
        <v/>
      </c>
      <c r="B5627" s="13">
        <f>IF(H5627="","",ROW()-4)</f>
        <v/>
      </c>
    </row>
    <row r="5628">
      <c r="A5628" s="13">
        <f>IF(H5628="","",ROW()-4)</f>
        <v/>
      </c>
      <c r="B5628" s="13">
        <f>IF(H5628="","",ROW()-4)</f>
        <v/>
      </c>
    </row>
    <row r="5629">
      <c r="A5629" s="13">
        <f>IF(H5629="","",ROW()-4)</f>
        <v/>
      </c>
      <c r="B5629" s="13">
        <f>IF(H5629="","",ROW()-4)</f>
        <v/>
      </c>
    </row>
    <row r="5630">
      <c r="A5630" s="13">
        <f>IF(H5630="","",ROW()-4)</f>
        <v/>
      </c>
      <c r="B5630" s="13">
        <f>IF(H5630="","",ROW()-4)</f>
        <v/>
      </c>
    </row>
    <row r="5631">
      <c r="A5631" s="13">
        <f>IF(H5631="","",ROW()-4)</f>
        <v/>
      </c>
      <c r="B5631" s="13">
        <f>IF(H5631="","",ROW()-4)</f>
        <v/>
      </c>
    </row>
    <row r="5632">
      <c r="A5632" s="13">
        <f>IF(H5632="","",ROW()-4)</f>
        <v/>
      </c>
      <c r="B5632" s="13">
        <f>IF(H5632="","",ROW()-4)</f>
        <v/>
      </c>
    </row>
    <row r="5633">
      <c r="A5633" s="13">
        <f>IF(H5633="","",ROW()-4)</f>
        <v/>
      </c>
      <c r="B5633" s="13">
        <f>IF(H5633="","",ROW()-4)</f>
        <v/>
      </c>
    </row>
    <row r="5634">
      <c r="A5634" s="13">
        <f>IF(H5634="","",ROW()-4)</f>
        <v/>
      </c>
      <c r="B5634" s="13">
        <f>IF(H5634="","",ROW()-4)</f>
        <v/>
      </c>
    </row>
    <row r="5635">
      <c r="A5635" s="13">
        <f>IF(H5635="","",ROW()-4)</f>
        <v/>
      </c>
      <c r="B5635" s="13">
        <f>IF(H5635="","",ROW()-4)</f>
        <v/>
      </c>
    </row>
    <row r="5636">
      <c r="A5636" s="13">
        <f>IF(H5636="","",ROW()-4)</f>
        <v/>
      </c>
      <c r="B5636" s="13">
        <f>IF(H5636="","",ROW()-4)</f>
        <v/>
      </c>
    </row>
    <row r="5637">
      <c r="A5637" s="13">
        <f>IF(H5637="","",ROW()-4)</f>
        <v/>
      </c>
      <c r="B5637" s="13">
        <f>IF(H5637="","",ROW()-4)</f>
        <v/>
      </c>
    </row>
    <row r="5638">
      <c r="A5638" s="13">
        <f>IF(H5638="","",ROW()-4)</f>
        <v/>
      </c>
      <c r="B5638" s="13">
        <f>IF(H5638="","",ROW()-4)</f>
        <v/>
      </c>
    </row>
    <row r="5639">
      <c r="A5639" s="13">
        <f>IF(H5639="","",ROW()-4)</f>
        <v/>
      </c>
      <c r="B5639" s="13">
        <f>IF(H5639="","",ROW()-4)</f>
        <v/>
      </c>
    </row>
    <row r="5640">
      <c r="A5640" s="13">
        <f>IF(H5640="","",ROW()-4)</f>
        <v/>
      </c>
      <c r="B5640" s="13">
        <f>IF(H5640="","",ROW()-4)</f>
        <v/>
      </c>
    </row>
    <row r="5641">
      <c r="A5641" s="13">
        <f>IF(H5641="","",ROW()-4)</f>
        <v/>
      </c>
      <c r="B5641" s="13">
        <f>IF(H5641="","",ROW()-4)</f>
        <v/>
      </c>
    </row>
    <row r="5642">
      <c r="A5642" s="13">
        <f>IF(H5642="","",ROW()-4)</f>
        <v/>
      </c>
      <c r="B5642" s="13">
        <f>IF(H5642="","",ROW()-4)</f>
        <v/>
      </c>
    </row>
    <row r="5643">
      <c r="A5643" s="13">
        <f>IF(H5643="","",ROW()-4)</f>
        <v/>
      </c>
      <c r="B5643" s="13">
        <f>IF(H5643="","",ROW()-4)</f>
        <v/>
      </c>
    </row>
    <row r="5644">
      <c r="A5644" s="13">
        <f>IF(H5644="","",ROW()-4)</f>
        <v/>
      </c>
      <c r="B5644" s="13">
        <f>IF(H5644="","",ROW()-4)</f>
        <v/>
      </c>
    </row>
    <row r="5645">
      <c r="A5645" s="13">
        <f>IF(H5645="","",ROW()-4)</f>
        <v/>
      </c>
      <c r="B5645" s="13">
        <f>IF(H5645="","",ROW()-4)</f>
        <v/>
      </c>
    </row>
    <row r="5646">
      <c r="A5646" s="13">
        <f>IF(H5646="","",ROW()-4)</f>
        <v/>
      </c>
      <c r="B5646" s="13">
        <f>IF(H5646="","",ROW()-4)</f>
        <v/>
      </c>
    </row>
    <row r="5647">
      <c r="A5647" s="13">
        <f>IF(H5647="","",ROW()-4)</f>
        <v/>
      </c>
      <c r="B5647" s="13">
        <f>IF(H5647="","",ROW()-4)</f>
        <v/>
      </c>
    </row>
    <row r="5648">
      <c r="A5648" s="13">
        <f>IF(H5648="","",ROW()-4)</f>
        <v/>
      </c>
      <c r="B5648" s="13">
        <f>IF(H5648="","",ROW()-4)</f>
        <v/>
      </c>
    </row>
    <row r="5649">
      <c r="A5649" s="13">
        <f>IF(H5649="","",ROW()-4)</f>
        <v/>
      </c>
      <c r="B5649" s="13">
        <f>IF(H5649="","",ROW()-4)</f>
        <v/>
      </c>
    </row>
    <row r="5650">
      <c r="A5650" s="13">
        <f>IF(H5650="","",ROW()-4)</f>
        <v/>
      </c>
      <c r="B5650" s="13">
        <f>IF(H5650="","",ROW()-4)</f>
        <v/>
      </c>
    </row>
    <row r="5651">
      <c r="A5651" s="13">
        <f>IF(H5651="","",ROW()-4)</f>
        <v/>
      </c>
      <c r="B5651" s="13">
        <f>IF(H5651="","",ROW()-4)</f>
        <v/>
      </c>
    </row>
    <row r="5652">
      <c r="A5652" s="13">
        <f>IF(H5652="","",ROW()-4)</f>
        <v/>
      </c>
      <c r="B5652" s="13">
        <f>IF(H5652="","",ROW()-4)</f>
        <v/>
      </c>
    </row>
    <row r="5653">
      <c r="A5653" s="13">
        <f>IF(H5653="","",ROW()-4)</f>
        <v/>
      </c>
      <c r="B5653" s="13">
        <f>IF(H5653="","",ROW()-4)</f>
        <v/>
      </c>
    </row>
    <row r="5654">
      <c r="A5654" s="13">
        <f>IF(H5654="","",ROW()-4)</f>
        <v/>
      </c>
      <c r="B5654" s="13">
        <f>IF(H5654="","",ROW()-4)</f>
        <v/>
      </c>
    </row>
    <row r="5655">
      <c r="A5655" s="13">
        <f>IF(H5655="","",ROW()-4)</f>
        <v/>
      </c>
      <c r="B5655" s="13">
        <f>IF(H5655="","",ROW()-4)</f>
        <v/>
      </c>
    </row>
    <row r="5656">
      <c r="A5656" s="13">
        <f>IF(H5656="","",ROW()-4)</f>
        <v/>
      </c>
      <c r="B5656" s="13">
        <f>IF(H5656="","",ROW()-4)</f>
        <v/>
      </c>
    </row>
    <row r="5657">
      <c r="A5657" s="13">
        <f>IF(H5657="","",ROW()-4)</f>
        <v/>
      </c>
      <c r="B5657" s="13">
        <f>IF(H5657="","",ROW()-4)</f>
        <v/>
      </c>
    </row>
    <row r="5658">
      <c r="A5658" s="13">
        <f>IF(H5658="","",ROW()-4)</f>
        <v/>
      </c>
      <c r="B5658" s="13">
        <f>IF(H5658="","",ROW()-4)</f>
        <v/>
      </c>
    </row>
    <row r="5659">
      <c r="A5659" s="13">
        <f>IF(H5659="","",ROW()-4)</f>
        <v/>
      </c>
      <c r="B5659" s="13">
        <f>IF(H5659="","",ROW()-4)</f>
        <v/>
      </c>
    </row>
    <row r="5660">
      <c r="A5660" s="13">
        <f>IF(H5660="","",ROW()-4)</f>
        <v/>
      </c>
      <c r="B5660" s="13">
        <f>IF(H5660="","",ROW()-4)</f>
        <v/>
      </c>
    </row>
    <row r="5661">
      <c r="A5661" s="13">
        <f>IF(H5661="","",ROW()-4)</f>
        <v/>
      </c>
      <c r="B5661" s="13">
        <f>IF(H5661="","",ROW()-4)</f>
        <v/>
      </c>
    </row>
    <row r="5662">
      <c r="A5662" s="13">
        <f>IF(H5662="","",ROW()-4)</f>
        <v/>
      </c>
      <c r="B5662" s="13">
        <f>IF(H5662="","",ROW()-4)</f>
        <v/>
      </c>
    </row>
    <row r="5663">
      <c r="A5663" s="13">
        <f>IF(H5663="","",ROW()-4)</f>
        <v/>
      </c>
      <c r="B5663" s="13">
        <f>IF(H5663="","",ROW()-4)</f>
        <v/>
      </c>
    </row>
    <row r="5664">
      <c r="A5664" s="13">
        <f>IF(H5664="","",ROW()-4)</f>
        <v/>
      </c>
      <c r="B5664" s="13">
        <f>IF(H5664="","",ROW()-4)</f>
        <v/>
      </c>
    </row>
    <row r="5665">
      <c r="A5665" s="13">
        <f>IF(H5665="","",ROW()-4)</f>
        <v/>
      </c>
      <c r="B5665" s="13">
        <f>IF(H5665="","",ROW()-4)</f>
        <v/>
      </c>
    </row>
    <row r="5666">
      <c r="A5666" s="13">
        <f>IF(H5666="","",ROW()-4)</f>
        <v/>
      </c>
      <c r="B5666" s="13">
        <f>IF(H5666="","",ROW()-4)</f>
        <v/>
      </c>
    </row>
    <row r="5667">
      <c r="A5667" s="13">
        <f>IF(H5667="","",ROW()-4)</f>
        <v/>
      </c>
      <c r="B5667" s="13">
        <f>IF(H5667="","",ROW()-4)</f>
        <v/>
      </c>
    </row>
    <row r="5668">
      <c r="A5668" s="13">
        <f>IF(H5668="","",ROW()-4)</f>
        <v/>
      </c>
      <c r="B5668" s="13">
        <f>IF(H5668="","",ROW()-4)</f>
        <v/>
      </c>
    </row>
    <row r="5669">
      <c r="A5669" s="13">
        <f>IF(H5669="","",ROW()-4)</f>
        <v/>
      </c>
      <c r="B5669" s="13">
        <f>IF(H5669="","",ROW()-4)</f>
        <v/>
      </c>
    </row>
    <row r="5670">
      <c r="A5670" s="13">
        <f>IF(H5670="","",ROW()-4)</f>
        <v/>
      </c>
      <c r="B5670" s="13">
        <f>IF(H5670="","",ROW()-4)</f>
        <v/>
      </c>
    </row>
    <row r="5671">
      <c r="A5671" s="13">
        <f>IF(H5671="","",ROW()-4)</f>
        <v/>
      </c>
      <c r="B5671" s="13">
        <f>IF(H5671="","",ROW()-4)</f>
        <v/>
      </c>
    </row>
    <row r="5672">
      <c r="A5672" s="13">
        <f>IF(H5672="","",ROW()-4)</f>
        <v/>
      </c>
      <c r="B5672" s="13">
        <f>IF(H5672="","",ROW()-4)</f>
        <v/>
      </c>
    </row>
    <row r="5673">
      <c r="A5673" s="13">
        <f>IF(H5673="","",ROW()-4)</f>
        <v/>
      </c>
      <c r="B5673" s="13">
        <f>IF(H5673="","",ROW()-4)</f>
        <v/>
      </c>
    </row>
    <row r="5674">
      <c r="A5674" s="13">
        <f>IF(H5674="","",ROW()-4)</f>
        <v/>
      </c>
      <c r="B5674" s="13">
        <f>IF(H5674="","",ROW()-4)</f>
        <v/>
      </c>
    </row>
    <row r="5675">
      <c r="A5675" s="13">
        <f>IF(H5675="","",ROW()-4)</f>
        <v/>
      </c>
      <c r="B5675" s="13">
        <f>IF(H5675="","",ROW()-4)</f>
        <v/>
      </c>
    </row>
    <row r="5676">
      <c r="A5676" s="13">
        <f>IF(H5676="","",ROW()-4)</f>
        <v/>
      </c>
      <c r="B5676" s="13">
        <f>IF(H5676="","",ROW()-4)</f>
        <v/>
      </c>
    </row>
    <row r="5677">
      <c r="A5677" s="13">
        <f>IF(H5677="","",ROW()-4)</f>
        <v/>
      </c>
      <c r="B5677" s="13">
        <f>IF(H5677="","",ROW()-4)</f>
        <v/>
      </c>
    </row>
    <row r="5678">
      <c r="A5678" s="13">
        <f>IF(H5678="","",ROW()-4)</f>
        <v/>
      </c>
      <c r="B5678" s="13">
        <f>IF(H5678="","",ROW()-4)</f>
        <v/>
      </c>
    </row>
    <row r="5679">
      <c r="A5679" s="13">
        <f>IF(H5679="","",ROW()-4)</f>
        <v/>
      </c>
      <c r="B5679" s="13">
        <f>IF(H5679="","",ROW()-4)</f>
        <v/>
      </c>
    </row>
    <row r="5680">
      <c r="A5680" s="13">
        <f>IF(H5680="","",ROW()-4)</f>
        <v/>
      </c>
      <c r="B5680" s="13">
        <f>IF(H5680="","",ROW()-4)</f>
        <v/>
      </c>
    </row>
    <row r="5681">
      <c r="A5681" s="13">
        <f>IF(H5681="","",ROW()-4)</f>
        <v/>
      </c>
      <c r="B5681" s="13">
        <f>IF(H5681="","",ROW()-4)</f>
        <v/>
      </c>
    </row>
    <row r="5682">
      <c r="A5682" s="13">
        <f>IF(H5682="","",ROW()-4)</f>
        <v/>
      </c>
      <c r="B5682" s="13">
        <f>IF(H5682="","",ROW()-4)</f>
        <v/>
      </c>
    </row>
    <row r="5683">
      <c r="A5683" s="13">
        <f>IF(H5683="","",ROW()-4)</f>
        <v/>
      </c>
      <c r="B5683" s="13">
        <f>IF(H5683="","",ROW()-4)</f>
        <v/>
      </c>
    </row>
    <row r="5684">
      <c r="A5684" s="13">
        <f>IF(H5684="","",ROW()-4)</f>
        <v/>
      </c>
      <c r="B5684" s="13">
        <f>IF(H5684="","",ROW()-4)</f>
        <v/>
      </c>
    </row>
    <row r="5685">
      <c r="A5685" s="13">
        <f>IF(H5685="","",ROW()-4)</f>
        <v/>
      </c>
      <c r="B5685" s="13">
        <f>IF(H5685="","",ROW()-4)</f>
        <v/>
      </c>
    </row>
    <row r="5686">
      <c r="A5686" s="13">
        <f>IF(H5686="","",ROW()-4)</f>
        <v/>
      </c>
      <c r="B5686" s="13">
        <f>IF(H5686="","",ROW()-4)</f>
        <v/>
      </c>
    </row>
    <row r="5687">
      <c r="A5687" s="13">
        <f>IF(H5687="","",ROW()-4)</f>
        <v/>
      </c>
      <c r="B5687" s="13">
        <f>IF(H5687="","",ROW()-4)</f>
        <v/>
      </c>
    </row>
    <row r="5688">
      <c r="A5688" s="13">
        <f>IF(H5688="","",ROW()-4)</f>
        <v/>
      </c>
      <c r="B5688" s="13">
        <f>IF(H5688="","",ROW()-4)</f>
        <v/>
      </c>
    </row>
    <row r="5689">
      <c r="A5689" s="13">
        <f>IF(H5689="","",ROW()-4)</f>
        <v/>
      </c>
      <c r="B5689" s="13">
        <f>IF(H5689="","",ROW()-4)</f>
        <v/>
      </c>
    </row>
    <row r="5690">
      <c r="A5690" s="13">
        <f>IF(H5690="","",ROW()-4)</f>
        <v/>
      </c>
      <c r="B5690" s="13">
        <f>IF(H5690="","",ROW()-4)</f>
        <v/>
      </c>
    </row>
    <row r="5691">
      <c r="A5691" s="13">
        <f>IF(H5691="","",ROW()-4)</f>
        <v/>
      </c>
      <c r="B5691" s="13">
        <f>IF(H5691="","",ROW()-4)</f>
        <v/>
      </c>
    </row>
    <row r="5692">
      <c r="A5692" s="13">
        <f>IF(H5692="","",ROW()-4)</f>
        <v/>
      </c>
      <c r="B5692" s="13">
        <f>IF(H5692="","",ROW()-4)</f>
        <v/>
      </c>
    </row>
    <row r="5693">
      <c r="A5693" s="13">
        <f>IF(H5693="","",ROW()-4)</f>
        <v/>
      </c>
      <c r="B5693" s="13">
        <f>IF(H5693="","",ROW()-4)</f>
        <v/>
      </c>
    </row>
    <row r="5694">
      <c r="A5694" s="13">
        <f>IF(H5694="","",ROW()-4)</f>
        <v/>
      </c>
      <c r="B5694" s="13">
        <f>IF(H5694="","",ROW()-4)</f>
        <v/>
      </c>
    </row>
    <row r="5695">
      <c r="A5695" s="13">
        <f>IF(H5695="","",ROW()-4)</f>
        <v/>
      </c>
      <c r="B5695" s="13">
        <f>IF(H5695="","",ROW()-4)</f>
        <v/>
      </c>
    </row>
    <row r="5696">
      <c r="A5696" s="13">
        <f>IF(H5696="","",ROW()-4)</f>
        <v/>
      </c>
      <c r="B5696" s="13">
        <f>IF(H5696="","",ROW()-4)</f>
        <v/>
      </c>
    </row>
    <row r="5697">
      <c r="A5697" s="13">
        <f>IF(H5697="","",ROW()-4)</f>
        <v/>
      </c>
      <c r="B5697" s="13">
        <f>IF(H5697="","",ROW()-4)</f>
        <v/>
      </c>
    </row>
    <row r="5698">
      <c r="A5698" s="13">
        <f>IF(H5698="","",ROW()-4)</f>
        <v/>
      </c>
      <c r="B5698" s="13">
        <f>IF(H5698="","",ROW()-4)</f>
        <v/>
      </c>
    </row>
    <row r="5699">
      <c r="A5699" s="13">
        <f>IF(H5699="","",ROW()-4)</f>
        <v/>
      </c>
      <c r="B5699" s="13">
        <f>IF(H5699="","",ROW()-4)</f>
        <v/>
      </c>
    </row>
    <row r="5700">
      <c r="A5700" s="13">
        <f>IF(H5700="","",ROW()-4)</f>
        <v/>
      </c>
      <c r="B5700" s="13">
        <f>IF(H5700="","",ROW()-4)</f>
        <v/>
      </c>
    </row>
    <row r="5701">
      <c r="A5701" s="13">
        <f>IF(H5701="","",ROW()-4)</f>
        <v/>
      </c>
      <c r="B5701" s="13">
        <f>IF(H5701="","",ROW()-4)</f>
        <v/>
      </c>
    </row>
    <row r="5702">
      <c r="A5702" s="13">
        <f>IF(H5702="","",ROW()-4)</f>
        <v/>
      </c>
      <c r="B5702" s="13">
        <f>IF(H5702="","",ROW()-4)</f>
        <v/>
      </c>
    </row>
    <row r="5703">
      <c r="A5703" s="13">
        <f>IF(H5703="","",ROW()-4)</f>
        <v/>
      </c>
      <c r="B5703" s="13">
        <f>IF(H5703="","",ROW()-4)</f>
        <v/>
      </c>
    </row>
    <row r="5704">
      <c r="A5704" s="13">
        <f>IF(H5704="","",ROW()-4)</f>
        <v/>
      </c>
      <c r="B5704" s="13">
        <f>IF(H5704="","",ROW()-4)</f>
        <v/>
      </c>
    </row>
    <row r="5705">
      <c r="A5705" s="13">
        <f>IF(H5705="","",ROW()-4)</f>
        <v/>
      </c>
      <c r="B5705" s="13">
        <f>IF(H5705="","",ROW()-4)</f>
        <v/>
      </c>
    </row>
    <row r="5706">
      <c r="A5706" s="13">
        <f>IF(H5706="","",ROW()-4)</f>
        <v/>
      </c>
      <c r="B5706" s="13">
        <f>IF(H5706="","",ROW()-4)</f>
        <v/>
      </c>
    </row>
    <row r="5707">
      <c r="A5707" s="13">
        <f>IF(H5707="","",ROW()-4)</f>
        <v/>
      </c>
      <c r="B5707" s="13">
        <f>IF(H5707="","",ROW()-4)</f>
        <v/>
      </c>
    </row>
    <row r="5708">
      <c r="A5708" s="13">
        <f>IF(H5708="","",ROW()-4)</f>
        <v/>
      </c>
      <c r="B5708" s="13">
        <f>IF(H5708="","",ROW()-4)</f>
        <v/>
      </c>
    </row>
    <row r="5709">
      <c r="A5709" s="13">
        <f>IF(H5709="","",ROW()-4)</f>
        <v/>
      </c>
      <c r="B5709" s="13">
        <f>IF(H5709="","",ROW()-4)</f>
        <v/>
      </c>
    </row>
    <row r="5710">
      <c r="A5710" s="13">
        <f>IF(H5710="","",ROW()-4)</f>
        <v/>
      </c>
      <c r="B5710" s="13">
        <f>IF(H5710="","",ROW()-4)</f>
        <v/>
      </c>
    </row>
    <row r="5711">
      <c r="A5711" s="13">
        <f>IF(H5711="","",ROW()-4)</f>
        <v/>
      </c>
      <c r="B5711" s="13">
        <f>IF(H5711="","",ROW()-4)</f>
        <v/>
      </c>
    </row>
    <row r="5712">
      <c r="A5712" s="13">
        <f>IF(H5712="","",ROW()-4)</f>
        <v/>
      </c>
      <c r="B5712" s="13">
        <f>IF(H5712="","",ROW()-4)</f>
        <v/>
      </c>
    </row>
    <row r="5713">
      <c r="A5713" s="13">
        <f>IF(H5713="","",ROW()-4)</f>
        <v/>
      </c>
      <c r="B5713" s="13">
        <f>IF(H5713="","",ROW()-4)</f>
        <v/>
      </c>
    </row>
    <row r="5714">
      <c r="A5714" s="13">
        <f>IF(H5714="","",ROW()-4)</f>
        <v/>
      </c>
      <c r="B5714" s="13">
        <f>IF(H5714="","",ROW()-4)</f>
        <v/>
      </c>
    </row>
    <row r="5715">
      <c r="A5715" s="13">
        <f>IF(H5715="","",ROW()-4)</f>
        <v/>
      </c>
      <c r="B5715" s="13">
        <f>IF(H5715="","",ROW()-4)</f>
        <v/>
      </c>
    </row>
    <row r="5716">
      <c r="A5716" s="13">
        <f>IF(H5716="","",ROW()-4)</f>
        <v/>
      </c>
      <c r="B5716" s="13">
        <f>IF(H5716="","",ROW()-4)</f>
        <v/>
      </c>
    </row>
    <row r="5717">
      <c r="A5717" s="13">
        <f>IF(H5717="","",ROW()-4)</f>
        <v/>
      </c>
      <c r="B5717" s="13">
        <f>IF(H5717="","",ROW()-4)</f>
        <v/>
      </c>
    </row>
    <row r="5718">
      <c r="A5718" s="13">
        <f>IF(H5718="","",ROW()-4)</f>
        <v/>
      </c>
      <c r="B5718" s="13">
        <f>IF(H5718="","",ROW()-4)</f>
        <v/>
      </c>
    </row>
    <row r="5719">
      <c r="A5719" s="13">
        <f>IF(H5719="","",ROW()-4)</f>
        <v/>
      </c>
      <c r="B5719" s="13">
        <f>IF(H5719="","",ROW()-4)</f>
        <v/>
      </c>
    </row>
    <row r="5720">
      <c r="A5720" s="13">
        <f>IF(H5720="","",ROW()-4)</f>
        <v/>
      </c>
      <c r="B5720" s="13">
        <f>IF(H5720="","",ROW()-4)</f>
        <v/>
      </c>
    </row>
    <row r="5721">
      <c r="A5721" s="13">
        <f>IF(H5721="","",ROW()-4)</f>
        <v/>
      </c>
      <c r="B5721" s="13">
        <f>IF(H5721="","",ROW()-4)</f>
        <v/>
      </c>
    </row>
    <row r="5722">
      <c r="A5722" s="13">
        <f>IF(H5722="","",ROW()-4)</f>
        <v/>
      </c>
      <c r="B5722" s="13">
        <f>IF(H5722="","",ROW()-4)</f>
        <v/>
      </c>
    </row>
    <row r="5723">
      <c r="A5723" s="13">
        <f>IF(H5723="","",ROW()-4)</f>
        <v/>
      </c>
      <c r="B5723" s="13">
        <f>IF(H5723="","",ROW()-4)</f>
        <v/>
      </c>
    </row>
    <row r="5724">
      <c r="A5724" s="13">
        <f>IF(H5724="","",ROW()-4)</f>
        <v/>
      </c>
      <c r="B5724" s="13">
        <f>IF(H5724="","",ROW()-4)</f>
        <v/>
      </c>
    </row>
    <row r="5725">
      <c r="A5725" s="13">
        <f>IF(H5725="","",ROW()-4)</f>
        <v/>
      </c>
      <c r="B5725" s="13">
        <f>IF(H5725="","",ROW()-4)</f>
        <v/>
      </c>
    </row>
    <row r="5726">
      <c r="A5726" s="13">
        <f>IF(H5726="","",ROW()-4)</f>
        <v/>
      </c>
      <c r="B5726" s="13">
        <f>IF(H5726="","",ROW()-4)</f>
        <v/>
      </c>
    </row>
    <row r="5727">
      <c r="A5727" s="13">
        <f>IF(H5727="","",ROW()-4)</f>
        <v/>
      </c>
      <c r="B5727" s="13">
        <f>IF(H5727="","",ROW()-4)</f>
        <v/>
      </c>
    </row>
    <row r="5728">
      <c r="A5728" s="13">
        <f>IF(H5728="","",ROW()-4)</f>
        <v/>
      </c>
      <c r="B5728" s="13">
        <f>IF(H5728="","",ROW()-4)</f>
        <v/>
      </c>
    </row>
    <row r="5729">
      <c r="A5729" s="13">
        <f>IF(H5729="","",ROW()-4)</f>
        <v/>
      </c>
      <c r="B5729" s="13">
        <f>IF(H5729="","",ROW()-4)</f>
        <v/>
      </c>
    </row>
    <row r="5730">
      <c r="A5730" s="13">
        <f>IF(H5730="","",ROW()-4)</f>
        <v/>
      </c>
      <c r="B5730" s="13">
        <f>IF(H5730="","",ROW()-4)</f>
        <v/>
      </c>
    </row>
    <row r="5731">
      <c r="A5731" s="13">
        <f>IF(H5731="","",ROW()-4)</f>
        <v/>
      </c>
      <c r="B5731" s="13">
        <f>IF(H5731="","",ROW()-4)</f>
        <v/>
      </c>
    </row>
    <row r="5732">
      <c r="A5732" s="13">
        <f>IF(H5732="","",ROW()-4)</f>
        <v/>
      </c>
      <c r="B5732" s="13">
        <f>IF(H5732="","",ROW()-4)</f>
        <v/>
      </c>
    </row>
    <row r="5733">
      <c r="A5733" s="13">
        <f>IF(H5733="","",ROW()-4)</f>
        <v/>
      </c>
      <c r="B5733" s="13">
        <f>IF(H5733="","",ROW()-4)</f>
        <v/>
      </c>
    </row>
    <row r="5734">
      <c r="A5734" s="13">
        <f>IF(H5734="","",ROW()-4)</f>
        <v/>
      </c>
      <c r="B5734" s="13">
        <f>IF(H5734="","",ROW()-4)</f>
        <v/>
      </c>
    </row>
    <row r="5735">
      <c r="A5735" s="13">
        <f>IF(H5735="","",ROW()-4)</f>
        <v/>
      </c>
      <c r="B5735" s="13">
        <f>IF(H5735="","",ROW()-4)</f>
        <v/>
      </c>
    </row>
    <row r="5736">
      <c r="A5736" s="13">
        <f>IF(H5736="","",ROW()-4)</f>
        <v/>
      </c>
      <c r="B5736" s="13">
        <f>IF(H5736="","",ROW()-4)</f>
        <v/>
      </c>
    </row>
    <row r="5737">
      <c r="A5737" s="13">
        <f>IF(H5737="","",ROW()-4)</f>
        <v/>
      </c>
      <c r="B5737" s="13">
        <f>IF(H5737="","",ROW()-4)</f>
        <v/>
      </c>
    </row>
    <row r="5738">
      <c r="A5738" s="13">
        <f>IF(H5738="","",ROW()-4)</f>
        <v/>
      </c>
      <c r="B5738" s="13">
        <f>IF(H5738="","",ROW()-4)</f>
        <v/>
      </c>
    </row>
    <row r="5739">
      <c r="A5739" s="13">
        <f>IF(H5739="","",ROW()-4)</f>
        <v/>
      </c>
      <c r="B5739" s="13">
        <f>IF(H5739="","",ROW()-4)</f>
        <v/>
      </c>
    </row>
    <row r="5740">
      <c r="A5740" s="13">
        <f>IF(H5740="","",ROW()-4)</f>
        <v/>
      </c>
      <c r="B5740" s="13">
        <f>IF(H5740="","",ROW()-4)</f>
        <v/>
      </c>
    </row>
    <row r="5741">
      <c r="A5741" s="13">
        <f>IF(H5741="","",ROW()-4)</f>
        <v/>
      </c>
      <c r="B5741" s="13">
        <f>IF(H5741="","",ROW()-4)</f>
        <v/>
      </c>
    </row>
    <row r="5742">
      <c r="A5742" s="13">
        <f>IF(H5742="","",ROW()-4)</f>
        <v/>
      </c>
      <c r="B5742" s="13">
        <f>IF(H5742="","",ROW()-4)</f>
        <v/>
      </c>
    </row>
    <row r="5743">
      <c r="A5743" s="13">
        <f>IF(H5743="","",ROW()-4)</f>
        <v/>
      </c>
      <c r="B5743" s="13">
        <f>IF(H5743="","",ROW()-4)</f>
        <v/>
      </c>
    </row>
    <row r="5744">
      <c r="A5744" s="13">
        <f>IF(H5744="","",ROW()-4)</f>
        <v/>
      </c>
      <c r="B5744" s="13">
        <f>IF(H5744="","",ROW()-4)</f>
        <v/>
      </c>
    </row>
    <row r="5745">
      <c r="A5745" s="13">
        <f>IF(H5745="","",ROW()-4)</f>
        <v/>
      </c>
      <c r="B5745" s="13">
        <f>IF(H5745="","",ROW()-4)</f>
        <v/>
      </c>
    </row>
    <row r="5746">
      <c r="A5746" s="13">
        <f>IF(H5746="","",ROW()-4)</f>
        <v/>
      </c>
      <c r="B5746" s="13">
        <f>IF(H5746="","",ROW()-4)</f>
        <v/>
      </c>
    </row>
    <row r="5747">
      <c r="A5747" s="13">
        <f>IF(H5747="","",ROW()-4)</f>
        <v/>
      </c>
      <c r="B5747" s="13">
        <f>IF(H5747="","",ROW()-4)</f>
        <v/>
      </c>
    </row>
    <row r="5748">
      <c r="A5748" s="13">
        <f>IF(H5748="","",ROW()-4)</f>
        <v/>
      </c>
      <c r="B5748" s="13">
        <f>IF(H5748="","",ROW()-4)</f>
        <v/>
      </c>
    </row>
    <row r="5749">
      <c r="A5749" s="13">
        <f>IF(H5749="","",ROW()-4)</f>
        <v/>
      </c>
      <c r="B5749" s="13">
        <f>IF(H5749="","",ROW()-4)</f>
        <v/>
      </c>
    </row>
    <row r="5750">
      <c r="A5750" s="13">
        <f>IF(H5750="","",ROW()-4)</f>
        <v/>
      </c>
      <c r="B5750" s="13">
        <f>IF(H5750="","",ROW()-4)</f>
        <v/>
      </c>
    </row>
    <row r="5751">
      <c r="A5751" s="13">
        <f>IF(H5751="","",ROW()-4)</f>
        <v/>
      </c>
      <c r="B5751" s="13">
        <f>IF(H5751="","",ROW()-4)</f>
        <v/>
      </c>
    </row>
    <row r="5752">
      <c r="A5752" s="13">
        <f>IF(H5752="","",ROW()-4)</f>
        <v/>
      </c>
      <c r="B5752" s="13">
        <f>IF(H5752="","",ROW()-4)</f>
        <v/>
      </c>
    </row>
    <row r="5753">
      <c r="A5753" s="13">
        <f>IF(H5753="","",ROW()-4)</f>
        <v/>
      </c>
      <c r="B5753" s="13">
        <f>IF(H5753="","",ROW()-4)</f>
        <v/>
      </c>
    </row>
    <row r="5754">
      <c r="A5754" s="13">
        <f>IF(H5754="","",ROW()-4)</f>
        <v/>
      </c>
      <c r="B5754" s="13">
        <f>IF(H5754="","",ROW()-4)</f>
        <v/>
      </c>
    </row>
    <row r="5755">
      <c r="A5755" s="13">
        <f>IF(H5755="","",ROW()-4)</f>
        <v/>
      </c>
      <c r="B5755" s="13">
        <f>IF(H5755="","",ROW()-4)</f>
        <v/>
      </c>
    </row>
    <row r="5756">
      <c r="A5756" s="13">
        <f>IF(H5756="","",ROW()-4)</f>
        <v/>
      </c>
      <c r="B5756" s="13">
        <f>IF(H5756="","",ROW()-4)</f>
        <v/>
      </c>
    </row>
    <row r="5757">
      <c r="A5757" s="13">
        <f>IF(H5757="","",ROW()-4)</f>
        <v/>
      </c>
      <c r="B5757" s="13">
        <f>IF(H5757="","",ROW()-4)</f>
        <v/>
      </c>
    </row>
    <row r="5758">
      <c r="A5758" s="13">
        <f>IF(H5758="","",ROW()-4)</f>
        <v/>
      </c>
      <c r="B5758" s="13">
        <f>IF(H5758="","",ROW()-4)</f>
        <v/>
      </c>
    </row>
    <row r="5759">
      <c r="A5759" s="13">
        <f>IF(H5759="","",ROW()-4)</f>
        <v/>
      </c>
      <c r="B5759" s="13">
        <f>IF(H5759="","",ROW()-4)</f>
        <v/>
      </c>
    </row>
    <row r="5760">
      <c r="A5760" s="13">
        <f>IF(H5760="","",ROW()-4)</f>
        <v/>
      </c>
      <c r="B5760" s="13">
        <f>IF(H5760="","",ROW()-4)</f>
        <v/>
      </c>
    </row>
    <row r="5761">
      <c r="A5761" s="13">
        <f>IF(H5761="","",ROW()-4)</f>
        <v/>
      </c>
      <c r="B5761" s="13">
        <f>IF(H5761="","",ROW()-4)</f>
        <v/>
      </c>
    </row>
    <row r="5762">
      <c r="A5762" s="13">
        <f>IF(H5762="","",ROW()-4)</f>
        <v/>
      </c>
      <c r="B5762" s="13">
        <f>IF(H5762="","",ROW()-4)</f>
        <v/>
      </c>
    </row>
    <row r="5763">
      <c r="A5763" s="13">
        <f>IF(H5763="","",ROW()-4)</f>
        <v/>
      </c>
      <c r="B5763" s="13">
        <f>IF(H5763="","",ROW()-4)</f>
        <v/>
      </c>
    </row>
    <row r="5764">
      <c r="A5764" s="13">
        <f>IF(H5764="","",ROW()-4)</f>
        <v/>
      </c>
      <c r="B5764" s="13">
        <f>IF(H5764="","",ROW()-4)</f>
        <v/>
      </c>
    </row>
    <row r="5765">
      <c r="A5765" s="13">
        <f>IF(H5765="","",ROW()-4)</f>
        <v/>
      </c>
      <c r="B5765" s="13">
        <f>IF(H5765="","",ROW()-4)</f>
        <v/>
      </c>
    </row>
    <row r="5766">
      <c r="A5766" s="13">
        <f>IF(H5766="","",ROW()-4)</f>
        <v/>
      </c>
      <c r="B5766" s="13">
        <f>IF(H5766="","",ROW()-4)</f>
        <v/>
      </c>
    </row>
    <row r="5767">
      <c r="A5767" s="13">
        <f>IF(H5767="","",ROW()-4)</f>
        <v/>
      </c>
      <c r="B5767" s="13">
        <f>IF(H5767="","",ROW()-4)</f>
        <v/>
      </c>
    </row>
    <row r="5768">
      <c r="A5768" s="13">
        <f>IF(H5768="","",ROW()-4)</f>
        <v/>
      </c>
      <c r="B5768" s="13">
        <f>IF(H5768="","",ROW()-4)</f>
        <v/>
      </c>
    </row>
    <row r="5769">
      <c r="A5769" s="13">
        <f>IF(H5769="","",ROW()-4)</f>
        <v/>
      </c>
      <c r="B5769" s="13">
        <f>IF(H5769="","",ROW()-4)</f>
        <v/>
      </c>
    </row>
    <row r="5770">
      <c r="A5770" s="13">
        <f>IF(H5770="","",ROW()-4)</f>
        <v/>
      </c>
      <c r="B5770" s="13">
        <f>IF(H5770="","",ROW()-4)</f>
        <v/>
      </c>
    </row>
    <row r="5771">
      <c r="A5771" s="13">
        <f>IF(H5771="","",ROW()-4)</f>
        <v/>
      </c>
      <c r="B5771" s="13">
        <f>IF(H5771="","",ROW()-4)</f>
        <v/>
      </c>
    </row>
    <row r="5772">
      <c r="A5772" s="13">
        <f>IF(H5772="","",ROW()-4)</f>
        <v/>
      </c>
      <c r="B5772" s="13">
        <f>IF(H5772="","",ROW()-4)</f>
        <v/>
      </c>
    </row>
    <row r="5773">
      <c r="A5773" s="13">
        <f>IF(H5773="","",ROW()-4)</f>
        <v/>
      </c>
      <c r="B5773" s="13">
        <f>IF(H5773="","",ROW()-4)</f>
        <v/>
      </c>
    </row>
    <row r="5774">
      <c r="A5774" s="13">
        <f>IF(H5774="","",ROW()-4)</f>
        <v/>
      </c>
      <c r="B5774" s="13">
        <f>IF(H5774="","",ROW()-4)</f>
        <v/>
      </c>
    </row>
    <row r="5775">
      <c r="A5775" s="13">
        <f>IF(H5775="","",ROW()-4)</f>
        <v/>
      </c>
      <c r="B5775" s="13">
        <f>IF(H5775="","",ROW()-4)</f>
        <v/>
      </c>
    </row>
    <row r="5776">
      <c r="A5776" s="13">
        <f>IF(H5776="","",ROW()-4)</f>
        <v/>
      </c>
      <c r="B5776" s="13">
        <f>IF(H5776="","",ROW()-4)</f>
        <v/>
      </c>
    </row>
    <row r="5777">
      <c r="A5777" s="13">
        <f>IF(H5777="","",ROW()-4)</f>
        <v/>
      </c>
      <c r="B5777" s="13">
        <f>IF(H5777="","",ROW()-4)</f>
        <v/>
      </c>
    </row>
    <row r="5778">
      <c r="A5778" s="13">
        <f>IF(H5778="","",ROW()-4)</f>
        <v/>
      </c>
      <c r="B5778" s="13">
        <f>IF(H5778="","",ROW()-4)</f>
        <v/>
      </c>
    </row>
    <row r="5779">
      <c r="A5779" s="13">
        <f>IF(H5779="","",ROW()-4)</f>
        <v/>
      </c>
      <c r="B5779" s="13">
        <f>IF(H5779="","",ROW()-4)</f>
        <v/>
      </c>
    </row>
    <row r="5780">
      <c r="A5780" s="13">
        <f>IF(H5780="","",ROW()-4)</f>
        <v/>
      </c>
      <c r="B5780" s="13">
        <f>IF(H5780="","",ROW()-4)</f>
        <v/>
      </c>
    </row>
    <row r="5781">
      <c r="A5781" s="13">
        <f>IF(H5781="","",ROW()-4)</f>
        <v/>
      </c>
      <c r="B5781" s="13">
        <f>IF(H5781="","",ROW()-4)</f>
        <v/>
      </c>
    </row>
    <row r="5782">
      <c r="A5782" s="13">
        <f>IF(H5782="","",ROW()-4)</f>
        <v/>
      </c>
      <c r="B5782" s="13">
        <f>IF(H5782="","",ROW()-4)</f>
        <v/>
      </c>
    </row>
    <row r="5783">
      <c r="A5783" s="13">
        <f>IF(H5783="","",ROW()-4)</f>
        <v/>
      </c>
      <c r="B5783" s="13">
        <f>IF(H5783="","",ROW()-4)</f>
        <v/>
      </c>
    </row>
    <row r="5784">
      <c r="A5784" s="13">
        <f>IF(H5784="","",ROW()-4)</f>
        <v/>
      </c>
      <c r="B5784" s="13">
        <f>IF(H5784="","",ROW()-4)</f>
        <v/>
      </c>
    </row>
    <row r="5785">
      <c r="A5785" s="13">
        <f>IF(H5785="","",ROW()-4)</f>
        <v/>
      </c>
      <c r="B5785" s="13">
        <f>IF(H5785="","",ROW()-4)</f>
        <v/>
      </c>
    </row>
    <row r="5786">
      <c r="A5786" s="13">
        <f>IF(H5786="","",ROW()-4)</f>
        <v/>
      </c>
      <c r="B5786" s="13">
        <f>IF(H5786="","",ROW()-4)</f>
        <v/>
      </c>
    </row>
    <row r="5787">
      <c r="A5787" s="13">
        <f>IF(H5787="","",ROW()-4)</f>
        <v/>
      </c>
      <c r="B5787" s="13">
        <f>IF(H5787="","",ROW()-4)</f>
        <v/>
      </c>
    </row>
    <row r="5788">
      <c r="A5788" s="13">
        <f>IF(H5788="","",ROW()-4)</f>
        <v/>
      </c>
      <c r="B5788" s="13">
        <f>IF(H5788="","",ROW()-4)</f>
        <v/>
      </c>
    </row>
    <row r="5789">
      <c r="A5789" s="13">
        <f>IF(H5789="","",ROW()-4)</f>
        <v/>
      </c>
      <c r="B5789" s="13">
        <f>IF(H5789="","",ROW()-4)</f>
        <v/>
      </c>
    </row>
    <row r="5790">
      <c r="A5790" s="13">
        <f>IF(H5790="","",ROW()-4)</f>
        <v/>
      </c>
      <c r="B5790" s="13">
        <f>IF(H5790="","",ROW()-4)</f>
        <v/>
      </c>
    </row>
    <row r="5791">
      <c r="A5791" s="13">
        <f>IF(H5791="","",ROW()-4)</f>
        <v/>
      </c>
      <c r="B5791" s="13">
        <f>IF(H5791="","",ROW()-4)</f>
        <v/>
      </c>
    </row>
    <row r="5792">
      <c r="A5792" s="13">
        <f>IF(H5792="","",ROW()-4)</f>
        <v/>
      </c>
      <c r="B5792" s="13">
        <f>IF(H5792="","",ROW()-4)</f>
        <v/>
      </c>
    </row>
    <row r="5793">
      <c r="A5793" s="13">
        <f>IF(H5793="","",ROW()-4)</f>
        <v/>
      </c>
      <c r="B5793" s="13">
        <f>IF(H5793="","",ROW()-4)</f>
        <v/>
      </c>
    </row>
    <row r="5794">
      <c r="A5794" s="13">
        <f>IF(H5794="","",ROW()-4)</f>
        <v/>
      </c>
      <c r="B5794" s="13">
        <f>IF(H5794="","",ROW()-4)</f>
        <v/>
      </c>
    </row>
    <row r="5795">
      <c r="A5795" s="13">
        <f>IF(H5795="","",ROW()-4)</f>
        <v/>
      </c>
      <c r="B5795" s="13">
        <f>IF(H5795="","",ROW()-4)</f>
        <v/>
      </c>
    </row>
    <row r="5796">
      <c r="A5796" s="13">
        <f>IF(H5796="","",ROW()-4)</f>
        <v/>
      </c>
      <c r="B5796" s="13">
        <f>IF(H5796="","",ROW()-4)</f>
        <v/>
      </c>
    </row>
    <row r="5797">
      <c r="A5797" s="13">
        <f>IF(H5797="","",ROW()-4)</f>
        <v/>
      </c>
      <c r="B5797" s="13">
        <f>IF(H5797="","",ROW()-4)</f>
        <v/>
      </c>
    </row>
    <row r="5798">
      <c r="A5798" s="13">
        <f>IF(H5798="","",ROW()-4)</f>
        <v/>
      </c>
      <c r="B5798" s="13">
        <f>IF(H5798="","",ROW()-4)</f>
        <v/>
      </c>
    </row>
    <row r="5799">
      <c r="A5799" s="13">
        <f>IF(H5799="","",ROW()-4)</f>
        <v/>
      </c>
      <c r="B5799" s="13">
        <f>IF(H5799="","",ROW()-4)</f>
        <v/>
      </c>
    </row>
    <row r="5800">
      <c r="A5800" s="13">
        <f>IF(H5800="","",ROW()-4)</f>
        <v/>
      </c>
      <c r="B5800" s="13">
        <f>IF(H5800="","",ROW()-4)</f>
        <v/>
      </c>
    </row>
    <row r="5801">
      <c r="A5801" s="13">
        <f>IF(H5801="","",ROW()-4)</f>
        <v/>
      </c>
      <c r="B5801" s="13">
        <f>IF(H5801="","",ROW()-4)</f>
        <v/>
      </c>
    </row>
    <row r="5802">
      <c r="A5802" s="13">
        <f>IF(H5802="","",ROW()-4)</f>
        <v/>
      </c>
      <c r="B5802" s="13">
        <f>IF(H5802="","",ROW()-4)</f>
        <v/>
      </c>
    </row>
    <row r="5803">
      <c r="A5803" s="13">
        <f>IF(H5803="","",ROW()-4)</f>
        <v/>
      </c>
      <c r="B5803" s="13">
        <f>IF(H5803="","",ROW()-4)</f>
        <v/>
      </c>
    </row>
    <row r="5804">
      <c r="A5804" s="13">
        <f>IF(H5804="","",ROW()-4)</f>
        <v/>
      </c>
      <c r="B5804" s="13">
        <f>IF(H5804="","",ROW()-4)</f>
        <v/>
      </c>
    </row>
    <row r="5805">
      <c r="A5805" s="13">
        <f>IF(H5805="","",ROW()-4)</f>
        <v/>
      </c>
      <c r="B5805" s="13">
        <f>IF(H5805="","",ROW()-4)</f>
        <v/>
      </c>
    </row>
    <row r="5806">
      <c r="A5806" s="13">
        <f>IF(H5806="","",ROW()-4)</f>
        <v/>
      </c>
      <c r="B5806" s="13">
        <f>IF(H5806="","",ROW()-4)</f>
        <v/>
      </c>
    </row>
    <row r="5807">
      <c r="A5807" s="13">
        <f>IF(H5807="","",ROW()-4)</f>
        <v/>
      </c>
      <c r="B5807" s="13">
        <f>IF(H5807="","",ROW()-4)</f>
        <v/>
      </c>
    </row>
    <row r="5808">
      <c r="A5808" s="13">
        <f>IF(H5808="","",ROW()-4)</f>
        <v/>
      </c>
      <c r="B5808" s="13">
        <f>IF(H5808="","",ROW()-4)</f>
        <v/>
      </c>
    </row>
    <row r="5809">
      <c r="A5809" s="13">
        <f>IF(H5809="","",ROW()-4)</f>
        <v/>
      </c>
      <c r="B5809" s="13">
        <f>IF(H5809="","",ROW()-4)</f>
        <v/>
      </c>
    </row>
    <row r="5810">
      <c r="A5810" s="13">
        <f>IF(H5810="","",ROW()-4)</f>
        <v/>
      </c>
      <c r="B5810" s="13">
        <f>IF(H5810="","",ROW()-4)</f>
        <v/>
      </c>
    </row>
    <row r="5811">
      <c r="A5811" s="13">
        <f>IF(H5811="","",ROW()-4)</f>
        <v/>
      </c>
      <c r="B5811" s="13">
        <f>IF(H5811="","",ROW()-4)</f>
        <v/>
      </c>
    </row>
    <row r="5812">
      <c r="A5812" s="13">
        <f>IF(H5812="","",ROW()-4)</f>
        <v/>
      </c>
      <c r="B5812" s="13">
        <f>IF(H5812="","",ROW()-4)</f>
        <v/>
      </c>
    </row>
    <row r="5813">
      <c r="A5813" s="13">
        <f>IF(H5813="","",ROW()-4)</f>
        <v/>
      </c>
      <c r="B5813" s="13">
        <f>IF(H5813="","",ROW()-4)</f>
        <v/>
      </c>
    </row>
    <row r="5814">
      <c r="A5814" s="13">
        <f>IF(H5814="","",ROW()-4)</f>
        <v/>
      </c>
      <c r="B5814" s="13">
        <f>IF(H5814="","",ROW()-4)</f>
        <v/>
      </c>
    </row>
    <row r="5815">
      <c r="A5815" s="13">
        <f>IF(H5815="","",ROW()-4)</f>
        <v/>
      </c>
      <c r="B5815" s="13">
        <f>IF(H5815="","",ROW()-4)</f>
        <v/>
      </c>
    </row>
    <row r="5816">
      <c r="A5816" s="13">
        <f>IF(H5816="","",ROW()-4)</f>
        <v/>
      </c>
      <c r="B5816" s="13">
        <f>IF(H5816="","",ROW()-4)</f>
        <v/>
      </c>
    </row>
    <row r="5817">
      <c r="A5817" s="13">
        <f>IF(H5817="","",ROW()-4)</f>
        <v/>
      </c>
      <c r="B5817" s="13">
        <f>IF(H5817="","",ROW()-4)</f>
        <v/>
      </c>
    </row>
    <row r="5818">
      <c r="A5818" s="13">
        <f>IF(H5818="","",ROW()-4)</f>
        <v/>
      </c>
      <c r="B5818" s="13">
        <f>IF(H5818="","",ROW()-4)</f>
        <v/>
      </c>
    </row>
    <row r="5819">
      <c r="A5819" s="13">
        <f>IF(H5819="","",ROW()-4)</f>
        <v/>
      </c>
      <c r="B5819" s="13">
        <f>IF(H5819="","",ROW()-4)</f>
        <v/>
      </c>
    </row>
    <row r="5820">
      <c r="A5820" s="13">
        <f>IF(H5820="","",ROW()-4)</f>
        <v/>
      </c>
      <c r="B5820" s="13">
        <f>IF(H5820="","",ROW()-4)</f>
        <v/>
      </c>
    </row>
    <row r="5821">
      <c r="A5821" s="13">
        <f>IF(H5821="","",ROW()-4)</f>
        <v/>
      </c>
      <c r="B5821" s="13">
        <f>IF(H5821="","",ROW()-4)</f>
        <v/>
      </c>
    </row>
    <row r="5822">
      <c r="A5822" s="13">
        <f>IF(H5822="","",ROW()-4)</f>
        <v/>
      </c>
      <c r="B5822" s="13">
        <f>IF(H5822="","",ROW()-4)</f>
        <v/>
      </c>
    </row>
    <row r="5823">
      <c r="A5823" s="13">
        <f>IF(H5823="","",ROW()-4)</f>
        <v/>
      </c>
      <c r="B5823" s="13">
        <f>IF(H5823="","",ROW()-4)</f>
        <v/>
      </c>
    </row>
    <row r="5824">
      <c r="A5824" s="13">
        <f>IF(H5824="","",ROW()-4)</f>
        <v/>
      </c>
      <c r="B5824" s="13">
        <f>IF(H5824="","",ROW()-4)</f>
        <v/>
      </c>
    </row>
    <row r="5825">
      <c r="A5825" s="13">
        <f>IF(H5825="","",ROW()-4)</f>
        <v/>
      </c>
      <c r="B5825" s="13">
        <f>IF(H5825="","",ROW()-4)</f>
        <v/>
      </c>
    </row>
    <row r="5826">
      <c r="A5826" s="13">
        <f>IF(H5826="","",ROW()-4)</f>
        <v/>
      </c>
      <c r="B5826" s="13">
        <f>IF(H5826="","",ROW()-4)</f>
        <v/>
      </c>
    </row>
    <row r="5827">
      <c r="A5827" s="13">
        <f>IF(H5827="","",ROW()-4)</f>
        <v/>
      </c>
      <c r="B5827" s="13">
        <f>IF(H5827="","",ROW()-4)</f>
        <v/>
      </c>
    </row>
    <row r="5828">
      <c r="A5828" s="13">
        <f>IF(H5828="","",ROW()-4)</f>
        <v/>
      </c>
      <c r="B5828" s="13">
        <f>IF(H5828="","",ROW()-4)</f>
        <v/>
      </c>
    </row>
    <row r="5829">
      <c r="A5829" s="13">
        <f>IF(H5829="","",ROW()-4)</f>
        <v/>
      </c>
      <c r="B5829" s="13">
        <f>IF(H5829="","",ROW()-4)</f>
        <v/>
      </c>
    </row>
    <row r="5830">
      <c r="A5830" s="13">
        <f>IF(H5830="","",ROW()-4)</f>
        <v/>
      </c>
      <c r="B5830" s="13">
        <f>IF(H5830="","",ROW()-4)</f>
        <v/>
      </c>
    </row>
    <row r="5831">
      <c r="A5831" s="13">
        <f>IF(H5831="","",ROW()-4)</f>
        <v/>
      </c>
      <c r="B5831" s="13">
        <f>IF(H5831="","",ROW()-4)</f>
        <v/>
      </c>
    </row>
    <row r="5832">
      <c r="A5832" s="13">
        <f>IF(H5832="","",ROW()-4)</f>
        <v/>
      </c>
      <c r="B5832" s="13">
        <f>IF(H5832="","",ROW()-4)</f>
        <v/>
      </c>
    </row>
    <row r="5833">
      <c r="A5833" s="13">
        <f>IF(H5833="","",ROW()-4)</f>
        <v/>
      </c>
      <c r="B5833" s="13">
        <f>IF(H5833="","",ROW()-4)</f>
        <v/>
      </c>
    </row>
    <row r="5834">
      <c r="A5834" s="13">
        <f>IF(H5834="","",ROW()-4)</f>
        <v/>
      </c>
      <c r="B5834" s="13">
        <f>IF(H5834="","",ROW()-4)</f>
        <v/>
      </c>
    </row>
    <row r="5835">
      <c r="A5835" s="13">
        <f>IF(H5835="","",ROW()-4)</f>
        <v/>
      </c>
      <c r="B5835" s="13">
        <f>IF(H5835="","",ROW()-4)</f>
        <v/>
      </c>
    </row>
    <row r="5836">
      <c r="A5836" s="13">
        <f>IF(H5836="","",ROW()-4)</f>
        <v/>
      </c>
      <c r="B5836" s="13">
        <f>IF(H5836="","",ROW()-4)</f>
        <v/>
      </c>
    </row>
    <row r="5837">
      <c r="A5837" s="13">
        <f>IF(H5837="","",ROW()-4)</f>
        <v/>
      </c>
      <c r="B5837" s="13">
        <f>IF(H5837="","",ROW()-4)</f>
        <v/>
      </c>
    </row>
    <row r="5838">
      <c r="A5838" s="13">
        <f>IF(H5838="","",ROW()-4)</f>
        <v/>
      </c>
      <c r="B5838" s="13">
        <f>IF(H5838="","",ROW()-4)</f>
        <v/>
      </c>
    </row>
    <row r="5839">
      <c r="A5839" s="13">
        <f>IF(H5839="","",ROW()-4)</f>
        <v/>
      </c>
      <c r="B5839" s="13">
        <f>IF(H5839="","",ROW()-4)</f>
        <v/>
      </c>
    </row>
    <row r="5840">
      <c r="A5840" s="13">
        <f>IF(H5840="","",ROW()-4)</f>
        <v/>
      </c>
      <c r="B5840" s="13">
        <f>IF(H5840="","",ROW()-4)</f>
        <v/>
      </c>
    </row>
    <row r="5841">
      <c r="A5841" s="13">
        <f>IF(H5841="","",ROW()-4)</f>
        <v/>
      </c>
      <c r="B5841" s="13">
        <f>IF(H5841="","",ROW()-4)</f>
        <v/>
      </c>
    </row>
    <row r="5842">
      <c r="A5842" s="13">
        <f>IF(H5842="","",ROW()-4)</f>
        <v/>
      </c>
      <c r="B5842" s="13">
        <f>IF(H5842="","",ROW()-4)</f>
        <v/>
      </c>
    </row>
    <row r="5843">
      <c r="A5843" s="13">
        <f>IF(H5843="","",ROW()-4)</f>
        <v/>
      </c>
      <c r="B5843" s="13">
        <f>IF(H5843="","",ROW()-4)</f>
        <v/>
      </c>
    </row>
    <row r="5844">
      <c r="A5844" s="13">
        <f>IF(H5844="","",ROW()-4)</f>
        <v/>
      </c>
      <c r="B5844" s="13">
        <f>IF(H5844="","",ROW()-4)</f>
        <v/>
      </c>
    </row>
    <row r="5845">
      <c r="A5845" s="13">
        <f>IF(H5845="","",ROW()-4)</f>
        <v/>
      </c>
      <c r="B5845" s="13">
        <f>IF(H5845="","",ROW()-4)</f>
        <v/>
      </c>
    </row>
    <row r="5846">
      <c r="A5846" s="13">
        <f>IF(H5846="","",ROW()-4)</f>
        <v/>
      </c>
      <c r="B5846" s="13">
        <f>IF(H5846="","",ROW()-4)</f>
        <v/>
      </c>
    </row>
    <row r="5847">
      <c r="A5847" s="13">
        <f>IF(H5847="","",ROW()-4)</f>
        <v/>
      </c>
      <c r="B5847" s="13">
        <f>IF(H5847="","",ROW()-4)</f>
        <v/>
      </c>
    </row>
    <row r="5848">
      <c r="A5848" s="13">
        <f>IF(H5848="","",ROW()-4)</f>
        <v/>
      </c>
      <c r="B5848" s="13">
        <f>IF(H5848="","",ROW()-4)</f>
        <v/>
      </c>
    </row>
    <row r="5849">
      <c r="A5849" s="13">
        <f>IF(H5849="","",ROW()-4)</f>
        <v/>
      </c>
      <c r="B5849" s="13">
        <f>IF(H5849="","",ROW()-4)</f>
        <v/>
      </c>
    </row>
    <row r="5850">
      <c r="A5850" s="13">
        <f>IF(H5850="","",ROW()-4)</f>
        <v/>
      </c>
      <c r="B5850" s="13">
        <f>IF(H5850="","",ROW()-4)</f>
        <v/>
      </c>
    </row>
    <row r="5851">
      <c r="A5851" s="13">
        <f>IF(H5851="","",ROW()-4)</f>
        <v/>
      </c>
      <c r="B5851" s="13">
        <f>IF(H5851="","",ROW()-4)</f>
        <v/>
      </c>
    </row>
    <row r="5852">
      <c r="A5852" s="13">
        <f>IF(H5852="","",ROW()-4)</f>
        <v/>
      </c>
      <c r="B5852" s="13">
        <f>IF(H5852="","",ROW()-4)</f>
        <v/>
      </c>
    </row>
    <row r="5853">
      <c r="A5853" s="13">
        <f>IF(H5853="","",ROW()-4)</f>
        <v/>
      </c>
      <c r="B5853" s="13">
        <f>IF(H5853="","",ROW()-4)</f>
        <v/>
      </c>
    </row>
    <row r="5854">
      <c r="A5854" s="13">
        <f>IF(H5854="","",ROW()-4)</f>
        <v/>
      </c>
      <c r="B5854" s="13">
        <f>IF(H5854="","",ROW()-4)</f>
        <v/>
      </c>
    </row>
    <row r="5855">
      <c r="A5855" s="13">
        <f>IF(H5855="","",ROW()-4)</f>
        <v/>
      </c>
      <c r="B5855" s="13">
        <f>IF(H5855="","",ROW()-4)</f>
        <v/>
      </c>
    </row>
    <row r="5856">
      <c r="A5856" s="13">
        <f>IF(H5856="","",ROW()-4)</f>
        <v/>
      </c>
      <c r="B5856" s="13">
        <f>IF(H5856="","",ROW()-4)</f>
        <v/>
      </c>
    </row>
    <row r="5857">
      <c r="A5857" s="13">
        <f>IF(H5857="","",ROW()-4)</f>
        <v/>
      </c>
      <c r="B5857" s="13">
        <f>IF(H5857="","",ROW()-4)</f>
        <v/>
      </c>
    </row>
    <row r="5858">
      <c r="A5858" s="13">
        <f>IF(H5858="","",ROW()-4)</f>
        <v/>
      </c>
      <c r="B5858" s="13">
        <f>IF(H5858="","",ROW()-4)</f>
        <v/>
      </c>
    </row>
    <row r="5859">
      <c r="A5859" s="13">
        <f>IF(H5859="","",ROW()-4)</f>
        <v/>
      </c>
      <c r="B5859" s="13">
        <f>IF(H5859="","",ROW()-4)</f>
        <v/>
      </c>
    </row>
    <row r="5860">
      <c r="A5860" s="13">
        <f>IF(H5860="","",ROW()-4)</f>
        <v/>
      </c>
      <c r="B5860" s="13">
        <f>IF(H5860="","",ROW()-4)</f>
        <v/>
      </c>
    </row>
    <row r="5861">
      <c r="A5861" s="13">
        <f>IF(H5861="","",ROW()-4)</f>
        <v/>
      </c>
      <c r="B5861" s="13">
        <f>IF(H5861="","",ROW()-4)</f>
        <v/>
      </c>
    </row>
    <row r="5862">
      <c r="A5862" s="13">
        <f>IF(H5862="","",ROW()-4)</f>
        <v/>
      </c>
      <c r="B5862" s="13">
        <f>IF(H5862="","",ROW()-4)</f>
        <v/>
      </c>
    </row>
    <row r="5863">
      <c r="A5863" s="13">
        <f>IF(H5863="","",ROW()-4)</f>
        <v/>
      </c>
      <c r="B5863" s="13">
        <f>IF(H5863="","",ROW()-4)</f>
        <v/>
      </c>
    </row>
    <row r="5864">
      <c r="A5864" s="13">
        <f>IF(H5864="","",ROW()-4)</f>
        <v/>
      </c>
      <c r="B5864" s="13">
        <f>IF(H5864="","",ROW()-4)</f>
        <v/>
      </c>
    </row>
    <row r="5865">
      <c r="A5865" s="13">
        <f>IF(H5865="","",ROW()-4)</f>
        <v/>
      </c>
      <c r="B5865" s="13">
        <f>IF(H5865="","",ROW()-4)</f>
        <v/>
      </c>
    </row>
    <row r="5866">
      <c r="A5866" s="13">
        <f>IF(H5866="","",ROW()-4)</f>
        <v/>
      </c>
      <c r="B5866" s="13">
        <f>IF(H5866="","",ROW()-4)</f>
        <v/>
      </c>
    </row>
    <row r="5867">
      <c r="A5867" s="13">
        <f>IF(H5867="","",ROW()-4)</f>
        <v/>
      </c>
      <c r="B5867" s="13">
        <f>IF(H5867="","",ROW()-4)</f>
        <v/>
      </c>
    </row>
    <row r="5868">
      <c r="A5868" s="13">
        <f>IF(H5868="","",ROW()-4)</f>
        <v/>
      </c>
      <c r="B5868" s="13">
        <f>IF(H5868="","",ROW()-4)</f>
        <v/>
      </c>
    </row>
    <row r="5869">
      <c r="A5869" s="13">
        <f>IF(H5869="","",ROW()-4)</f>
        <v/>
      </c>
      <c r="B5869" s="13">
        <f>IF(H5869="","",ROW()-4)</f>
        <v/>
      </c>
    </row>
    <row r="5870">
      <c r="A5870" s="13">
        <f>IF(H5870="","",ROW()-4)</f>
        <v/>
      </c>
      <c r="B5870" s="13">
        <f>IF(H5870="","",ROW()-4)</f>
        <v/>
      </c>
    </row>
    <row r="5871">
      <c r="A5871" s="13">
        <f>IF(H5871="","",ROW()-4)</f>
        <v/>
      </c>
      <c r="B5871" s="13">
        <f>IF(H5871="","",ROW()-4)</f>
        <v/>
      </c>
    </row>
    <row r="5872">
      <c r="A5872" s="13">
        <f>IF(H5872="","",ROW()-4)</f>
        <v/>
      </c>
      <c r="B5872" s="13">
        <f>IF(H5872="","",ROW()-4)</f>
        <v/>
      </c>
    </row>
    <row r="5873">
      <c r="A5873" s="13">
        <f>IF(H5873="","",ROW()-4)</f>
        <v/>
      </c>
      <c r="B5873" s="13">
        <f>IF(H5873="","",ROW()-4)</f>
        <v/>
      </c>
    </row>
    <row r="5874">
      <c r="A5874" s="13">
        <f>IF(H5874="","",ROW()-4)</f>
        <v/>
      </c>
      <c r="B5874" s="13">
        <f>IF(H5874="","",ROW()-4)</f>
        <v/>
      </c>
    </row>
    <row r="5875">
      <c r="A5875" s="13">
        <f>IF(H5875="","",ROW()-4)</f>
        <v/>
      </c>
      <c r="B5875" s="13">
        <f>IF(H5875="","",ROW()-4)</f>
        <v/>
      </c>
    </row>
    <row r="5876">
      <c r="A5876" s="13">
        <f>IF(H5876="","",ROW()-4)</f>
        <v/>
      </c>
      <c r="B5876" s="13">
        <f>IF(H5876="","",ROW()-4)</f>
        <v/>
      </c>
    </row>
    <row r="5877">
      <c r="A5877" s="13">
        <f>IF(H5877="","",ROW()-4)</f>
        <v/>
      </c>
      <c r="B5877" s="13">
        <f>IF(H5877="","",ROW()-4)</f>
        <v/>
      </c>
    </row>
    <row r="5878">
      <c r="A5878" s="13">
        <f>IF(H5878="","",ROW()-4)</f>
        <v/>
      </c>
      <c r="B5878" s="13">
        <f>IF(H5878="","",ROW()-4)</f>
        <v/>
      </c>
    </row>
    <row r="5879">
      <c r="A5879" s="13">
        <f>IF(H5879="","",ROW()-4)</f>
        <v/>
      </c>
      <c r="B5879" s="13">
        <f>IF(H5879="","",ROW()-4)</f>
        <v/>
      </c>
    </row>
    <row r="5880">
      <c r="A5880" s="13">
        <f>IF(H5880="","",ROW()-4)</f>
        <v/>
      </c>
      <c r="B5880" s="13">
        <f>IF(H5880="","",ROW()-4)</f>
        <v/>
      </c>
    </row>
    <row r="5881">
      <c r="A5881" s="13">
        <f>IF(H5881="","",ROW()-4)</f>
        <v/>
      </c>
      <c r="B5881" s="13">
        <f>IF(H5881="","",ROW()-4)</f>
        <v/>
      </c>
    </row>
    <row r="5882">
      <c r="A5882" s="13">
        <f>IF(H5882="","",ROW()-4)</f>
        <v/>
      </c>
      <c r="B5882" s="13">
        <f>IF(H5882="","",ROW()-4)</f>
        <v/>
      </c>
    </row>
    <row r="5883">
      <c r="A5883" s="13">
        <f>IF(H5883="","",ROW()-4)</f>
        <v/>
      </c>
      <c r="B5883" s="13">
        <f>IF(H5883="","",ROW()-4)</f>
        <v/>
      </c>
    </row>
    <row r="5884">
      <c r="A5884" s="13">
        <f>IF(H5884="","",ROW()-4)</f>
        <v/>
      </c>
      <c r="B5884" s="13">
        <f>IF(H5884="","",ROW()-4)</f>
        <v/>
      </c>
    </row>
    <row r="5885">
      <c r="A5885" s="13">
        <f>IF(H5885="","",ROW()-4)</f>
        <v/>
      </c>
      <c r="B5885" s="13">
        <f>IF(H5885="","",ROW()-4)</f>
        <v/>
      </c>
    </row>
    <row r="5886">
      <c r="A5886" s="13">
        <f>IF(H5886="","",ROW()-4)</f>
        <v/>
      </c>
      <c r="B5886" s="13">
        <f>IF(H5886="","",ROW()-4)</f>
        <v/>
      </c>
    </row>
    <row r="5887">
      <c r="A5887" s="13">
        <f>IF(H5887="","",ROW()-4)</f>
        <v/>
      </c>
      <c r="B5887" s="13">
        <f>IF(H5887="","",ROW()-4)</f>
        <v/>
      </c>
    </row>
    <row r="5888">
      <c r="A5888" s="13">
        <f>IF(H5888="","",ROW()-4)</f>
        <v/>
      </c>
      <c r="B5888" s="13">
        <f>IF(H5888="","",ROW()-4)</f>
        <v/>
      </c>
    </row>
    <row r="5889">
      <c r="A5889" s="13">
        <f>IF(H5889="","",ROW()-4)</f>
        <v/>
      </c>
      <c r="B5889" s="13">
        <f>IF(H5889="","",ROW()-4)</f>
        <v/>
      </c>
    </row>
    <row r="5890">
      <c r="A5890" s="13">
        <f>IF(H5890="","",ROW()-4)</f>
        <v/>
      </c>
      <c r="B5890" s="13">
        <f>IF(H5890="","",ROW()-4)</f>
        <v/>
      </c>
    </row>
    <row r="5891">
      <c r="A5891" s="13">
        <f>IF(H5891="","",ROW()-4)</f>
        <v/>
      </c>
      <c r="B5891" s="13">
        <f>IF(H5891="","",ROW()-4)</f>
        <v/>
      </c>
    </row>
    <row r="5892">
      <c r="A5892" s="13">
        <f>IF(H5892="","",ROW()-4)</f>
        <v/>
      </c>
      <c r="B5892" s="13">
        <f>IF(H5892="","",ROW()-4)</f>
        <v/>
      </c>
    </row>
    <row r="5893">
      <c r="A5893" s="13">
        <f>IF(H5893="","",ROW()-4)</f>
        <v/>
      </c>
      <c r="B5893" s="13">
        <f>IF(H5893="","",ROW()-4)</f>
        <v/>
      </c>
    </row>
    <row r="5894">
      <c r="A5894" s="13">
        <f>IF(H5894="","",ROW()-4)</f>
        <v/>
      </c>
      <c r="B5894" s="13">
        <f>IF(H5894="","",ROW()-4)</f>
        <v/>
      </c>
    </row>
    <row r="5895">
      <c r="A5895" s="13">
        <f>IF(H5895="","",ROW()-4)</f>
        <v/>
      </c>
      <c r="B5895" s="13">
        <f>IF(H5895="","",ROW()-4)</f>
        <v/>
      </c>
    </row>
    <row r="5896">
      <c r="A5896" s="13">
        <f>IF(H5896="","",ROW()-4)</f>
        <v/>
      </c>
      <c r="B5896" s="13">
        <f>IF(H5896="","",ROW()-4)</f>
        <v/>
      </c>
    </row>
    <row r="5897">
      <c r="A5897" s="13">
        <f>IF(H5897="","",ROW()-4)</f>
        <v/>
      </c>
      <c r="B5897" s="13">
        <f>IF(H5897="","",ROW()-4)</f>
        <v/>
      </c>
    </row>
    <row r="5898">
      <c r="A5898" s="13">
        <f>IF(H5898="","",ROW()-4)</f>
        <v/>
      </c>
      <c r="B5898" s="13">
        <f>IF(H5898="","",ROW()-4)</f>
        <v/>
      </c>
    </row>
    <row r="5899">
      <c r="A5899" s="13">
        <f>IF(H5899="","",ROW()-4)</f>
        <v/>
      </c>
      <c r="B5899" s="13">
        <f>IF(H5899="","",ROW()-4)</f>
        <v/>
      </c>
    </row>
    <row r="5900">
      <c r="A5900" s="13">
        <f>IF(H5900="","",ROW()-4)</f>
        <v/>
      </c>
      <c r="B5900" s="13">
        <f>IF(H5900="","",ROW()-4)</f>
        <v/>
      </c>
    </row>
    <row r="5901">
      <c r="A5901" s="13">
        <f>IF(H5901="","",ROW()-4)</f>
        <v/>
      </c>
      <c r="B5901" s="13">
        <f>IF(H5901="","",ROW()-4)</f>
        <v/>
      </c>
    </row>
    <row r="5902">
      <c r="A5902" s="13">
        <f>IF(H5902="","",ROW()-4)</f>
        <v/>
      </c>
      <c r="B5902" s="13">
        <f>IF(H5902="","",ROW()-4)</f>
        <v/>
      </c>
    </row>
    <row r="5903">
      <c r="A5903" s="13">
        <f>IF(H5903="","",ROW()-4)</f>
        <v/>
      </c>
      <c r="B5903" s="13">
        <f>IF(H5903="","",ROW()-4)</f>
        <v/>
      </c>
    </row>
    <row r="5904">
      <c r="A5904" s="13">
        <f>IF(H5904="","",ROW()-4)</f>
        <v/>
      </c>
      <c r="B5904" s="13">
        <f>IF(H5904="","",ROW()-4)</f>
        <v/>
      </c>
    </row>
    <row r="5905">
      <c r="A5905" s="13">
        <f>IF(H5905="","",ROW()-4)</f>
        <v/>
      </c>
      <c r="B5905" s="13">
        <f>IF(H5905="","",ROW()-4)</f>
        <v/>
      </c>
    </row>
    <row r="5906">
      <c r="A5906" s="13">
        <f>IF(H5906="","",ROW()-4)</f>
        <v/>
      </c>
      <c r="B5906" s="13">
        <f>IF(H5906="","",ROW()-4)</f>
        <v/>
      </c>
    </row>
    <row r="5907">
      <c r="A5907" s="13">
        <f>IF(H5907="","",ROW()-4)</f>
        <v/>
      </c>
      <c r="B5907" s="13">
        <f>IF(H5907="","",ROW()-4)</f>
        <v/>
      </c>
    </row>
    <row r="5908">
      <c r="A5908" s="13">
        <f>IF(H5908="","",ROW()-4)</f>
        <v/>
      </c>
      <c r="B5908" s="13">
        <f>IF(H5908="","",ROW()-4)</f>
        <v/>
      </c>
    </row>
    <row r="5909">
      <c r="A5909" s="13">
        <f>IF(H5909="","",ROW()-4)</f>
        <v/>
      </c>
      <c r="B5909" s="13">
        <f>IF(H5909="","",ROW()-4)</f>
        <v/>
      </c>
    </row>
    <row r="5910">
      <c r="A5910" s="13">
        <f>IF(H5910="","",ROW()-4)</f>
        <v/>
      </c>
      <c r="B5910" s="13">
        <f>IF(H5910="","",ROW()-4)</f>
        <v/>
      </c>
    </row>
    <row r="5911">
      <c r="A5911" s="13">
        <f>IF(H5911="","",ROW()-4)</f>
        <v/>
      </c>
      <c r="B5911" s="13">
        <f>IF(H5911="","",ROW()-4)</f>
        <v/>
      </c>
    </row>
    <row r="5912">
      <c r="A5912" s="13">
        <f>IF(H5912="","",ROW()-4)</f>
        <v/>
      </c>
      <c r="B5912" s="13">
        <f>IF(H5912="","",ROW()-4)</f>
        <v/>
      </c>
    </row>
    <row r="5913">
      <c r="A5913" s="13">
        <f>IF(H5913="","",ROW()-4)</f>
        <v/>
      </c>
      <c r="B5913" s="13">
        <f>IF(H5913="","",ROW()-4)</f>
        <v/>
      </c>
    </row>
    <row r="5914">
      <c r="A5914" s="13">
        <f>IF(H5914="","",ROW()-4)</f>
        <v/>
      </c>
      <c r="B5914" s="13">
        <f>IF(H5914="","",ROW()-4)</f>
        <v/>
      </c>
    </row>
    <row r="5915">
      <c r="A5915" s="13">
        <f>IF(H5915="","",ROW()-4)</f>
        <v/>
      </c>
      <c r="B5915" s="13">
        <f>IF(H5915="","",ROW()-4)</f>
        <v/>
      </c>
    </row>
    <row r="5916">
      <c r="A5916" s="13">
        <f>IF(H5916="","",ROW()-4)</f>
        <v/>
      </c>
      <c r="B5916" s="13">
        <f>IF(H5916="","",ROW()-4)</f>
        <v/>
      </c>
    </row>
    <row r="5917">
      <c r="A5917" s="13">
        <f>IF(H5917="","",ROW()-4)</f>
        <v/>
      </c>
      <c r="B5917" s="13">
        <f>IF(H5917="","",ROW()-4)</f>
        <v/>
      </c>
    </row>
    <row r="5918">
      <c r="A5918" s="13">
        <f>IF(H5918="","",ROW()-4)</f>
        <v/>
      </c>
      <c r="B5918" s="13">
        <f>IF(H5918="","",ROW()-4)</f>
        <v/>
      </c>
    </row>
    <row r="5919">
      <c r="A5919" s="13">
        <f>IF(H5919="","",ROW()-4)</f>
        <v/>
      </c>
      <c r="B5919" s="13">
        <f>IF(H5919="","",ROW()-4)</f>
        <v/>
      </c>
    </row>
    <row r="5920">
      <c r="A5920" s="13">
        <f>IF(H5920="","",ROW()-4)</f>
        <v/>
      </c>
      <c r="B5920" s="13">
        <f>IF(H5920="","",ROW()-4)</f>
        <v/>
      </c>
    </row>
    <row r="5921">
      <c r="A5921" s="13">
        <f>IF(H5921="","",ROW()-4)</f>
        <v/>
      </c>
      <c r="B5921" s="13">
        <f>IF(H5921="","",ROW()-4)</f>
        <v/>
      </c>
    </row>
    <row r="5922">
      <c r="A5922" s="13">
        <f>IF(H5922="","",ROW()-4)</f>
        <v/>
      </c>
      <c r="B5922" s="13">
        <f>IF(H5922="","",ROW()-4)</f>
        <v/>
      </c>
    </row>
    <row r="5923">
      <c r="A5923" s="13">
        <f>IF(H5923="","",ROW()-4)</f>
        <v/>
      </c>
      <c r="B5923" s="13">
        <f>IF(H5923="","",ROW()-4)</f>
        <v/>
      </c>
    </row>
    <row r="5924">
      <c r="A5924" s="13">
        <f>IF(H5924="","",ROW()-4)</f>
        <v/>
      </c>
      <c r="B5924" s="13">
        <f>IF(H5924="","",ROW()-4)</f>
        <v/>
      </c>
    </row>
    <row r="5925">
      <c r="A5925" s="13">
        <f>IF(H5925="","",ROW()-4)</f>
        <v/>
      </c>
      <c r="B5925" s="13">
        <f>IF(H5925="","",ROW()-4)</f>
        <v/>
      </c>
    </row>
    <row r="5926">
      <c r="A5926" s="13">
        <f>IF(H5926="","",ROW()-4)</f>
        <v/>
      </c>
      <c r="B5926" s="13">
        <f>IF(H5926="","",ROW()-4)</f>
        <v/>
      </c>
    </row>
    <row r="5927">
      <c r="A5927" s="13">
        <f>IF(H5927="","",ROW()-4)</f>
        <v/>
      </c>
      <c r="B5927" s="13">
        <f>IF(H5927="","",ROW()-4)</f>
        <v/>
      </c>
    </row>
    <row r="5928">
      <c r="A5928" s="13">
        <f>IF(H5928="","",ROW()-4)</f>
        <v/>
      </c>
      <c r="B5928" s="13">
        <f>IF(H5928="","",ROW()-4)</f>
        <v/>
      </c>
    </row>
    <row r="5929">
      <c r="A5929" s="13">
        <f>IF(H5929="","",ROW()-4)</f>
        <v/>
      </c>
      <c r="B5929" s="13">
        <f>IF(H5929="","",ROW()-4)</f>
        <v/>
      </c>
    </row>
    <row r="5930">
      <c r="A5930" s="13">
        <f>IF(H5930="","",ROW()-4)</f>
        <v/>
      </c>
      <c r="B5930" s="13">
        <f>IF(H5930="","",ROW()-4)</f>
        <v/>
      </c>
    </row>
    <row r="5931">
      <c r="A5931" s="13">
        <f>IF(H5931="","",ROW()-4)</f>
        <v/>
      </c>
      <c r="B5931" s="13">
        <f>IF(H5931="","",ROW()-4)</f>
        <v/>
      </c>
    </row>
    <row r="5932">
      <c r="A5932" s="13">
        <f>IF(H5932="","",ROW()-4)</f>
        <v/>
      </c>
      <c r="B5932" s="13">
        <f>IF(H5932="","",ROW()-4)</f>
        <v/>
      </c>
    </row>
    <row r="5933">
      <c r="A5933" s="13">
        <f>IF(H5933="","",ROW()-4)</f>
        <v/>
      </c>
      <c r="B5933" s="13">
        <f>IF(H5933="","",ROW()-4)</f>
        <v/>
      </c>
    </row>
    <row r="5934">
      <c r="A5934" s="13">
        <f>IF(H5934="","",ROW()-4)</f>
        <v/>
      </c>
      <c r="B5934" s="13">
        <f>IF(H5934="","",ROW()-4)</f>
        <v/>
      </c>
    </row>
    <row r="5935">
      <c r="A5935" s="13">
        <f>IF(H5935="","",ROW()-4)</f>
        <v/>
      </c>
      <c r="B5935" s="13">
        <f>IF(H5935="","",ROW()-4)</f>
        <v/>
      </c>
    </row>
    <row r="5936">
      <c r="A5936" s="13">
        <f>IF(H5936="","",ROW()-4)</f>
        <v/>
      </c>
      <c r="B5936" s="13">
        <f>IF(H5936="","",ROW()-4)</f>
        <v/>
      </c>
    </row>
    <row r="5937">
      <c r="A5937" s="13">
        <f>IF(H5937="","",ROW()-4)</f>
        <v/>
      </c>
      <c r="B5937" s="13">
        <f>IF(H5937="","",ROW()-4)</f>
        <v/>
      </c>
    </row>
    <row r="5938">
      <c r="A5938" s="13">
        <f>IF(H5938="","",ROW()-4)</f>
        <v/>
      </c>
      <c r="B5938" s="13">
        <f>IF(H5938="","",ROW()-4)</f>
        <v/>
      </c>
    </row>
    <row r="5939">
      <c r="A5939" s="13">
        <f>IF(H5939="","",ROW()-4)</f>
        <v/>
      </c>
      <c r="B5939" s="13">
        <f>IF(H5939="","",ROW()-4)</f>
        <v/>
      </c>
    </row>
    <row r="5940">
      <c r="A5940" s="13">
        <f>IF(H5940="","",ROW()-4)</f>
        <v/>
      </c>
      <c r="B5940" s="13">
        <f>IF(H5940="","",ROW()-4)</f>
        <v/>
      </c>
    </row>
    <row r="5941">
      <c r="A5941" s="13">
        <f>IF(H5941="","",ROW()-4)</f>
        <v/>
      </c>
      <c r="B5941" s="13">
        <f>IF(H5941="","",ROW()-4)</f>
        <v/>
      </c>
    </row>
    <row r="5942">
      <c r="A5942" s="13">
        <f>IF(H5942="","",ROW()-4)</f>
        <v/>
      </c>
      <c r="B5942" s="13">
        <f>IF(H5942="","",ROW()-4)</f>
        <v/>
      </c>
    </row>
    <row r="5943">
      <c r="A5943" s="13">
        <f>IF(H5943="","",ROW()-4)</f>
        <v/>
      </c>
      <c r="B5943" s="13">
        <f>IF(H5943="","",ROW()-4)</f>
        <v/>
      </c>
    </row>
    <row r="5944">
      <c r="A5944" s="13">
        <f>IF(H5944="","",ROW()-4)</f>
        <v/>
      </c>
      <c r="B5944" s="13">
        <f>IF(H5944="","",ROW()-4)</f>
        <v/>
      </c>
    </row>
    <row r="5945">
      <c r="A5945" s="13">
        <f>IF(H5945="","",ROW()-4)</f>
        <v/>
      </c>
      <c r="B5945" s="13">
        <f>IF(H5945="","",ROW()-4)</f>
        <v/>
      </c>
    </row>
    <row r="5946">
      <c r="A5946" s="13">
        <f>IF(H5946="","",ROW()-4)</f>
        <v/>
      </c>
      <c r="B5946" s="13">
        <f>IF(H5946="","",ROW()-4)</f>
        <v/>
      </c>
    </row>
    <row r="5947">
      <c r="A5947" s="13">
        <f>IF(H5947="","",ROW()-4)</f>
        <v/>
      </c>
      <c r="B5947" s="13">
        <f>IF(H5947="","",ROW()-4)</f>
        <v/>
      </c>
    </row>
    <row r="5948">
      <c r="A5948" s="13">
        <f>IF(H5948="","",ROW()-4)</f>
        <v/>
      </c>
      <c r="B5948" s="13">
        <f>IF(H5948="","",ROW()-4)</f>
        <v/>
      </c>
    </row>
    <row r="5949">
      <c r="A5949" s="13">
        <f>IF(H5949="","",ROW()-4)</f>
        <v/>
      </c>
      <c r="B5949" s="13">
        <f>IF(H5949="","",ROW()-4)</f>
        <v/>
      </c>
    </row>
    <row r="5950">
      <c r="A5950" s="13">
        <f>IF(H5950="","",ROW()-4)</f>
        <v/>
      </c>
      <c r="B5950" s="13">
        <f>IF(H5950="","",ROW()-4)</f>
        <v/>
      </c>
    </row>
    <row r="5951">
      <c r="A5951" s="13">
        <f>IF(H5951="","",ROW()-4)</f>
        <v/>
      </c>
      <c r="B5951" s="13">
        <f>IF(H5951="","",ROW()-4)</f>
        <v/>
      </c>
    </row>
    <row r="5952">
      <c r="A5952" s="13">
        <f>IF(H5952="","",ROW()-4)</f>
        <v/>
      </c>
      <c r="B5952" s="13">
        <f>IF(H5952="","",ROW()-4)</f>
        <v/>
      </c>
    </row>
    <row r="5953">
      <c r="A5953" s="13">
        <f>IF(H5953="","",ROW()-4)</f>
        <v/>
      </c>
      <c r="B5953" s="13">
        <f>IF(H5953="","",ROW()-4)</f>
        <v/>
      </c>
    </row>
    <row r="5954">
      <c r="A5954" s="13">
        <f>IF(H5954="","",ROW()-4)</f>
        <v/>
      </c>
      <c r="B5954" s="13">
        <f>IF(H5954="","",ROW()-4)</f>
        <v/>
      </c>
    </row>
    <row r="5955">
      <c r="A5955" s="13">
        <f>IF(H5955="","",ROW()-4)</f>
        <v/>
      </c>
      <c r="B5955" s="13">
        <f>IF(H5955="","",ROW()-4)</f>
        <v/>
      </c>
    </row>
    <row r="5956">
      <c r="A5956" s="13">
        <f>IF(H5956="","",ROW()-4)</f>
        <v/>
      </c>
      <c r="B5956" s="13">
        <f>IF(H5956="","",ROW()-4)</f>
        <v/>
      </c>
    </row>
    <row r="5957">
      <c r="A5957" s="13">
        <f>IF(H5957="","",ROW()-4)</f>
        <v/>
      </c>
      <c r="B5957" s="13">
        <f>IF(H5957="","",ROW()-4)</f>
        <v/>
      </c>
    </row>
    <row r="5958">
      <c r="A5958" s="13">
        <f>IF(H5958="","",ROW()-4)</f>
        <v/>
      </c>
      <c r="B5958" s="13">
        <f>IF(H5958="","",ROW()-4)</f>
        <v/>
      </c>
    </row>
    <row r="5959">
      <c r="A5959" s="13">
        <f>IF(H5959="","",ROW()-4)</f>
        <v/>
      </c>
      <c r="B5959" s="13">
        <f>IF(H5959="","",ROW()-4)</f>
        <v/>
      </c>
    </row>
    <row r="5960">
      <c r="A5960" s="13">
        <f>IF(H5960="","",ROW()-4)</f>
        <v/>
      </c>
      <c r="B5960" s="13">
        <f>IF(H5960="","",ROW()-4)</f>
        <v/>
      </c>
    </row>
    <row r="5961">
      <c r="A5961" s="13">
        <f>IF(H5961="","",ROW()-4)</f>
        <v/>
      </c>
      <c r="B5961" s="13">
        <f>IF(H5961="","",ROW()-4)</f>
        <v/>
      </c>
    </row>
    <row r="5962">
      <c r="A5962" s="13">
        <f>IF(H5962="","",ROW()-4)</f>
        <v/>
      </c>
      <c r="B5962" s="13">
        <f>IF(H5962="","",ROW()-4)</f>
        <v/>
      </c>
    </row>
    <row r="5963">
      <c r="A5963" s="13">
        <f>IF(H5963="","",ROW()-4)</f>
        <v/>
      </c>
      <c r="B5963" s="13">
        <f>IF(H5963="","",ROW()-4)</f>
        <v/>
      </c>
    </row>
    <row r="5964">
      <c r="A5964" s="13">
        <f>IF(H5964="","",ROW()-4)</f>
        <v/>
      </c>
      <c r="B5964" s="13">
        <f>IF(H5964="","",ROW()-4)</f>
        <v/>
      </c>
    </row>
    <row r="5965">
      <c r="A5965" s="13">
        <f>IF(H5965="","",ROW()-4)</f>
        <v/>
      </c>
      <c r="B5965" s="13">
        <f>IF(H5965="","",ROW()-4)</f>
        <v/>
      </c>
    </row>
    <row r="5966">
      <c r="A5966" s="13">
        <f>IF(H5966="","",ROW()-4)</f>
        <v/>
      </c>
      <c r="B5966" s="13">
        <f>IF(H5966="","",ROW()-4)</f>
        <v/>
      </c>
    </row>
    <row r="5967">
      <c r="A5967" s="13">
        <f>IF(H5967="","",ROW()-4)</f>
        <v/>
      </c>
      <c r="B5967" s="13">
        <f>IF(H5967="","",ROW()-4)</f>
        <v/>
      </c>
    </row>
    <row r="5968">
      <c r="A5968" s="13">
        <f>IF(H5968="","",ROW()-4)</f>
        <v/>
      </c>
      <c r="B5968" s="13">
        <f>IF(H5968="","",ROW()-4)</f>
        <v/>
      </c>
    </row>
    <row r="5969">
      <c r="A5969" s="13">
        <f>IF(H5969="","",ROW()-4)</f>
        <v/>
      </c>
      <c r="B5969" s="13">
        <f>IF(H5969="","",ROW()-4)</f>
        <v/>
      </c>
    </row>
    <row r="5970">
      <c r="A5970" s="13">
        <f>IF(H5970="","",ROW()-4)</f>
        <v/>
      </c>
      <c r="B5970" s="13">
        <f>IF(H5970="","",ROW()-4)</f>
        <v/>
      </c>
    </row>
    <row r="5971">
      <c r="A5971" s="13">
        <f>IF(H5971="","",ROW()-4)</f>
        <v/>
      </c>
      <c r="B5971" s="13">
        <f>IF(H5971="","",ROW()-4)</f>
        <v/>
      </c>
    </row>
    <row r="5972">
      <c r="A5972" s="13">
        <f>IF(H5972="","",ROW()-4)</f>
        <v/>
      </c>
      <c r="B5972" s="13">
        <f>IF(H5972="","",ROW()-4)</f>
        <v/>
      </c>
    </row>
    <row r="5973">
      <c r="A5973" s="13">
        <f>IF(H5973="","",ROW()-4)</f>
        <v/>
      </c>
      <c r="B5973" s="13">
        <f>IF(H5973="","",ROW()-4)</f>
        <v/>
      </c>
    </row>
    <row r="5974">
      <c r="A5974" s="13">
        <f>IF(H5974="","",ROW()-4)</f>
        <v/>
      </c>
      <c r="B5974" s="13">
        <f>IF(H5974="","",ROW()-4)</f>
        <v/>
      </c>
    </row>
    <row r="5975">
      <c r="A5975" s="13">
        <f>IF(H5975="","",ROW()-4)</f>
        <v/>
      </c>
      <c r="B5975" s="13">
        <f>IF(H5975="","",ROW()-4)</f>
        <v/>
      </c>
    </row>
    <row r="5976">
      <c r="A5976" s="13">
        <f>IF(H5976="","",ROW()-4)</f>
        <v/>
      </c>
      <c r="B5976" s="13">
        <f>IF(H5976="","",ROW()-4)</f>
        <v/>
      </c>
    </row>
    <row r="5977">
      <c r="A5977" s="13">
        <f>IF(H5977="","",ROW()-4)</f>
        <v/>
      </c>
      <c r="B5977" s="13">
        <f>IF(H5977="","",ROW()-4)</f>
        <v/>
      </c>
    </row>
    <row r="5978">
      <c r="A5978" s="13">
        <f>IF(H5978="","",ROW()-4)</f>
        <v/>
      </c>
      <c r="B5978" s="13">
        <f>IF(H5978="","",ROW()-4)</f>
        <v/>
      </c>
    </row>
    <row r="5979">
      <c r="A5979" s="13">
        <f>IF(H5979="","",ROW()-4)</f>
        <v/>
      </c>
      <c r="B5979" s="13">
        <f>IF(H5979="","",ROW()-4)</f>
        <v/>
      </c>
    </row>
    <row r="5980">
      <c r="A5980" s="13">
        <f>IF(H5980="","",ROW()-4)</f>
        <v/>
      </c>
      <c r="B5980" s="13">
        <f>IF(H5980="","",ROW()-4)</f>
        <v/>
      </c>
    </row>
    <row r="5981">
      <c r="A5981" s="13">
        <f>IF(H5981="","",ROW()-4)</f>
        <v/>
      </c>
      <c r="B5981" s="13">
        <f>IF(H5981="","",ROW()-4)</f>
        <v/>
      </c>
    </row>
    <row r="5982">
      <c r="A5982" s="13">
        <f>IF(H5982="","",ROW()-4)</f>
        <v/>
      </c>
      <c r="B5982" s="13">
        <f>IF(H5982="","",ROW()-4)</f>
        <v/>
      </c>
    </row>
    <row r="5983">
      <c r="A5983" s="13">
        <f>IF(H5983="","",ROW()-4)</f>
        <v/>
      </c>
      <c r="B5983" s="13">
        <f>IF(H5983="","",ROW()-4)</f>
        <v/>
      </c>
    </row>
    <row r="5984">
      <c r="A5984" s="13">
        <f>IF(H5984="","",ROW()-4)</f>
        <v/>
      </c>
      <c r="B5984" s="13">
        <f>IF(H5984="","",ROW()-4)</f>
        <v/>
      </c>
    </row>
    <row r="5985">
      <c r="A5985" s="13">
        <f>IF(H5985="","",ROW()-4)</f>
        <v/>
      </c>
      <c r="B5985" s="13">
        <f>IF(H5985="","",ROW()-4)</f>
        <v/>
      </c>
    </row>
    <row r="5986">
      <c r="A5986" s="13">
        <f>IF(H5986="","",ROW()-4)</f>
        <v/>
      </c>
      <c r="B5986" s="13">
        <f>IF(H5986="","",ROW()-4)</f>
        <v/>
      </c>
    </row>
    <row r="5987">
      <c r="A5987" s="13">
        <f>IF(H5987="","",ROW()-4)</f>
        <v/>
      </c>
      <c r="B5987" s="13">
        <f>IF(H5987="","",ROW()-4)</f>
        <v/>
      </c>
    </row>
    <row r="5988">
      <c r="A5988" s="13">
        <f>IF(H5988="","",ROW()-4)</f>
        <v/>
      </c>
      <c r="B5988" s="13">
        <f>IF(H5988="","",ROW()-4)</f>
        <v/>
      </c>
    </row>
    <row r="5989">
      <c r="A5989" s="13">
        <f>IF(H5989="","",ROW()-4)</f>
        <v/>
      </c>
      <c r="B5989" s="13">
        <f>IF(H5989="","",ROW()-4)</f>
        <v/>
      </c>
    </row>
    <row r="5990">
      <c r="A5990" s="13">
        <f>IF(H5990="","",ROW()-4)</f>
        <v/>
      </c>
      <c r="B5990" s="13">
        <f>IF(H5990="","",ROW()-4)</f>
        <v/>
      </c>
    </row>
    <row r="5991">
      <c r="A5991" s="13">
        <f>IF(H5991="","",ROW()-4)</f>
        <v/>
      </c>
      <c r="B5991" s="13">
        <f>IF(H5991="","",ROW()-4)</f>
        <v/>
      </c>
    </row>
    <row r="5992">
      <c r="A5992" s="13">
        <f>IF(H5992="","",ROW()-4)</f>
        <v/>
      </c>
      <c r="B5992" s="13">
        <f>IF(H5992="","",ROW()-4)</f>
        <v/>
      </c>
    </row>
    <row r="5993">
      <c r="A5993" s="13">
        <f>IF(H5993="","",ROW()-4)</f>
        <v/>
      </c>
      <c r="B5993" s="13">
        <f>IF(H5993="","",ROW()-4)</f>
        <v/>
      </c>
    </row>
    <row r="5994">
      <c r="A5994" s="13">
        <f>IF(H5994="","",ROW()-4)</f>
        <v/>
      </c>
      <c r="B5994" s="13">
        <f>IF(H5994="","",ROW()-4)</f>
        <v/>
      </c>
    </row>
    <row r="5995">
      <c r="A5995" s="13">
        <f>IF(H5995="","",ROW()-4)</f>
        <v/>
      </c>
      <c r="B5995" s="13">
        <f>IF(H5995="","",ROW()-4)</f>
        <v/>
      </c>
    </row>
    <row r="5996">
      <c r="A5996" s="13">
        <f>IF(H5996="","",ROW()-4)</f>
        <v/>
      </c>
      <c r="B5996" s="13">
        <f>IF(H5996="","",ROW()-4)</f>
        <v/>
      </c>
    </row>
    <row r="5997">
      <c r="A5997" s="13">
        <f>IF(H5997="","",ROW()-4)</f>
        <v/>
      </c>
      <c r="B5997" s="13">
        <f>IF(H5997="","",ROW()-4)</f>
        <v/>
      </c>
    </row>
    <row r="5998">
      <c r="A5998" s="13">
        <f>IF(H5998="","",ROW()-4)</f>
        <v/>
      </c>
      <c r="B5998" s="13">
        <f>IF(H5998="","",ROW()-4)</f>
        <v/>
      </c>
    </row>
    <row r="5999">
      <c r="A5999" s="13">
        <f>IF(H5999="","",ROW()-4)</f>
        <v/>
      </c>
      <c r="B5999" s="13">
        <f>IF(H5999="","",ROW()-4)</f>
        <v/>
      </c>
    </row>
    <row r="6000">
      <c r="A6000" s="13">
        <f>IF(H6000="","",ROW()-4)</f>
        <v/>
      </c>
      <c r="B6000" s="13">
        <f>IF(H6000="","",ROW()-4)</f>
        <v/>
      </c>
    </row>
    <row r="6001">
      <c r="A6001" s="13">
        <f>IF(H6001="","",ROW()-4)</f>
        <v/>
      </c>
      <c r="B6001" s="13">
        <f>IF(H6001="","",ROW()-4)</f>
        <v/>
      </c>
    </row>
    <row r="6002">
      <c r="A6002" s="13">
        <f>IF(H6002="","",ROW()-4)</f>
        <v/>
      </c>
      <c r="B6002" s="13">
        <f>IF(H6002="","",ROW()-4)</f>
        <v/>
      </c>
    </row>
    <row r="6003">
      <c r="A6003" s="13">
        <f>IF(H6003="","",ROW()-4)</f>
        <v/>
      </c>
      <c r="B6003" s="13">
        <f>IF(H6003="","",ROW()-4)</f>
        <v/>
      </c>
    </row>
    <row r="6004">
      <c r="A6004" s="13">
        <f>IF(H6004="","",ROW()-4)</f>
        <v/>
      </c>
      <c r="B6004" s="13">
        <f>IF(H6004="","",ROW()-4)</f>
        <v/>
      </c>
    </row>
    <row r="6005">
      <c r="A6005" s="13">
        <f>IF(H6005="","",ROW()-4)</f>
        <v/>
      </c>
      <c r="B6005" s="13">
        <f>IF(H6005="","",ROW()-4)</f>
        <v/>
      </c>
    </row>
    <row r="6006">
      <c r="A6006" s="13">
        <f>IF(H6006="","",ROW()-4)</f>
        <v/>
      </c>
      <c r="B6006" s="13">
        <f>IF(H6006="","",ROW()-4)</f>
        <v/>
      </c>
    </row>
    <row r="6007">
      <c r="A6007" s="13">
        <f>IF(H6007="","",ROW()-4)</f>
        <v/>
      </c>
      <c r="B6007" s="13">
        <f>IF(H6007="","",ROW()-4)</f>
        <v/>
      </c>
    </row>
    <row r="6008">
      <c r="A6008" s="13">
        <f>IF(H6008="","",ROW()-4)</f>
        <v/>
      </c>
      <c r="B6008" s="13">
        <f>IF(H6008="","",ROW()-4)</f>
        <v/>
      </c>
    </row>
    <row r="6009">
      <c r="A6009" s="13">
        <f>IF(H6009="","",ROW()-4)</f>
        <v/>
      </c>
      <c r="B6009" s="13">
        <f>IF(H6009="","",ROW()-4)</f>
        <v/>
      </c>
    </row>
    <row r="6010">
      <c r="A6010" s="13">
        <f>IF(H6010="","",ROW()-4)</f>
        <v/>
      </c>
      <c r="B6010" s="13">
        <f>IF(H6010="","",ROW()-4)</f>
        <v/>
      </c>
    </row>
    <row r="6011">
      <c r="A6011" s="13">
        <f>IF(H6011="","",ROW()-4)</f>
        <v/>
      </c>
      <c r="B6011" s="13">
        <f>IF(H6011="","",ROW()-4)</f>
        <v/>
      </c>
    </row>
    <row r="6012">
      <c r="A6012" s="13">
        <f>IF(H6012="","",ROW()-4)</f>
        <v/>
      </c>
      <c r="B6012" s="13">
        <f>IF(H6012="","",ROW()-4)</f>
        <v/>
      </c>
    </row>
    <row r="6013">
      <c r="A6013" s="13">
        <f>IF(H6013="","",ROW()-4)</f>
        <v/>
      </c>
      <c r="B6013" s="13">
        <f>IF(H6013="","",ROW()-4)</f>
        <v/>
      </c>
    </row>
    <row r="6014">
      <c r="A6014" s="13">
        <f>IF(H6014="","",ROW()-4)</f>
        <v/>
      </c>
      <c r="B6014" s="13">
        <f>IF(H6014="","",ROW()-4)</f>
        <v/>
      </c>
    </row>
    <row r="6015">
      <c r="A6015" s="13">
        <f>IF(H6015="","",ROW()-4)</f>
        <v/>
      </c>
      <c r="B6015" s="13">
        <f>IF(H6015="","",ROW()-4)</f>
        <v/>
      </c>
    </row>
    <row r="6016">
      <c r="A6016" s="13">
        <f>IF(H6016="","",ROW()-4)</f>
        <v/>
      </c>
      <c r="B6016" s="13">
        <f>IF(H6016="","",ROW()-4)</f>
        <v/>
      </c>
    </row>
    <row r="6017">
      <c r="A6017" s="13">
        <f>IF(H6017="","",ROW()-4)</f>
        <v/>
      </c>
      <c r="B6017" s="13">
        <f>IF(H6017="","",ROW()-4)</f>
        <v/>
      </c>
    </row>
    <row r="6018">
      <c r="A6018" s="13">
        <f>IF(H6018="","",ROW()-4)</f>
        <v/>
      </c>
      <c r="B6018" s="13">
        <f>IF(H6018="","",ROW()-4)</f>
        <v/>
      </c>
    </row>
    <row r="6019">
      <c r="A6019" s="13">
        <f>IF(H6019="","",ROW()-4)</f>
        <v/>
      </c>
      <c r="B6019" s="13">
        <f>IF(H6019="","",ROW()-4)</f>
        <v/>
      </c>
    </row>
    <row r="6020">
      <c r="A6020" s="13">
        <f>IF(H6020="","",ROW()-4)</f>
        <v/>
      </c>
      <c r="B6020" s="13">
        <f>IF(H6020="","",ROW()-4)</f>
        <v/>
      </c>
    </row>
    <row r="6021">
      <c r="A6021" s="13">
        <f>IF(H6021="","",ROW()-4)</f>
        <v/>
      </c>
      <c r="B6021" s="13">
        <f>IF(H6021="","",ROW()-4)</f>
        <v/>
      </c>
    </row>
    <row r="6022">
      <c r="A6022" s="13">
        <f>IF(H6022="","",ROW()-4)</f>
        <v/>
      </c>
      <c r="B6022" s="13">
        <f>IF(H6022="","",ROW()-4)</f>
        <v/>
      </c>
    </row>
    <row r="6023">
      <c r="A6023" s="13">
        <f>IF(H6023="","",ROW()-4)</f>
        <v/>
      </c>
      <c r="B6023" s="13">
        <f>IF(H6023="","",ROW()-4)</f>
        <v/>
      </c>
    </row>
    <row r="6024">
      <c r="A6024" s="13">
        <f>IF(H6024="","",ROW()-4)</f>
        <v/>
      </c>
      <c r="B6024" s="13">
        <f>IF(H6024="","",ROW()-4)</f>
        <v/>
      </c>
    </row>
    <row r="6025">
      <c r="A6025" s="13">
        <f>IF(H6025="","",ROW()-4)</f>
        <v/>
      </c>
      <c r="B6025" s="13">
        <f>IF(H6025="","",ROW()-4)</f>
        <v/>
      </c>
    </row>
    <row r="6026">
      <c r="A6026" s="13">
        <f>IF(H6026="","",ROW()-4)</f>
        <v/>
      </c>
      <c r="B6026" s="13">
        <f>IF(H6026="","",ROW()-4)</f>
        <v/>
      </c>
    </row>
    <row r="6027">
      <c r="A6027" s="13">
        <f>IF(H6027="","",ROW()-4)</f>
        <v/>
      </c>
      <c r="B6027" s="13">
        <f>IF(H6027="","",ROW()-4)</f>
        <v/>
      </c>
    </row>
    <row r="6028">
      <c r="A6028" s="13">
        <f>IF(H6028="","",ROW()-4)</f>
        <v/>
      </c>
      <c r="B6028" s="13">
        <f>IF(H6028="","",ROW()-4)</f>
        <v/>
      </c>
    </row>
    <row r="6029">
      <c r="A6029" s="13">
        <f>IF(H6029="","",ROW()-4)</f>
        <v/>
      </c>
      <c r="B6029" s="13">
        <f>IF(H6029="","",ROW()-4)</f>
        <v/>
      </c>
    </row>
    <row r="6030">
      <c r="A6030" s="13">
        <f>IF(H6030="","",ROW()-4)</f>
        <v/>
      </c>
      <c r="B6030" s="13">
        <f>IF(H6030="","",ROW()-4)</f>
        <v/>
      </c>
    </row>
    <row r="6031">
      <c r="A6031" s="13">
        <f>IF(H6031="","",ROW()-4)</f>
        <v/>
      </c>
      <c r="B6031" s="13">
        <f>IF(H6031="","",ROW()-4)</f>
        <v/>
      </c>
    </row>
    <row r="6032">
      <c r="A6032" s="13">
        <f>IF(H6032="","",ROW()-4)</f>
        <v/>
      </c>
      <c r="B6032" s="13">
        <f>IF(H6032="","",ROW()-4)</f>
        <v/>
      </c>
    </row>
    <row r="6033">
      <c r="A6033" s="13">
        <f>IF(H6033="","",ROW()-4)</f>
        <v/>
      </c>
      <c r="B6033" s="13">
        <f>IF(H6033="","",ROW()-4)</f>
        <v/>
      </c>
    </row>
    <row r="6034">
      <c r="A6034" s="13">
        <f>IF(H6034="","",ROW()-4)</f>
        <v/>
      </c>
      <c r="B6034" s="13">
        <f>IF(H6034="","",ROW()-4)</f>
        <v/>
      </c>
    </row>
    <row r="6035">
      <c r="A6035" s="13">
        <f>IF(H6035="","",ROW()-4)</f>
        <v/>
      </c>
      <c r="B6035" s="13">
        <f>IF(H6035="","",ROW()-4)</f>
        <v/>
      </c>
    </row>
    <row r="6036">
      <c r="A6036" s="13">
        <f>IF(H6036="","",ROW()-4)</f>
        <v/>
      </c>
      <c r="B6036" s="13">
        <f>IF(H6036="","",ROW()-4)</f>
        <v/>
      </c>
    </row>
    <row r="6037">
      <c r="A6037" s="13">
        <f>IF(H6037="","",ROW()-4)</f>
        <v/>
      </c>
      <c r="B6037" s="13">
        <f>IF(H6037="","",ROW()-4)</f>
        <v/>
      </c>
    </row>
    <row r="6038">
      <c r="A6038" s="13">
        <f>IF(H6038="","",ROW()-4)</f>
        <v/>
      </c>
      <c r="B6038" s="13">
        <f>IF(H6038="","",ROW()-4)</f>
        <v/>
      </c>
    </row>
    <row r="6039">
      <c r="A6039" s="13">
        <f>IF(H6039="","",ROW()-4)</f>
        <v/>
      </c>
      <c r="B6039" s="13">
        <f>IF(H6039="","",ROW()-4)</f>
        <v/>
      </c>
    </row>
    <row r="6040">
      <c r="A6040" s="13">
        <f>IF(H6040="","",ROW()-4)</f>
        <v/>
      </c>
      <c r="B6040" s="13">
        <f>IF(H6040="","",ROW()-4)</f>
        <v/>
      </c>
    </row>
    <row r="6041">
      <c r="A6041" s="13">
        <f>IF(H6041="","",ROW()-4)</f>
        <v/>
      </c>
      <c r="B6041" s="13">
        <f>IF(H6041="","",ROW()-4)</f>
        <v/>
      </c>
    </row>
    <row r="6042">
      <c r="A6042" s="13">
        <f>IF(H6042="","",ROW()-4)</f>
        <v/>
      </c>
      <c r="B6042" s="13">
        <f>IF(H6042="","",ROW()-4)</f>
        <v/>
      </c>
    </row>
    <row r="6043">
      <c r="A6043" s="13">
        <f>IF(H6043="","",ROW()-4)</f>
        <v/>
      </c>
      <c r="B6043" s="13">
        <f>IF(H6043="","",ROW()-4)</f>
        <v/>
      </c>
    </row>
    <row r="6044">
      <c r="A6044" s="13">
        <f>IF(H6044="","",ROW()-4)</f>
        <v/>
      </c>
      <c r="B6044" s="13">
        <f>IF(H6044="","",ROW()-4)</f>
        <v/>
      </c>
    </row>
    <row r="6045">
      <c r="A6045" s="13">
        <f>IF(H6045="","",ROW()-4)</f>
        <v/>
      </c>
      <c r="B6045" s="13">
        <f>IF(H6045="","",ROW()-4)</f>
        <v/>
      </c>
    </row>
    <row r="6046">
      <c r="A6046" s="13">
        <f>IF(H6046="","",ROW()-4)</f>
        <v/>
      </c>
      <c r="B6046" s="13">
        <f>IF(H6046="","",ROW()-4)</f>
        <v/>
      </c>
    </row>
    <row r="6047">
      <c r="A6047" s="13">
        <f>IF(H6047="","",ROW()-4)</f>
        <v/>
      </c>
      <c r="B6047" s="13">
        <f>IF(H6047="","",ROW()-4)</f>
        <v/>
      </c>
    </row>
    <row r="6048">
      <c r="A6048" s="13">
        <f>IF(H6048="","",ROW()-4)</f>
        <v/>
      </c>
      <c r="B6048" s="13">
        <f>IF(H6048="","",ROW()-4)</f>
        <v/>
      </c>
    </row>
    <row r="6049">
      <c r="A6049" s="13">
        <f>IF(H6049="","",ROW()-4)</f>
        <v/>
      </c>
      <c r="B6049" s="13">
        <f>IF(H6049="","",ROW()-4)</f>
        <v/>
      </c>
    </row>
    <row r="6050">
      <c r="A6050" s="13">
        <f>IF(H6050="","",ROW()-4)</f>
        <v/>
      </c>
      <c r="B6050" s="13">
        <f>IF(H6050="","",ROW()-4)</f>
        <v/>
      </c>
    </row>
    <row r="6051">
      <c r="A6051" s="13">
        <f>IF(H6051="","",ROW()-4)</f>
        <v/>
      </c>
      <c r="B6051" s="13">
        <f>IF(H6051="","",ROW()-4)</f>
        <v/>
      </c>
    </row>
    <row r="6052">
      <c r="A6052" s="13">
        <f>IF(H6052="","",ROW()-4)</f>
        <v/>
      </c>
      <c r="B6052" s="13">
        <f>IF(H6052="","",ROW()-4)</f>
        <v/>
      </c>
    </row>
    <row r="6053">
      <c r="A6053" s="13">
        <f>IF(H6053="","",ROW()-4)</f>
        <v/>
      </c>
      <c r="B6053" s="13">
        <f>IF(H6053="","",ROW()-4)</f>
        <v/>
      </c>
    </row>
    <row r="6054">
      <c r="A6054" s="13">
        <f>IF(H6054="","",ROW()-4)</f>
        <v/>
      </c>
      <c r="B6054" s="13">
        <f>IF(H6054="","",ROW()-4)</f>
        <v/>
      </c>
    </row>
    <row r="6055">
      <c r="A6055" s="13">
        <f>IF(H6055="","",ROW()-4)</f>
        <v/>
      </c>
      <c r="B6055" s="13">
        <f>IF(H6055="","",ROW()-4)</f>
        <v/>
      </c>
    </row>
    <row r="6056">
      <c r="A6056" s="13">
        <f>IF(H6056="","",ROW()-4)</f>
        <v/>
      </c>
      <c r="B6056" s="13">
        <f>IF(H6056="","",ROW()-4)</f>
        <v/>
      </c>
    </row>
    <row r="6057">
      <c r="A6057" s="13">
        <f>IF(H6057="","",ROW()-4)</f>
        <v/>
      </c>
      <c r="B6057" s="13">
        <f>IF(H6057="","",ROW()-4)</f>
        <v/>
      </c>
    </row>
    <row r="6058">
      <c r="A6058" s="13">
        <f>IF(H6058="","",ROW()-4)</f>
        <v/>
      </c>
      <c r="B6058" s="13">
        <f>IF(H6058="","",ROW()-4)</f>
        <v/>
      </c>
    </row>
    <row r="6059">
      <c r="A6059" s="13">
        <f>IF(H6059="","",ROW()-4)</f>
        <v/>
      </c>
      <c r="B6059" s="13">
        <f>IF(H6059="","",ROW()-4)</f>
        <v/>
      </c>
    </row>
    <row r="6060">
      <c r="A6060" s="13">
        <f>IF(H6060="","",ROW()-4)</f>
        <v/>
      </c>
      <c r="B6060" s="13">
        <f>IF(H6060="","",ROW()-4)</f>
        <v/>
      </c>
    </row>
    <row r="6061">
      <c r="A6061" s="13">
        <f>IF(H6061="","",ROW()-4)</f>
        <v/>
      </c>
      <c r="B6061" s="13">
        <f>IF(H6061="","",ROW()-4)</f>
        <v/>
      </c>
    </row>
    <row r="6062">
      <c r="A6062" s="13">
        <f>IF(H6062="","",ROW()-4)</f>
        <v/>
      </c>
      <c r="B6062" s="13">
        <f>IF(H6062="","",ROW()-4)</f>
        <v/>
      </c>
    </row>
    <row r="6063">
      <c r="A6063" s="13">
        <f>IF(H6063="","",ROW()-4)</f>
        <v/>
      </c>
      <c r="B6063" s="13">
        <f>IF(H6063="","",ROW()-4)</f>
        <v/>
      </c>
    </row>
    <row r="6064">
      <c r="A6064" s="13">
        <f>IF(H6064="","",ROW()-4)</f>
        <v/>
      </c>
      <c r="B6064" s="13">
        <f>IF(H6064="","",ROW()-4)</f>
        <v/>
      </c>
    </row>
    <row r="6065">
      <c r="A6065" s="13">
        <f>IF(H6065="","",ROW()-4)</f>
        <v/>
      </c>
      <c r="B6065" s="13">
        <f>IF(H6065="","",ROW()-4)</f>
        <v/>
      </c>
    </row>
    <row r="6066">
      <c r="A6066" s="13">
        <f>IF(H6066="","",ROW()-4)</f>
        <v/>
      </c>
      <c r="B6066" s="13">
        <f>IF(H6066="","",ROW()-4)</f>
        <v/>
      </c>
    </row>
    <row r="6067">
      <c r="A6067" s="13">
        <f>IF(H6067="","",ROW()-4)</f>
        <v/>
      </c>
      <c r="B6067" s="13">
        <f>IF(H6067="","",ROW()-4)</f>
        <v/>
      </c>
    </row>
    <row r="6068">
      <c r="A6068" s="13">
        <f>IF(H6068="","",ROW()-4)</f>
        <v/>
      </c>
      <c r="B6068" s="13">
        <f>IF(H6068="","",ROW()-4)</f>
        <v/>
      </c>
    </row>
    <row r="6069">
      <c r="A6069" s="13">
        <f>IF(H6069="","",ROW()-4)</f>
        <v/>
      </c>
      <c r="B6069" s="13">
        <f>IF(H6069="","",ROW()-4)</f>
        <v/>
      </c>
    </row>
    <row r="6070">
      <c r="A6070" s="13">
        <f>IF(H6070="","",ROW()-4)</f>
        <v/>
      </c>
      <c r="B6070" s="13">
        <f>IF(H6070="","",ROW()-4)</f>
        <v/>
      </c>
    </row>
    <row r="6071">
      <c r="A6071" s="13">
        <f>IF(H6071="","",ROW()-4)</f>
        <v/>
      </c>
      <c r="B6071" s="13">
        <f>IF(H6071="","",ROW()-4)</f>
        <v/>
      </c>
    </row>
    <row r="6072">
      <c r="A6072" s="13">
        <f>IF(H6072="","",ROW()-4)</f>
        <v/>
      </c>
      <c r="B6072" s="13">
        <f>IF(H6072="","",ROW()-4)</f>
        <v/>
      </c>
    </row>
    <row r="6073">
      <c r="A6073" s="13">
        <f>IF(H6073="","",ROW()-4)</f>
        <v/>
      </c>
      <c r="B6073" s="13">
        <f>IF(H6073="","",ROW()-4)</f>
        <v/>
      </c>
    </row>
    <row r="6074">
      <c r="A6074" s="13">
        <f>IF(H6074="","",ROW()-4)</f>
        <v/>
      </c>
      <c r="B6074" s="13">
        <f>IF(H6074="","",ROW()-4)</f>
        <v/>
      </c>
    </row>
    <row r="6075">
      <c r="A6075" s="13">
        <f>IF(H6075="","",ROW()-4)</f>
        <v/>
      </c>
      <c r="B6075" s="13">
        <f>IF(H6075="","",ROW()-4)</f>
        <v/>
      </c>
    </row>
    <row r="6076">
      <c r="A6076" s="13">
        <f>IF(H6076="","",ROW()-4)</f>
        <v/>
      </c>
      <c r="B6076" s="13">
        <f>IF(H6076="","",ROW()-4)</f>
        <v/>
      </c>
    </row>
    <row r="6077">
      <c r="A6077" s="13">
        <f>IF(H6077="","",ROW()-4)</f>
        <v/>
      </c>
      <c r="B6077" s="13">
        <f>IF(H6077="","",ROW()-4)</f>
        <v/>
      </c>
    </row>
    <row r="6078">
      <c r="A6078" s="13">
        <f>IF(H6078="","",ROW()-4)</f>
        <v/>
      </c>
      <c r="B6078" s="13">
        <f>IF(H6078="","",ROW()-4)</f>
        <v/>
      </c>
    </row>
    <row r="6079">
      <c r="A6079" s="13">
        <f>IF(H6079="","",ROW()-4)</f>
        <v/>
      </c>
      <c r="B6079" s="13">
        <f>IF(H6079="","",ROW()-4)</f>
        <v/>
      </c>
    </row>
    <row r="6080">
      <c r="A6080" s="13">
        <f>IF(H6080="","",ROW()-4)</f>
        <v/>
      </c>
      <c r="B6080" s="13">
        <f>IF(H6080="","",ROW()-4)</f>
        <v/>
      </c>
    </row>
    <row r="6081">
      <c r="A6081" s="13">
        <f>IF(H6081="","",ROW()-4)</f>
        <v/>
      </c>
      <c r="B6081" s="13">
        <f>IF(H6081="","",ROW()-4)</f>
        <v/>
      </c>
    </row>
    <row r="6082">
      <c r="A6082" s="13">
        <f>IF(H6082="","",ROW()-4)</f>
        <v/>
      </c>
      <c r="B6082" s="13">
        <f>IF(H6082="","",ROW()-4)</f>
        <v/>
      </c>
    </row>
    <row r="6083">
      <c r="A6083" s="13">
        <f>IF(H6083="","",ROW()-4)</f>
        <v/>
      </c>
      <c r="B6083" s="13">
        <f>IF(H6083="","",ROW()-4)</f>
        <v/>
      </c>
    </row>
    <row r="6084">
      <c r="A6084" s="13">
        <f>IF(H6084="","",ROW()-4)</f>
        <v/>
      </c>
      <c r="B6084" s="13">
        <f>IF(H6084="","",ROW()-4)</f>
        <v/>
      </c>
    </row>
    <row r="6085">
      <c r="A6085" s="13">
        <f>IF(H6085="","",ROW()-4)</f>
        <v/>
      </c>
      <c r="B6085" s="13">
        <f>IF(H6085="","",ROW()-4)</f>
        <v/>
      </c>
    </row>
    <row r="6086">
      <c r="A6086" s="13">
        <f>IF(H6086="","",ROW()-4)</f>
        <v/>
      </c>
      <c r="B6086" s="13">
        <f>IF(H6086="","",ROW()-4)</f>
        <v/>
      </c>
    </row>
    <row r="6087">
      <c r="A6087" s="13">
        <f>IF(H6087="","",ROW()-4)</f>
        <v/>
      </c>
      <c r="B6087" s="13">
        <f>IF(H6087="","",ROW()-4)</f>
        <v/>
      </c>
    </row>
    <row r="6088">
      <c r="A6088" s="13">
        <f>IF(H6088="","",ROW()-4)</f>
        <v/>
      </c>
      <c r="B6088" s="13">
        <f>IF(H6088="","",ROW()-4)</f>
        <v/>
      </c>
    </row>
    <row r="6089">
      <c r="A6089" s="13">
        <f>IF(H6089="","",ROW()-4)</f>
        <v/>
      </c>
      <c r="B6089" s="13">
        <f>IF(H6089="","",ROW()-4)</f>
        <v/>
      </c>
    </row>
    <row r="6090">
      <c r="A6090" s="13">
        <f>IF(H6090="","",ROW()-4)</f>
        <v/>
      </c>
      <c r="B6090" s="13">
        <f>IF(H6090="","",ROW()-4)</f>
        <v/>
      </c>
    </row>
    <row r="6091">
      <c r="A6091" s="13">
        <f>IF(H6091="","",ROW()-4)</f>
        <v/>
      </c>
      <c r="B6091" s="13">
        <f>IF(H6091="","",ROW()-4)</f>
        <v/>
      </c>
    </row>
    <row r="6092">
      <c r="A6092" s="13">
        <f>IF(H6092="","",ROW()-4)</f>
        <v/>
      </c>
      <c r="B6092" s="13">
        <f>IF(H6092="","",ROW()-4)</f>
        <v/>
      </c>
    </row>
    <row r="6093">
      <c r="A6093" s="13">
        <f>IF(H6093="","",ROW()-4)</f>
        <v/>
      </c>
      <c r="B6093" s="13">
        <f>IF(H6093="","",ROW()-4)</f>
        <v/>
      </c>
    </row>
    <row r="6094">
      <c r="A6094" s="13">
        <f>IF(H6094="","",ROW()-4)</f>
        <v/>
      </c>
      <c r="B6094" s="13">
        <f>IF(H6094="","",ROW()-4)</f>
        <v/>
      </c>
    </row>
    <row r="6095">
      <c r="A6095" s="13">
        <f>IF(H6095="","",ROW()-4)</f>
        <v/>
      </c>
      <c r="B6095" s="13">
        <f>IF(H6095="","",ROW()-4)</f>
        <v/>
      </c>
    </row>
    <row r="6096">
      <c r="A6096" s="13">
        <f>IF(H6096="","",ROW()-4)</f>
        <v/>
      </c>
      <c r="B6096" s="13">
        <f>IF(H6096="","",ROW()-4)</f>
        <v/>
      </c>
    </row>
    <row r="6097">
      <c r="A6097" s="13">
        <f>IF(H6097="","",ROW()-4)</f>
        <v/>
      </c>
      <c r="B6097" s="13">
        <f>IF(H6097="","",ROW()-4)</f>
        <v/>
      </c>
    </row>
    <row r="6098">
      <c r="A6098" s="13">
        <f>IF(H6098="","",ROW()-4)</f>
        <v/>
      </c>
      <c r="B6098" s="13">
        <f>IF(H6098="","",ROW()-4)</f>
        <v/>
      </c>
    </row>
    <row r="6099">
      <c r="A6099" s="13">
        <f>IF(H6099="","",ROW()-4)</f>
        <v/>
      </c>
      <c r="B6099" s="13">
        <f>IF(H6099="","",ROW()-4)</f>
        <v/>
      </c>
    </row>
    <row r="6100">
      <c r="A6100" s="13">
        <f>IF(H6100="","",ROW()-4)</f>
        <v/>
      </c>
      <c r="B6100" s="13">
        <f>IF(H6100="","",ROW()-4)</f>
        <v/>
      </c>
    </row>
    <row r="6101">
      <c r="A6101" s="13">
        <f>IF(H6101="","",ROW()-4)</f>
        <v/>
      </c>
      <c r="B6101" s="13">
        <f>IF(H6101="","",ROW()-4)</f>
        <v/>
      </c>
    </row>
    <row r="6102">
      <c r="A6102" s="13">
        <f>IF(H6102="","",ROW()-4)</f>
        <v/>
      </c>
      <c r="B6102" s="13">
        <f>IF(H6102="","",ROW()-4)</f>
        <v/>
      </c>
    </row>
    <row r="6103">
      <c r="A6103" s="13">
        <f>IF(H6103="","",ROW()-4)</f>
        <v/>
      </c>
      <c r="B6103" s="13">
        <f>IF(H6103="","",ROW()-4)</f>
        <v/>
      </c>
    </row>
    <row r="6104">
      <c r="A6104" s="13">
        <f>IF(H6104="","",ROW()-4)</f>
        <v/>
      </c>
      <c r="B6104" s="13">
        <f>IF(H6104="","",ROW()-4)</f>
        <v/>
      </c>
    </row>
    <row r="6105">
      <c r="A6105" s="13">
        <f>IF(H6105="","",ROW()-4)</f>
        <v/>
      </c>
      <c r="B6105" s="13">
        <f>IF(H6105="","",ROW()-4)</f>
        <v/>
      </c>
    </row>
    <row r="6106">
      <c r="A6106" s="13">
        <f>IF(H6106="","",ROW()-4)</f>
        <v/>
      </c>
      <c r="B6106" s="13">
        <f>IF(H6106="","",ROW()-4)</f>
        <v/>
      </c>
    </row>
    <row r="6107">
      <c r="A6107" s="13">
        <f>IF(H6107="","",ROW()-4)</f>
        <v/>
      </c>
      <c r="B6107" s="13">
        <f>IF(H6107="","",ROW()-4)</f>
        <v/>
      </c>
    </row>
    <row r="6108">
      <c r="A6108" s="13">
        <f>IF(H6108="","",ROW()-4)</f>
        <v/>
      </c>
      <c r="B6108" s="13">
        <f>IF(H6108="","",ROW()-4)</f>
        <v/>
      </c>
    </row>
    <row r="6109">
      <c r="A6109" s="13">
        <f>IF(H6109="","",ROW()-4)</f>
        <v/>
      </c>
      <c r="B6109" s="13">
        <f>IF(H6109="","",ROW()-4)</f>
        <v/>
      </c>
    </row>
    <row r="6110">
      <c r="A6110" s="13">
        <f>IF(H6110="","",ROW()-4)</f>
        <v/>
      </c>
      <c r="B6110" s="13">
        <f>IF(H6110="","",ROW()-4)</f>
        <v/>
      </c>
    </row>
    <row r="6111">
      <c r="A6111" s="13">
        <f>IF(H6111="","",ROW()-4)</f>
        <v/>
      </c>
      <c r="B6111" s="13">
        <f>IF(H6111="","",ROW()-4)</f>
        <v/>
      </c>
    </row>
    <row r="6112">
      <c r="A6112" s="13">
        <f>IF(H6112="","",ROW()-4)</f>
        <v/>
      </c>
      <c r="B6112" s="13">
        <f>IF(H6112="","",ROW()-4)</f>
        <v/>
      </c>
    </row>
    <row r="6113">
      <c r="A6113" s="13">
        <f>IF(H6113="","",ROW()-4)</f>
        <v/>
      </c>
      <c r="B6113" s="13">
        <f>IF(H6113="","",ROW()-4)</f>
        <v/>
      </c>
    </row>
    <row r="6114">
      <c r="A6114" s="13">
        <f>IF(H6114="","",ROW()-4)</f>
        <v/>
      </c>
      <c r="B6114" s="13">
        <f>IF(H6114="","",ROW()-4)</f>
        <v/>
      </c>
    </row>
    <row r="6115">
      <c r="A6115" s="13">
        <f>IF(H6115="","",ROW()-4)</f>
        <v/>
      </c>
      <c r="B6115" s="13">
        <f>IF(H6115="","",ROW()-4)</f>
        <v/>
      </c>
    </row>
    <row r="6116">
      <c r="A6116" s="13">
        <f>IF(H6116="","",ROW()-4)</f>
        <v/>
      </c>
      <c r="B6116" s="13">
        <f>IF(H6116="","",ROW()-4)</f>
        <v/>
      </c>
    </row>
    <row r="6117">
      <c r="A6117" s="13">
        <f>IF(H6117="","",ROW()-4)</f>
        <v/>
      </c>
      <c r="B6117" s="13">
        <f>IF(H6117="","",ROW()-4)</f>
        <v/>
      </c>
    </row>
    <row r="6118">
      <c r="A6118" s="13">
        <f>IF(H6118="","",ROW()-4)</f>
        <v/>
      </c>
      <c r="B6118" s="13">
        <f>IF(H6118="","",ROW()-4)</f>
        <v/>
      </c>
    </row>
    <row r="6119">
      <c r="A6119" s="13">
        <f>IF(H6119="","",ROW()-4)</f>
        <v/>
      </c>
      <c r="B6119" s="13">
        <f>IF(H6119="","",ROW()-4)</f>
        <v/>
      </c>
    </row>
    <row r="6120">
      <c r="A6120" s="13">
        <f>IF(H6120="","",ROW()-4)</f>
        <v/>
      </c>
      <c r="B6120" s="13">
        <f>IF(H6120="","",ROW()-4)</f>
        <v/>
      </c>
    </row>
    <row r="6121">
      <c r="A6121" s="13">
        <f>IF(H6121="","",ROW()-4)</f>
        <v/>
      </c>
      <c r="B6121" s="13">
        <f>IF(H6121="","",ROW()-4)</f>
        <v/>
      </c>
    </row>
    <row r="6122">
      <c r="A6122" s="13">
        <f>IF(H6122="","",ROW()-4)</f>
        <v/>
      </c>
      <c r="B6122" s="13">
        <f>IF(H6122="","",ROW()-4)</f>
        <v/>
      </c>
    </row>
    <row r="6123">
      <c r="A6123" s="13">
        <f>IF(H6123="","",ROW()-4)</f>
        <v/>
      </c>
      <c r="B6123" s="13">
        <f>IF(H6123="","",ROW()-4)</f>
        <v/>
      </c>
    </row>
    <row r="6124">
      <c r="A6124" s="13">
        <f>IF(H6124="","",ROW()-4)</f>
        <v/>
      </c>
      <c r="B6124" s="13">
        <f>IF(H6124="","",ROW()-4)</f>
        <v/>
      </c>
    </row>
    <row r="6125">
      <c r="A6125" s="13">
        <f>IF(H6125="","",ROW()-4)</f>
        <v/>
      </c>
      <c r="B6125" s="13">
        <f>IF(H6125="","",ROW()-4)</f>
        <v/>
      </c>
    </row>
    <row r="6126">
      <c r="A6126" s="13">
        <f>IF(H6126="","",ROW()-4)</f>
        <v/>
      </c>
      <c r="B6126" s="13">
        <f>IF(H6126="","",ROW()-4)</f>
        <v/>
      </c>
    </row>
    <row r="6127">
      <c r="A6127" s="13">
        <f>IF(H6127="","",ROW()-4)</f>
        <v/>
      </c>
      <c r="B6127" s="13">
        <f>IF(H6127="","",ROW()-4)</f>
        <v/>
      </c>
    </row>
    <row r="6128">
      <c r="A6128" s="13">
        <f>IF(H6128="","",ROW()-4)</f>
        <v/>
      </c>
      <c r="B6128" s="13">
        <f>IF(H6128="","",ROW()-4)</f>
        <v/>
      </c>
    </row>
    <row r="6129">
      <c r="A6129" s="13">
        <f>IF(H6129="","",ROW()-4)</f>
        <v/>
      </c>
      <c r="B6129" s="13">
        <f>IF(H6129="","",ROW()-4)</f>
        <v/>
      </c>
    </row>
    <row r="6130">
      <c r="A6130" s="13">
        <f>IF(H6130="","",ROW()-4)</f>
        <v/>
      </c>
      <c r="B6130" s="13">
        <f>IF(H6130="","",ROW()-4)</f>
        <v/>
      </c>
    </row>
    <row r="6131">
      <c r="A6131" s="13">
        <f>IF(H6131="","",ROW()-4)</f>
        <v/>
      </c>
      <c r="B6131" s="13">
        <f>IF(H6131="","",ROW()-4)</f>
        <v/>
      </c>
    </row>
    <row r="6132">
      <c r="A6132" s="13">
        <f>IF(H6132="","",ROW()-4)</f>
        <v/>
      </c>
      <c r="B6132" s="13">
        <f>IF(H6132="","",ROW()-4)</f>
        <v/>
      </c>
    </row>
    <row r="6133">
      <c r="A6133" s="13">
        <f>IF(H6133="","",ROW()-4)</f>
        <v/>
      </c>
      <c r="B6133" s="13">
        <f>IF(H6133="","",ROW()-4)</f>
        <v/>
      </c>
    </row>
    <row r="6134">
      <c r="A6134" s="13">
        <f>IF(H6134="","",ROW()-4)</f>
        <v/>
      </c>
      <c r="B6134" s="13">
        <f>IF(H6134="","",ROW()-4)</f>
        <v/>
      </c>
    </row>
    <row r="6135">
      <c r="A6135" s="13">
        <f>IF(H6135="","",ROW()-4)</f>
        <v/>
      </c>
      <c r="B6135" s="13">
        <f>IF(H6135="","",ROW()-4)</f>
        <v/>
      </c>
    </row>
    <row r="6136">
      <c r="A6136" s="13">
        <f>IF(H6136="","",ROW()-4)</f>
        <v/>
      </c>
      <c r="B6136" s="13">
        <f>IF(H6136="","",ROW()-4)</f>
        <v/>
      </c>
    </row>
    <row r="6137">
      <c r="A6137" s="13">
        <f>IF(H6137="","",ROW()-4)</f>
        <v/>
      </c>
      <c r="B6137" s="13">
        <f>IF(H6137="","",ROW()-4)</f>
        <v/>
      </c>
    </row>
    <row r="6138">
      <c r="A6138" s="13">
        <f>IF(H6138="","",ROW()-4)</f>
        <v/>
      </c>
      <c r="B6138" s="13">
        <f>IF(H6138="","",ROW()-4)</f>
        <v/>
      </c>
    </row>
    <row r="6139">
      <c r="A6139" s="13">
        <f>IF(H6139="","",ROW()-4)</f>
        <v/>
      </c>
      <c r="B6139" s="13">
        <f>IF(H6139="","",ROW()-4)</f>
        <v/>
      </c>
    </row>
    <row r="6140">
      <c r="A6140" s="13">
        <f>IF(H6140="","",ROW()-4)</f>
        <v/>
      </c>
      <c r="B6140" s="13">
        <f>IF(H6140="","",ROW()-4)</f>
        <v/>
      </c>
    </row>
    <row r="6141">
      <c r="A6141" s="13">
        <f>IF(H6141="","",ROW()-4)</f>
        <v/>
      </c>
      <c r="B6141" s="13">
        <f>IF(H6141="","",ROW()-4)</f>
        <v/>
      </c>
    </row>
    <row r="6142">
      <c r="A6142" s="13">
        <f>IF(H6142="","",ROW()-4)</f>
        <v/>
      </c>
      <c r="B6142" s="13">
        <f>IF(H6142="","",ROW()-4)</f>
        <v/>
      </c>
    </row>
    <row r="6143">
      <c r="A6143" s="13">
        <f>IF(H6143="","",ROW()-4)</f>
        <v/>
      </c>
      <c r="B6143" s="13">
        <f>IF(H6143="","",ROW()-4)</f>
        <v/>
      </c>
    </row>
    <row r="6144">
      <c r="A6144" s="13">
        <f>IF(H6144="","",ROW()-4)</f>
        <v/>
      </c>
      <c r="B6144" s="13">
        <f>IF(H6144="","",ROW()-4)</f>
        <v/>
      </c>
    </row>
    <row r="6145">
      <c r="A6145" s="13">
        <f>IF(H6145="","",ROW()-4)</f>
        <v/>
      </c>
      <c r="B6145" s="13">
        <f>IF(H6145="","",ROW()-4)</f>
        <v/>
      </c>
    </row>
    <row r="6146">
      <c r="A6146" s="13">
        <f>IF(H6146="","",ROW()-4)</f>
        <v/>
      </c>
      <c r="B6146" s="13">
        <f>IF(H6146="","",ROW()-4)</f>
        <v/>
      </c>
    </row>
    <row r="6147">
      <c r="A6147" s="13">
        <f>IF(H6147="","",ROW()-4)</f>
        <v/>
      </c>
      <c r="B6147" s="13">
        <f>IF(H6147="","",ROW()-4)</f>
        <v/>
      </c>
    </row>
    <row r="6148">
      <c r="A6148" s="13">
        <f>IF(H6148="","",ROW()-4)</f>
        <v/>
      </c>
      <c r="B6148" s="13">
        <f>IF(H6148="","",ROW()-4)</f>
        <v/>
      </c>
    </row>
    <row r="6149">
      <c r="A6149" s="13">
        <f>IF(H6149="","",ROW()-4)</f>
        <v/>
      </c>
      <c r="B6149" s="13">
        <f>IF(H6149="","",ROW()-4)</f>
        <v/>
      </c>
    </row>
    <row r="6150">
      <c r="A6150" s="13">
        <f>IF(H6150="","",ROW()-4)</f>
        <v/>
      </c>
      <c r="B6150" s="13">
        <f>IF(H6150="","",ROW()-4)</f>
        <v/>
      </c>
    </row>
    <row r="6151">
      <c r="A6151" s="13">
        <f>IF(H6151="","",ROW()-4)</f>
        <v/>
      </c>
      <c r="B6151" s="13">
        <f>IF(H6151="","",ROW()-4)</f>
        <v/>
      </c>
    </row>
    <row r="6152">
      <c r="A6152" s="13">
        <f>IF(H6152="","",ROW()-4)</f>
        <v/>
      </c>
      <c r="B6152" s="13">
        <f>IF(H6152="","",ROW()-4)</f>
        <v/>
      </c>
    </row>
    <row r="6153">
      <c r="A6153" s="13">
        <f>IF(H6153="","",ROW()-4)</f>
        <v/>
      </c>
      <c r="B6153" s="13">
        <f>IF(H6153="","",ROW()-4)</f>
        <v/>
      </c>
    </row>
    <row r="6154">
      <c r="A6154" s="13">
        <f>IF(H6154="","",ROW()-4)</f>
        <v/>
      </c>
      <c r="B6154" s="13">
        <f>IF(H6154="","",ROW()-4)</f>
        <v/>
      </c>
    </row>
    <row r="6155">
      <c r="A6155" s="13">
        <f>IF(H6155="","",ROW()-4)</f>
        <v/>
      </c>
      <c r="B6155" s="13">
        <f>IF(H6155="","",ROW()-4)</f>
        <v/>
      </c>
    </row>
    <row r="6156">
      <c r="A6156" s="13">
        <f>IF(H6156="","",ROW()-4)</f>
        <v/>
      </c>
      <c r="B6156" s="13">
        <f>IF(H6156="","",ROW()-4)</f>
        <v/>
      </c>
    </row>
    <row r="6157">
      <c r="A6157" s="13">
        <f>IF(H6157="","",ROW()-4)</f>
        <v/>
      </c>
      <c r="B6157" s="13">
        <f>IF(H6157="","",ROW()-4)</f>
        <v/>
      </c>
    </row>
    <row r="6158">
      <c r="A6158" s="13">
        <f>IF(H6158="","",ROW()-4)</f>
        <v/>
      </c>
      <c r="B6158" s="13">
        <f>IF(H6158="","",ROW()-4)</f>
        <v/>
      </c>
    </row>
    <row r="6159">
      <c r="A6159" s="13">
        <f>IF(H6159="","",ROW()-4)</f>
        <v/>
      </c>
      <c r="B6159" s="13">
        <f>IF(H6159="","",ROW()-4)</f>
        <v/>
      </c>
    </row>
    <row r="6160">
      <c r="A6160" s="13">
        <f>IF(H6160="","",ROW()-4)</f>
        <v/>
      </c>
      <c r="B6160" s="13">
        <f>IF(H6160="","",ROW()-4)</f>
        <v/>
      </c>
    </row>
    <row r="6161">
      <c r="A6161" s="13">
        <f>IF(H6161="","",ROW()-4)</f>
        <v/>
      </c>
      <c r="B6161" s="13">
        <f>IF(H6161="","",ROW()-4)</f>
        <v/>
      </c>
    </row>
    <row r="6162">
      <c r="A6162" s="13">
        <f>IF(H6162="","",ROW()-4)</f>
        <v/>
      </c>
      <c r="B6162" s="13">
        <f>IF(H6162="","",ROW()-4)</f>
        <v/>
      </c>
    </row>
    <row r="6163">
      <c r="A6163" s="13">
        <f>IF(H6163="","",ROW()-4)</f>
        <v/>
      </c>
      <c r="B6163" s="13">
        <f>IF(H6163="","",ROW()-4)</f>
        <v/>
      </c>
    </row>
    <row r="6164">
      <c r="A6164" s="13">
        <f>IF(H6164="","",ROW()-4)</f>
        <v/>
      </c>
      <c r="B6164" s="13">
        <f>IF(H6164="","",ROW()-4)</f>
        <v/>
      </c>
    </row>
    <row r="6165">
      <c r="A6165" s="13">
        <f>IF(H6165="","",ROW()-4)</f>
        <v/>
      </c>
      <c r="B6165" s="13">
        <f>IF(H6165="","",ROW()-4)</f>
        <v/>
      </c>
    </row>
    <row r="6166">
      <c r="A6166" s="13">
        <f>IF(H6166="","",ROW()-4)</f>
        <v/>
      </c>
      <c r="B6166" s="13">
        <f>IF(H6166="","",ROW()-4)</f>
        <v/>
      </c>
    </row>
    <row r="6167">
      <c r="A6167" s="13">
        <f>IF(H6167="","",ROW()-4)</f>
        <v/>
      </c>
      <c r="B6167" s="13">
        <f>IF(H6167="","",ROW()-4)</f>
        <v/>
      </c>
    </row>
    <row r="6168">
      <c r="A6168" s="13">
        <f>IF(H6168="","",ROW()-4)</f>
        <v/>
      </c>
      <c r="B6168" s="13">
        <f>IF(H6168="","",ROW()-4)</f>
        <v/>
      </c>
    </row>
    <row r="6169">
      <c r="A6169" s="13">
        <f>IF(H6169="","",ROW()-4)</f>
        <v/>
      </c>
      <c r="B6169" s="13">
        <f>IF(H6169="","",ROW()-4)</f>
        <v/>
      </c>
    </row>
    <row r="6170">
      <c r="A6170" s="13">
        <f>IF(H6170="","",ROW()-4)</f>
        <v/>
      </c>
      <c r="B6170" s="13">
        <f>IF(H6170="","",ROW()-4)</f>
        <v/>
      </c>
    </row>
    <row r="6171">
      <c r="A6171" s="13">
        <f>IF(H6171="","",ROW()-4)</f>
        <v/>
      </c>
      <c r="B6171" s="13">
        <f>IF(H6171="","",ROW()-4)</f>
        <v/>
      </c>
    </row>
    <row r="6172">
      <c r="A6172" s="13">
        <f>IF(H6172="","",ROW()-4)</f>
        <v/>
      </c>
      <c r="B6172" s="13">
        <f>IF(H6172="","",ROW()-4)</f>
        <v/>
      </c>
    </row>
    <row r="6173">
      <c r="A6173" s="13">
        <f>IF(H6173="","",ROW()-4)</f>
        <v/>
      </c>
      <c r="B6173" s="13">
        <f>IF(H6173="","",ROW()-4)</f>
        <v/>
      </c>
    </row>
    <row r="6174">
      <c r="A6174" s="13">
        <f>IF(H6174="","",ROW()-4)</f>
        <v/>
      </c>
      <c r="B6174" s="13">
        <f>IF(H6174="","",ROW()-4)</f>
        <v/>
      </c>
    </row>
    <row r="6175">
      <c r="A6175" s="13">
        <f>IF(H6175="","",ROW()-4)</f>
        <v/>
      </c>
      <c r="B6175" s="13">
        <f>IF(H6175="","",ROW()-4)</f>
        <v/>
      </c>
    </row>
    <row r="6176">
      <c r="A6176" s="13">
        <f>IF(H6176="","",ROW()-4)</f>
        <v/>
      </c>
      <c r="B6176" s="13">
        <f>IF(H6176="","",ROW()-4)</f>
        <v/>
      </c>
    </row>
    <row r="6177">
      <c r="A6177" s="13">
        <f>IF(H6177="","",ROW()-4)</f>
        <v/>
      </c>
      <c r="B6177" s="13">
        <f>IF(H6177="","",ROW()-4)</f>
        <v/>
      </c>
    </row>
    <row r="6178">
      <c r="A6178" s="13">
        <f>IF(H6178="","",ROW()-4)</f>
        <v/>
      </c>
      <c r="B6178" s="13">
        <f>IF(H6178="","",ROW()-4)</f>
        <v/>
      </c>
    </row>
    <row r="6179">
      <c r="A6179" s="13">
        <f>IF(H6179="","",ROW()-4)</f>
        <v/>
      </c>
      <c r="B6179" s="13">
        <f>IF(H6179="","",ROW()-4)</f>
        <v/>
      </c>
    </row>
    <row r="6180">
      <c r="A6180" s="13">
        <f>IF(H6180="","",ROW()-4)</f>
        <v/>
      </c>
      <c r="B6180" s="13">
        <f>IF(H6180="","",ROW()-4)</f>
        <v/>
      </c>
    </row>
    <row r="6181">
      <c r="A6181" s="13">
        <f>IF(H6181="","",ROW()-4)</f>
        <v/>
      </c>
      <c r="B6181" s="13">
        <f>IF(H6181="","",ROW()-4)</f>
        <v/>
      </c>
    </row>
    <row r="6182">
      <c r="A6182" s="13">
        <f>IF(H6182="","",ROW()-4)</f>
        <v/>
      </c>
      <c r="B6182" s="13">
        <f>IF(H6182="","",ROW()-4)</f>
        <v/>
      </c>
    </row>
    <row r="6183">
      <c r="A6183" s="13">
        <f>IF(H6183="","",ROW()-4)</f>
        <v/>
      </c>
      <c r="B6183" s="13">
        <f>IF(H6183="","",ROW()-4)</f>
        <v/>
      </c>
    </row>
    <row r="6184">
      <c r="A6184" s="13">
        <f>IF(H6184="","",ROW()-4)</f>
        <v/>
      </c>
      <c r="B6184" s="13">
        <f>IF(H6184="","",ROW()-4)</f>
        <v/>
      </c>
    </row>
    <row r="6185">
      <c r="A6185" s="13">
        <f>IF(H6185="","",ROW()-4)</f>
        <v/>
      </c>
      <c r="B6185" s="13">
        <f>IF(H6185="","",ROW()-4)</f>
        <v/>
      </c>
    </row>
    <row r="6186">
      <c r="A6186" s="13">
        <f>IF(H6186="","",ROW()-4)</f>
        <v/>
      </c>
      <c r="B6186" s="13">
        <f>IF(H6186="","",ROW()-4)</f>
        <v/>
      </c>
    </row>
    <row r="6187">
      <c r="A6187" s="13">
        <f>IF(H6187="","",ROW()-4)</f>
        <v/>
      </c>
      <c r="B6187" s="13">
        <f>IF(H6187="","",ROW()-4)</f>
        <v/>
      </c>
    </row>
    <row r="6188">
      <c r="A6188" s="13">
        <f>IF(H6188="","",ROW()-4)</f>
        <v/>
      </c>
      <c r="B6188" s="13">
        <f>IF(H6188="","",ROW()-4)</f>
        <v/>
      </c>
    </row>
    <row r="6189">
      <c r="A6189" s="13">
        <f>IF(H6189="","",ROW()-4)</f>
        <v/>
      </c>
      <c r="B6189" s="13">
        <f>IF(H6189="","",ROW()-4)</f>
        <v/>
      </c>
    </row>
    <row r="6190">
      <c r="A6190" s="13">
        <f>IF(H6190="","",ROW()-4)</f>
        <v/>
      </c>
      <c r="B6190" s="13">
        <f>IF(H6190="","",ROW()-4)</f>
        <v/>
      </c>
    </row>
    <row r="6191">
      <c r="A6191" s="13">
        <f>IF(H6191="","",ROW()-4)</f>
        <v/>
      </c>
      <c r="B6191" s="13">
        <f>IF(H6191="","",ROW()-4)</f>
        <v/>
      </c>
    </row>
    <row r="6192">
      <c r="A6192" s="13">
        <f>IF(H6192="","",ROW()-4)</f>
        <v/>
      </c>
      <c r="B6192" s="13">
        <f>IF(H6192="","",ROW()-4)</f>
        <v/>
      </c>
    </row>
    <row r="6193">
      <c r="A6193" s="13">
        <f>IF(H6193="","",ROW()-4)</f>
        <v/>
      </c>
      <c r="B6193" s="13">
        <f>IF(H6193="","",ROW()-4)</f>
        <v/>
      </c>
    </row>
    <row r="6194">
      <c r="A6194" s="13">
        <f>IF(H6194="","",ROW()-4)</f>
        <v/>
      </c>
      <c r="B6194" s="13">
        <f>IF(H6194="","",ROW()-4)</f>
        <v/>
      </c>
    </row>
    <row r="6195">
      <c r="A6195" s="13">
        <f>IF(H6195="","",ROW()-4)</f>
        <v/>
      </c>
      <c r="B6195" s="13">
        <f>IF(H6195="","",ROW()-4)</f>
        <v/>
      </c>
    </row>
    <row r="6196">
      <c r="A6196" s="13">
        <f>IF(H6196="","",ROW()-4)</f>
        <v/>
      </c>
      <c r="B6196" s="13">
        <f>IF(H6196="","",ROW()-4)</f>
        <v/>
      </c>
    </row>
    <row r="6197">
      <c r="A6197" s="13">
        <f>IF(H6197="","",ROW()-4)</f>
        <v/>
      </c>
      <c r="B6197" s="13">
        <f>IF(H6197="","",ROW()-4)</f>
        <v/>
      </c>
    </row>
    <row r="6198">
      <c r="A6198" s="13">
        <f>IF(H6198="","",ROW()-4)</f>
        <v/>
      </c>
      <c r="B6198" s="13">
        <f>IF(H6198="","",ROW()-4)</f>
        <v/>
      </c>
    </row>
    <row r="6199">
      <c r="A6199" s="13">
        <f>IF(H6199="","",ROW()-4)</f>
        <v/>
      </c>
      <c r="B6199" s="13">
        <f>IF(H6199="","",ROW()-4)</f>
        <v/>
      </c>
    </row>
    <row r="6200">
      <c r="A6200" s="13">
        <f>IF(H6200="","",ROW()-4)</f>
        <v/>
      </c>
      <c r="B6200" s="13">
        <f>IF(H6200="","",ROW()-4)</f>
        <v/>
      </c>
    </row>
    <row r="6201">
      <c r="A6201" s="13">
        <f>IF(H6201="","",ROW()-4)</f>
        <v/>
      </c>
      <c r="B6201" s="13">
        <f>IF(H6201="","",ROW()-4)</f>
        <v/>
      </c>
    </row>
    <row r="6202">
      <c r="A6202" s="13">
        <f>IF(H6202="","",ROW()-4)</f>
        <v/>
      </c>
      <c r="B6202" s="13">
        <f>IF(H6202="","",ROW()-4)</f>
        <v/>
      </c>
    </row>
    <row r="6203">
      <c r="A6203" s="13">
        <f>IF(H6203="","",ROW()-4)</f>
        <v/>
      </c>
      <c r="B6203" s="13">
        <f>IF(H6203="","",ROW()-4)</f>
        <v/>
      </c>
    </row>
    <row r="6204">
      <c r="A6204" s="13">
        <f>IF(H6204="","",ROW()-4)</f>
        <v/>
      </c>
      <c r="B6204" s="13">
        <f>IF(H6204="","",ROW()-4)</f>
        <v/>
      </c>
    </row>
    <row r="6205">
      <c r="A6205" s="13">
        <f>IF(H6205="","",ROW()-4)</f>
        <v/>
      </c>
      <c r="B6205" s="13">
        <f>IF(H6205="","",ROW()-4)</f>
        <v/>
      </c>
    </row>
    <row r="6206">
      <c r="A6206" s="13">
        <f>IF(H6206="","",ROW()-4)</f>
        <v/>
      </c>
      <c r="B6206" s="13">
        <f>IF(H6206="","",ROW()-4)</f>
        <v/>
      </c>
    </row>
    <row r="6207">
      <c r="A6207" s="13">
        <f>IF(H6207="","",ROW()-4)</f>
        <v/>
      </c>
      <c r="B6207" s="13">
        <f>IF(H6207="","",ROW()-4)</f>
        <v/>
      </c>
    </row>
    <row r="6208">
      <c r="A6208" s="13">
        <f>IF(H6208="","",ROW()-4)</f>
        <v/>
      </c>
      <c r="B6208" s="13">
        <f>IF(H6208="","",ROW()-4)</f>
        <v/>
      </c>
    </row>
    <row r="6209">
      <c r="A6209" s="13">
        <f>IF(H6209="","",ROW()-4)</f>
        <v/>
      </c>
      <c r="B6209" s="13">
        <f>IF(H6209="","",ROW()-4)</f>
        <v/>
      </c>
    </row>
    <row r="6210">
      <c r="A6210" s="13">
        <f>IF(H6210="","",ROW()-4)</f>
        <v/>
      </c>
      <c r="B6210" s="13">
        <f>IF(H6210="","",ROW()-4)</f>
        <v/>
      </c>
    </row>
    <row r="6211">
      <c r="A6211" s="13">
        <f>IF(H6211="","",ROW()-4)</f>
        <v/>
      </c>
      <c r="B6211" s="13">
        <f>IF(H6211="","",ROW()-4)</f>
        <v/>
      </c>
    </row>
    <row r="6212">
      <c r="A6212" s="13">
        <f>IF(H6212="","",ROW()-4)</f>
        <v/>
      </c>
      <c r="B6212" s="13">
        <f>IF(H6212="","",ROW()-4)</f>
        <v/>
      </c>
    </row>
    <row r="6213">
      <c r="A6213" s="13">
        <f>IF(H6213="","",ROW()-4)</f>
        <v/>
      </c>
      <c r="B6213" s="13">
        <f>IF(H6213="","",ROW()-4)</f>
        <v/>
      </c>
    </row>
    <row r="6214">
      <c r="A6214" s="13">
        <f>IF(H6214="","",ROW()-4)</f>
        <v/>
      </c>
      <c r="B6214" s="13">
        <f>IF(H6214="","",ROW()-4)</f>
        <v/>
      </c>
    </row>
    <row r="6215">
      <c r="A6215" s="13">
        <f>IF(H6215="","",ROW()-4)</f>
        <v/>
      </c>
      <c r="B6215" s="13">
        <f>IF(H6215="","",ROW()-4)</f>
        <v/>
      </c>
    </row>
    <row r="6216">
      <c r="A6216" s="13">
        <f>IF(H6216="","",ROW()-4)</f>
        <v/>
      </c>
      <c r="B6216" s="13">
        <f>IF(H6216="","",ROW()-4)</f>
        <v/>
      </c>
    </row>
    <row r="6217">
      <c r="A6217" s="13">
        <f>IF(H6217="","",ROW()-4)</f>
        <v/>
      </c>
      <c r="B6217" s="13">
        <f>IF(H6217="","",ROW()-4)</f>
        <v/>
      </c>
    </row>
    <row r="6218">
      <c r="A6218" s="13">
        <f>IF(H6218="","",ROW()-4)</f>
        <v/>
      </c>
      <c r="B6218" s="13">
        <f>IF(H6218="","",ROW()-4)</f>
        <v/>
      </c>
    </row>
    <row r="6219">
      <c r="A6219" s="13">
        <f>IF(H6219="","",ROW()-4)</f>
        <v/>
      </c>
      <c r="B6219" s="13">
        <f>IF(H6219="","",ROW()-4)</f>
        <v/>
      </c>
    </row>
    <row r="6220">
      <c r="A6220" s="13">
        <f>IF(H6220="","",ROW()-4)</f>
        <v/>
      </c>
      <c r="B6220" s="13">
        <f>IF(H6220="","",ROW()-4)</f>
        <v/>
      </c>
    </row>
    <row r="6221">
      <c r="A6221" s="13">
        <f>IF(H6221="","",ROW()-4)</f>
        <v/>
      </c>
      <c r="B6221" s="13">
        <f>IF(H6221="","",ROW()-4)</f>
        <v/>
      </c>
    </row>
    <row r="6222">
      <c r="A6222" s="13">
        <f>IF(H6222="","",ROW()-4)</f>
        <v/>
      </c>
      <c r="B6222" s="13">
        <f>IF(H6222="","",ROW()-4)</f>
        <v/>
      </c>
    </row>
    <row r="6223">
      <c r="A6223" s="13">
        <f>IF(H6223="","",ROW()-4)</f>
        <v/>
      </c>
      <c r="B6223" s="13">
        <f>IF(H6223="","",ROW()-4)</f>
        <v/>
      </c>
    </row>
    <row r="6224">
      <c r="A6224" s="13">
        <f>IF(H6224="","",ROW()-4)</f>
        <v/>
      </c>
      <c r="B6224" s="13">
        <f>IF(H6224="","",ROW()-4)</f>
        <v/>
      </c>
    </row>
    <row r="6225">
      <c r="A6225" s="13">
        <f>IF(H6225="","",ROW()-4)</f>
        <v/>
      </c>
      <c r="B6225" s="13">
        <f>IF(H6225="","",ROW()-4)</f>
        <v/>
      </c>
    </row>
    <row r="6226">
      <c r="A6226" s="13">
        <f>IF(H6226="","",ROW()-4)</f>
        <v/>
      </c>
      <c r="B6226" s="13">
        <f>IF(H6226="","",ROW()-4)</f>
        <v/>
      </c>
    </row>
    <row r="6227">
      <c r="A6227" s="13">
        <f>IF(H6227="","",ROW()-4)</f>
        <v/>
      </c>
      <c r="B6227" s="13">
        <f>IF(H6227="","",ROW()-4)</f>
        <v/>
      </c>
    </row>
    <row r="6228">
      <c r="A6228" s="13">
        <f>IF(H6228="","",ROW()-4)</f>
        <v/>
      </c>
      <c r="B6228" s="13">
        <f>IF(H6228="","",ROW()-4)</f>
        <v/>
      </c>
    </row>
    <row r="6229">
      <c r="A6229" s="13">
        <f>IF(H6229="","",ROW()-4)</f>
        <v/>
      </c>
      <c r="B6229" s="13">
        <f>IF(H6229="","",ROW()-4)</f>
        <v/>
      </c>
    </row>
    <row r="6230">
      <c r="A6230" s="13">
        <f>IF(H6230="","",ROW()-4)</f>
        <v/>
      </c>
      <c r="B6230" s="13">
        <f>IF(H6230="","",ROW()-4)</f>
        <v/>
      </c>
    </row>
    <row r="6231">
      <c r="A6231" s="13">
        <f>IF(H6231="","",ROW()-4)</f>
        <v/>
      </c>
      <c r="B6231" s="13">
        <f>IF(H6231="","",ROW()-4)</f>
        <v/>
      </c>
    </row>
    <row r="6232">
      <c r="A6232" s="13">
        <f>IF(H6232="","",ROW()-4)</f>
        <v/>
      </c>
      <c r="B6232" s="13">
        <f>IF(H6232="","",ROW()-4)</f>
        <v/>
      </c>
    </row>
    <row r="6233">
      <c r="A6233" s="13">
        <f>IF(H6233="","",ROW()-4)</f>
        <v/>
      </c>
      <c r="B6233" s="13">
        <f>IF(H6233="","",ROW()-4)</f>
        <v/>
      </c>
    </row>
    <row r="6234">
      <c r="A6234" s="13">
        <f>IF(H6234="","",ROW()-4)</f>
        <v/>
      </c>
      <c r="B6234" s="13">
        <f>IF(H6234="","",ROW()-4)</f>
        <v/>
      </c>
    </row>
    <row r="6235">
      <c r="A6235" s="13">
        <f>IF(H6235="","",ROW()-4)</f>
        <v/>
      </c>
      <c r="B6235" s="13">
        <f>IF(H6235="","",ROW()-4)</f>
        <v/>
      </c>
    </row>
    <row r="6236">
      <c r="A6236" s="13">
        <f>IF(H6236="","",ROW()-4)</f>
        <v/>
      </c>
      <c r="B6236" s="13">
        <f>IF(H6236="","",ROW()-4)</f>
        <v/>
      </c>
    </row>
    <row r="6237">
      <c r="A6237" s="13">
        <f>IF(H6237="","",ROW()-4)</f>
        <v/>
      </c>
      <c r="B6237" s="13">
        <f>IF(H6237="","",ROW()-4)</f>
        <v/>
      </c>
    </row>
    <row r="6238">
      <c r="A6238" s="13">
        <f>IF(H6238="","",ROW()-4)</f>
        <v/>
      </c>
      <c r="B6238" s="13">
        <f>IF(H6238="","",ROW()-4)</f>
        <v/>
      </c>
    </row>
    <row r="6239">
      <c r="A6239" s="13">
        <f>IF(H6239="","",ROW()-4)</f>
        <v/>
      </c>
      <c r="B6239" s="13">
        <f>IF(H6239="","",ROW()-4)</f>
        <v/>
      </c>
    </row>
    <row r="6240">
      <c r="A6240" s="13">
        <f>IF(H6240="","",ROW()-4)</f>
        <v/>
      </c>
      <c r="B6240" s="13">
        <f>IF(H6240="","",ROW()-4)</f>
        <v/>
      </c>
    </row>
    <row r="6241">
      <c r="A6241" s="13">
        <f>IF(H6241="","",ROW()-4)</f>
        <v/>
      </c>
      <c r="B6241" s="13">
        <f>IF(H6241="","",ROW()-4)</f>
        <v/>
      </c>
    </row>
    <row r="6242">
      <c r="A6242" s="13">
        <f>IF(H6242="","",ROW()-4)</f>
        <v/>
      </c>
      <c r="B6242" s="13">
        <f>IF(H6242="","",ROW()-4)</f>
        <v/>
      </c>
    </row>
    <row r="6243">
      <c r="A6243" s="13">
        <f>IF(H6243="","",ROW()-4)</f>
        <v/>
      </c>
      <c r="B6243" s="13">
        <f>IF(H6243="","",ROW()-4)</f>
        <v/>
      </c>
    </row>
    <row r="6244">
      <c r="A6244" s="13">
        <f>IF(H6244="","",ROW()-4)</f>
        <v/>
      </c>
      <c r="B6244" s="13">
        <f>IF(H6244="","",ROW()-4)</f>
        <v/>
      </c>
    </row>
    <row r="6245">
      <c r="A6245" s="13">
        <f>IF(H6245="","",ROW()-4)</f>
        <v/>
      </c>
      <c r="B6245" s="13">
        <f>IF(H6245="","",ROW()-4)</f>
        <v/>
      </c>
    </row>
    <row r="6246">
      <c r="A6246" s="13">
        <f>IF(H6246="","",ROW()-4)</f>
        <v/>
      </c>
      <c r="B6246" s="13">
        <f>IF(H6246="","",ROW()-4)</f>
        <v/>
      </c>
    </row>
    <row r="6247">
      <c r="A6247" s="13">
        <f>IF(H6247="","",ROW()-4)</f>
        <v/>
      </c>
      <c r="B6247" s="13">
        <f>IF(H6247="","",ROW()-4)</f>
        <v/>
      </c>
    </row>
    <row r="6248">
      <c r="A6248" s="13">
        <f>IF(H6248="","",ROW()-4)</f>
        <v/>
      </c>
      <c r="B6248" s="13">
        <f>IF(H6248="","",ROW()-4)</f>
        <v/>
      </c>
    </row>
    <row r="6249">
      <c r="A6249" s="13">
        <f>IF(H6249="","",ROW()-4)</f>
        <v/>
      </c>
      <c r="B6249" s="13">
        <f>IF(H6249="","",ROW()-4)</f>
        <v/>
      </c>
    </row>
    <row r="6250">
      <c r="A6250" s="13">
        <f>IF(H6250="","",ROW()-4)</f>
        <v/>
      </c>
      <c r="B6250" s="13">
        <f>IF(H6250="","",ROW()-4)</f>
        <v/>
      </c>
    </row>
    <row r="6251">
      <c r="A6251" s="13">
        <f>IF(H6251="","",ROW()-4)</f>
        <v/>
      </c>
      <c r="B6251" s="13">
        <f>IF(H6251="","",ROW()-4)</f>
        <v/>
      </c>
    </row>
    <row r="6252">
      <c r="A6252" s="13">
        <f>IF(H6252="","",ROW()-4)</f>
        <v/>
      </c>
      <c r="B6252" s="13">
        <f>IF(H6252="","",ROW()-4)</f>
        <v/>
      </c>
    </row>
    <row r="6253">
      <c r="A6253" s="13">
        <f>IF(H6253="","",ROW()-4)</f>
        <v/>
      </c>
      <c r="B6253" s="13">
        <f>IF(H6253="","",ROW()-4)</f>
        <v/>
      </c>
    </row>
    <row r="6254">
      <c r="A6254" s="13">
        <f>IF(H6254="","",ROW()-4)</f>
        <v/>
      </c>
      <c r="B6254" s="13">
        <f>IF(H6254="","",ROW()-4)</f>
        <v/>
      </c>
    </row>
    <row r="6255">
      <c r="A6255" s="13">
        <f>IF(H6255="","",ROW()-4)</f>
        <v/>
      </c>
      <c r="B6255" s="13">
        <f>IF(H6255="","",ROW()-4)</f>
        <v/>
      </c>
    </row>
    <row r="6256">
      <c r="A6256" s="13">
        <f>IF(H6256="","",ROW()-4)</f>
        <v/>
      </c>
      <c r="B6256" s="13">
        <f>IF(H6256="","",ROW()-4)</f>
        <v/>
      </c>
    </row>
    <row r="6257">
      <c r="A6257" s="13">
        <f>IF(H6257="","",ROW()-4)</f>
        <v/>
      </c>
      <c r="B6257" s="13">
        <f>IF(H6257="","",ROW()-4)</f>
        <v/>
      </c>
    </row>
    <row r="6258">
      <c r="A6258" s="13">
        <f>IF(H6258="","",ROW()-4)</f>
        <v/>
      </c>
      <c r="B6258" s="13">
        <f>IF(H6258="","",ROW()-4)</f>
        <v/>
      </c>
    </row>
    <row r="6259">
      <c r="A6259" s="13">
        <f>IF(H6259="","",ROW()-4)</f>
        <v/>
      </c>
      <c r="B6259" s="13">
        <f>IF(H6259="","",ROW()-4)</f>
        <v/>
      </c>
    </row>
    <row r="6260">
      <c r="A6260" s="13">
        <f>IF(H6260="","",ROW()-4)</f>
        <v/>
      </c>
      <c r="B6260" s="13">
        <f>IF(H6260="","",ROW()-4)</f>
        <v/>
      </c>
    </row>
    <row r="6261">
      <c r="A6261" s="13">
        <f>IF(H6261="","",ROW()-4)</f>
        <v/>
      </c>
      <c r="B6261" s="13">
        <f>IF(H6261="","",ROW()-4)</f>
        <v/>
      </c>
    </row>
    <row r="6262">
      <c r="A6262" s="13">
        <f>IF(H6262="","",ROW()-4)</f>
        <v/>
      </c>
      <c r="B6262" s="13">
        <f>IF(H6262="","",ROW()-4)</f>
        <v/>
      </c>
    </row>
    <row r="6263">
      <c r="A6263" s="13">
        <f>IF(H6263="","",ROW()-4)</f>
        <v/>
      </c>
      <c r="B6263" s="13">
        <f>IF(H6263="","",ROW()-4)</f>
        <v/>
      </c>
    </row>
    <row r="6264">
      <c r="A6264" s="13">
        <f>IF(H6264="","",ROW()-4)</f>
        <v/>
      </c>
      <c r="B6264" s="13">
        <f>IF(H6264="","",ROW()-4)</f>
        <v/>
      </c>
    </row>
    <row r="6265">
      <c r="A6265" s="13">
        <f>IF(H6265="","",ROW()-4)</f>
        <v/>
      </c>
      <c r="B6265" s="13">
        <f>IF(H6265="","",ROW()-4)</f>
        <v/>
      </c>
    </row>
    <row r="6266">
      <c r="A6266" s="13">
        <f>IF(H6266="","",ROW()-4)</f>
        <v/>
      </c>
      <c r="B6266" s="13">
        <f>IF(H6266="","",ROW()-4)</f>
        <v/>
      </c>
    </row>
    <row r="6267">
      <c r="A6267" s="13">
        <f>IF(H6267="","",ROW()-4)</f>
        <v/>
      </c>
      <c r="B6267" s="13">
        <f>IF(H6267="","",ROW()-4)</f>
        <v/>
      </c>
    </row>
    <row r="6268">
      <c r="A6268" s="13">
        <f>IF(H6268="","",ROW()-4)</f>
        <v/>
      </c>
      <c r="B6268" s="13">
        <f>IF(H6268="","",ROW()-4)</f>
        <v/>
      </c>
    </row>
    <row r="6269">
      <c r="A6269" s="13">
        <f>IF(H6269="","",ROW()-4)</f>
        <v/>
      </c>
      <c r="B6269" s="13">
        <f>IF(H6269="","",ROW()-4)</f>
        <v/>
      </c>
    </row>
    <row r="6270">
      <c r="A6270" s="13">
        <f>IF(H6270="","",ROW()-4)</f>
        <v/>
      </c>
      <c r="B6270" s="13">
        <f>IF(H6270="","",ROW()-4)</f>
        <v/>
      </c>
    </row>
    <row r="6271">
      <c r="A6271" s="13">
        <f>IF(H6271="","",ROW()-4)</f>
        <v/>
      </c>
      <c r="B6271" s="13">
        <f>IF(H6271="","",ROW()-4)</f>
        <v/>
      </c>
    </row>
    <row r="6272">
      <c r="A6272" s="13">
        <f>IF(H6272="","",ROW()-4)</f>
        <v/>
      </c>
      <c r="B6272" s="13">
        <f>IF(H6272="","",ROW()-4)</f>
        <v/>
      </c>
    </row>
    <row r="6273">
      <c r="A6273" s="13">
        <f>IF(H6273="","",ROW()-4)</f>
        <v/>
      </c>
      <c r="B6273" s="13">
        <f>IF(H6273="","",ROW()-4)</f>
        <v/>
      </c>
    </row>
    <row r="6274">
      <c r="A6274" s="13">
        <f>IF(H6274="","",ROW()-4)</f>
        <v/>
      </c>
      <c r="B6274" s="13">
        <f>IF(H6274="","",ROW()-4)</f>
        <v/>
      </c>
    </row>
    <row r="6275">
      <c r="A6275" s="13">
        <f>IF(H6275="","",ROW()-4)</f>
        <v/>
      </c>
      <c r="B6275" s="13">
        <f>IF(H6275="","",ROW()-4)</f>
        <v/>
      </c>
    </row>
    <row r="6276">
      <c r="A6276" s="13">
        <f>IF(H6276="","",ROW()-4)</f>
        <v/>
      </c>
      <c r="B6276" s="13">
        <f>IF(H6276="","",ROW()-4)</f>
        <v/>
      </c>
    </row>
    <row r="6277">
      <c r="A6277" s="13">
        <f>IF(H6277="","",ROW()-4)</f>
        <v/>
      </c>
      <c r="B6277" s="13">
        <f>IF(H6277="","",ROW()-4)</f>
        <v/>
      </c>
    </row>
    <row r="6278">
      <c r="A6278" s="13">
        <f>IF(H6278="","",ROW()-4)</f>
        <v/>
      </c>
      <c r="B6278" s="13">
        <f>IF(H6278="","",ROW()-4)</f>
        <v/>
      </c>
    </row>
    <row r="6279">
      <c r="A6279" s="13">
        <f>IF(H6279="","",ROW()-4)</f>
        <v/>
      </c>
      <c r="B6279" s="13">
        <f>IF(H6279="","",ROW()-4)</f>
        <v/>
      </c>
    </row>
    <row r="6280">
      <c r="A6280" s="13">
        <f>IF(H6280="","",ROW()-4)</f>
        <v/>
      </c>
      <c r="B6280" s="13">
        <f>IF(H6280="","",ROW()-4)</f>
        <v/>
      </c>
    </row>
    <row r="6281">
      <c r="A6281" s="13">
        <f>IF(H6281="","",ROW()-4)</f>
        <v/>
      </c>
      <c r="B6281" s="13">
        <f>IF(H6281="","",ROW()-4)</f>
        <v/>
      </c>
    </row>
    <row r="6282">
      <c r="A6282" s="13">
        <f>IF(H6282="","",ROW()-4)</f>
        <v/>
      </c>
      <c r="B6282" s="13">
        <f>IF(H6282="","",ROW()-4)</f>
        <v/>
      </c>
    </row>
    <row r="6283">
      <c r="A6283" s="13">
        <f>IF(H6283="","",ROW()-4)</f>
        <v/>
      </c>
      <c r="B6283" s="13">
        <f>IF(H6283="","",ROW()-4)</f>
        <v/>
      </c>
    </row>
    <row r="6284">
      <c r="A6284" s="13">
        <f>IF(H6284="","",ROW()-4)</f>
        <v/>
      </c>
      <c r="B6284" s="13">
        <f>IF(H6284="","",ROW()-4)</f>
        <v/>
      </c>
    </row>
    <row r="6285">
      <c r="A6285" s="13">
        <f>IF(H6285="","",ROW()-4)</f>
        <v/>
      </c>
      <c r="B6285" s="13">
        <f>IF(H6285="","",ROW()-4)</f>
        <v/>
      </c>
    </row>
    <row r="6286">
      <c r="A6286" s="13">
        <f>IF(H6286="","",ROW()-4)</f>
        <v/>
      </c>
      <c r="B6286" s="13">
        <f>IF(H6286="","",ROW()-4)</f>
        <v/>
      </c>
    </row>
    <row r="6287">
      <c r="A6287" s="13">
        <f>IF(H6287="","",ROW()-4)</f>
        <v/>
      </c>
      <c r="B6287" s="13">
        <f>IF(H6287="","",ROW()-4)</f>
        <v/>
      </c>
    </row>
    <row r="6288">
      <c r="A6288" s="13">
        <f>IF(H6288="","",ROW()-4)</f>
        <v/>
      </c>
      <c r="B6288" s="13">
        <f>IF(H6288="","",ROW()-4)</f>
        <v/>
      </c>
    </row>
    <row r="6289">
      <c r="A6289" s="13">
        <f>IF(H6289="","",ROW()-4)</f>
        <v/>
      </c>
      <c r="B6289" s="13">
        <f>IF(H6289="","",ROW()-4)</f>
        <v/>
      </c>
    </row>
    <row r="6290">
      <c r="A6290" s="13">
        <f>IF(H6290="","",ROW()-4)</f>
        <v/>
      </c>
      <c r="B6290" s="13">
        <f>IF(H6290="","",ROW()-4)</f>
        <v/>
      </c>
    </row>
    <row r="6291">
      <c r="A6291" s="13">
        <f>IF(H6291="","",ROW()-4)</f>
        <v/>
      </c>
      <c r="B6291" s="13">
        <f>IF(H6291="","",ROW()-4)</f>
        <v/>
      </c>
    </row>
    <row r="6292">
      <c r="A6292" s="13">
        <f>IF(H6292="","",ROW()-4)</f>
        <v/>
      </c>
      <c r="B6292" s="13">
        <f>IF(H6292="","",ROW()-4)</f>
        <v/>
      </c>
    </row>
    <row r="6293">
      <c r="A6293" s="13">
        <f>IF(H6293="","",ROW()-4)</f>
        <v/>
      </c>
      <c r="B6293" s="13">
        <f>IF(H6293="","",ROW()-4)</f>
        <v/>
      </c>
    </row>
    <row r="6294">
      <c r="A6294" s="13">
        <f>IF(H6294="","",ROW()-4)</f>
        <v/>
      </c>
      <c r="B6294" s="13">
        <f>IF(H6294="","",ROW()-4)</f>
        <v/>
      </c>
    </row>
    <row r="6295">
      <c r="A6295" s="13">
        <f>IF(H6295="","",ROW()-4)</f>
        <v/>
      </c>
      <c r="B6295" s="13">
        <f>IF(H6295="","",ROW()-4)</f>
        <v/>
      </c>
    </row>
    <row r="6296">
      <c r="A6296" s="13">
        <f>IF(H6296="","",ROW()-4)</f>
        <v/>
      </c>
      <c r="B6296" s="13">
        <f>IF(H6296="","",ROW()-4)</f>
        <v/>
      </c>
    </row>
    <row r="6297">
      <c r="A6297" s="13">
        <f>IF(H6297="","",ROW()-4)</f>
        <v/>
      </c>
      <c r="B6297" s="13">
        <f>IF(H6297="","",ROW()-4)</f>
        <v/>
      </c>
    </row>
    <row r="6298">
      <c r="A6298" s="13">
        <f>IF(H6298="","",ROW()-4)</f>
        <v/>
      </c>
      <c r="B6298" s="13">
        <f>IF(H6298="","",ROW()-4)</f>
        <v/>
      </c>
    </row>
    <row r="6299">
      <c r="A6299" s="13">
        <f>IF(H6299="","",ROW()-4)</f>
        <v/>
      </c>
      <c r="B6299" s="13">
        <f>IF(H6299="","",ROW()-4)</f>
        <v/>
      </c>
    </row>
    <row r="6300">
      <c r="A6300" s="13">
        <f>IF(H6300="","",ROW()-4)</f>
        <v/>
      </c>
      <c r="B6300" s="13">
        <f>IF(H6300="","",ROW()-4)</f>
        <v/>
      </c>
    </row>
    <row r="6301">
      <c r="A6301" s="13">
        <f>IF(H6301="","",ROW()-4)</f>
        <v/>
      </c>
      <c r="B6301" s="13">
        <f>IF(H6301="","",ROW()-4)</f>
        <v/>
      </c>
    </row>
    <row r="6302">
      <c r="A6302" s="13">
        <f>IF(H6302="","",ROW()-4)</f>
        <v/>
      </c>
      <c r="B6302" s="13">
        <f>IF(H6302="","",ROW()-4)</f>
        <v/>
      </c>
    </row>
    <row r="6303">
      <c r="A6303" s="13">
        <f>IF(H6303="","",ROW()-4)</f>
        <v/>
      </c>
      <c r="B6303" s="13">
        <f>IF(H6303="","",ROW()-4)</f>
        <v/>
      </c>
    </row>
    <row r="6304">
      <c r="A6304" s="13">
        <f>IF(H6304="","",ROW()-4)</f>
        <v/>
      </c>
      <c r="B6304" s="13">
        <f>IF(H6304="","",ROW()-4)</f>
        <v/>
      </c>
    </row>
    <row r="6305">
      <c r="A6305" s="13">
        <f>IF(H6305="","",ROW()-4)</f>
        <v/>
      </c>
      <c r="B6305" s="13">
        <f>IF(H6305="","",ROW()-4)</f>
        <v/>
      </c>
    </row>
    <row r="6306">
      <c r="A6306" s="13">
        <f>IF(H6306="","",ROW()-4)</f>
        <v/>
      </c>
      <c r="B6306" s="13">
        <f>IF(H6306="","",ROW()-4)</f>
        <v/>
      </c>
    </row>
    <row r="6307">
      <c r="A6307" s="13">
        <f>IF(H6307="","",ROW()-4)</f>
        <v/>
      </c>
      <c r="B6307" s="13">
        <f>IF(H6307="","",ROW()-4)</f>
        <v/>
      </c>
    </row>
    <row r="6308">
      <c r="A6308" s="13">
        <f>IF(H6308="","",ROW()-4)</f>
        <v/>
      </c>
      <c r="B6308" s="13">
        <f>IF(H6308="","",ROW()-4)</f>
        <v/>
      </c>
    </row>
    <row r="6309">
      <c r="A6309" s="13">
        <f>IF(H6309="","",ROW()-4)</f>
        <v/>
      </c>
      <c r="B6309" s="13">
        <f>IF(H6309="","",ROW()-4)</f>
        <v/>
      </c>
    </row>
    <row r="6310">
      <c r="A6310" s="13">
        <f>IF(H6310="","",ROW()-4)</f>
        <v/>
      </c>
      <c r="B6310" s="13">
        <f>IF(H6310="","",ROW()-4)</f>
        <v/>
      </c>
    </row>
    <row r="6311">
      <c r="A6311" s="13">
        <f>IF(H6311="","",ROW()-4)</f>
        <v/>
      </c>
      <c r="B6311" s="13">
        <f>IF(H6311="","",ROW()-4)</f>
        <v/>
      </c>
    </row>
    <row r="6312">
      <c r="A6312" s="13">
        <f>IF(H6312="","",ROW()-4)</f>
        <v/>
      </c>
      <c r="B6312" s="13">
        <f>IF(H6312="","",ROW()-4)</f>
        <v/>
      </c>
    </row>
    <row r="6313">
      <c r="A6313" s="13">
        <f>IF(H6313="","",ROW()-4)</f>
        <v/>
      </c>
      <c r="B6313" s="13">
        <f>IF(H6313="","",ROW()-4)</f>
        <v/>
      </c>
    </row>
    <row r="6314">
      <c r="A6314" s="13">
        <f>IF(H6314="","",ROW()-4)</f>
        <v/>
      </c>
      <c r="B6314" s="13">
        <f>IF(H6314="","",ROW()-4)</f>
        <v/>
      </c>
    </row>
    <row r="6315">
      <c r="A6315" s="13">
        <f>IF(H6315="","",ROW()-4)</f>
        <v/>
      </c>
      <c r="B6315" s="13">
        <f>IF(H6315="","",ROW()-4)</f>
        <v/>
      </c>
    </row>
    <row r="6316">
      <c r="A6316" s="13">
        <f>IF(H6316="","",ROW()-4)</f>
        <v/>
      </c>
      <c r="B6316" s="13">
        <f>IF(H6316="","",ROW()-4)</f>
        <v/>
      </c>
    </row>
    <row r="6317">
      <c r="A6317" s="13">
        <f>IF(H6317="","",ROW()-4)</f>
        <v/>
      </c>
      <c r="B6317" s="13">
        <f>IF(H6317="","",ROW()-4)</f>
        <v/>
      </c>
    </row>
    <row r="6318">
      <c r="A6318" s="13">
        <f>IF(H6318="","",ROW()-4)</f>
        <v/>
      </c>
      <c r="B6318" s="13">
        <f>IF(H6318="","",ROW()-4)</f>
        <v/>
      </c>
    </row>
    <row r="6319">
      <c r="A6319" s="13">
        <f>IF(H6319="","",ROW()-4)</f>
        <v/>
      </c>
      <c r="B6319" s="13">
        <f>IF(H6319="","",ROW()-4)</f>
        <v/>
      </c>
    </row>
    <row r="6320">
      <c r="A6320" s="13">
        <f>IF(H6320="","",ROW()-4)</f>
        <v/>
      </c>
      <c r="B6320" s="13">
        <f>IF(H6320="","",ROW()-4)</f>
        <v/>
      </c>
    </row>
    <row r="6321">
      <c r="A6321" s="13">
        <f>IF(H6321="","",ROW()-4)</f>
        <v/>
      </c>
      <c r="B6321" s="13">
        <f>IF(H6321="","",ROW()-4)</f>
        <v/>
      </c>
    </row>
    <row r="6322">
      <c r="A6322" s="13">
        <f>IF(H6322="","",ROW()-4)</f>
        <v/>
      </c>
      <c r="B6322" s="13">
        <f>IF(H6322="","",ROW()-4)</f>
        <v/>
      </c>
    </row>
    <row r="6323">
      <c r="A6323" s="13">
        <f>IF(H6323="","",ROW()-4)</f>
        <v/>
      </c>
      <c r="B6323" s="13">
        <f>IF(H6323="","",ROW()-4)</f>
        <v/>
      </c>
    </row>
    <row r="6324">
      <c r="A6324" s="13">
        <f>IF(H6324="","",ROW()-4)</f>
        <v/>
      </c>
      <c r="B6324" s="13">
        <f>IF(H6324="","",ROW()-4)</f>
        <v/>
      </c>
    </row>
    <row r="6325">
      <c r="A6325" s="13">
        <f>IF(H6325="","",ROW()-4)</f>
        <v/>
      </c>
      <c r="B6325" s="13">
        <f>IF(H6325="","",ROW()-4)</f>
        <v/>
      </c>
    </row>
    <row r="6326">
      <c r="A6326" s="13">
        <f>IF(H6326="","",ROW()-4)</f>
        <v/>
      </c>
      <c r="B6326" s="13">
        <f>IF(H6326="","",ROW()-4)</f>
        <v/>
      </c>
    </row>
    <row r="6327">
      <c r="A6327" s="13">
        <f>IF(H6327="","",ROW()-4)</f>
        <v/>
      </c>
      <c r="B6327" s="13">
        <f>IF(H6327="","",ROW()-4)</f>
        <v/>
      </c>
    </row>
    <row r="6328">
      <c r="A6328" s="13">
        <f>IF(H6328="","",ROW()-4)</f>
        <v/>
      </c>
      <c r="B6328" s="13">
        <f>IF(H6328="","",ROW()-4)</f>
        <v/>
      </c>
    </row>
    <row r="6329">
      <c r="A6329" s="13">
        <f>IF(H6329="","",ROW()-4)</f>
        <v/>
      </c>
      <c r="B6329" s="13">
        <f>IF(H6329="","",ROW()-4)</f>
        <v/>
      </c>
    </row>
    <row r="6330">
      <c r="A6330" s="13">
        <f>IF(H6330="","",ROW()-4)</f>
        <v/>
      </c>
      <c r="B6330" s="13">
        <f>IF(H6330="","",ROW()-4)</f>
        <v/>
      </c>
    </row>
    <row r="6331">
      <c r="A6331" s="13">
        <f>IF(H6331="","",ROW()-4)</f>
        <v/>
      </c>
      <c r="B6331" s="13">
        <f>IF(H6331="","",ROW()-4)</f>
        <v/>
      </c>
    </row>
    <row r="6332">
      <c r="A6332" s="13">
        <f>IF(H6332="","",ROW()-4)</f>
        <v/>
      </c>
      <c r="B6332" s="13">
        <f>IF(H6332="","",ROW()-4)</f>
        <v/>
      </c>
    </row>
    <row r="6333">
      <c r="A6333" s="13">
        <f>IF(H6333="","",ROW()-4)</f>
        <v/>
      </c>
      <c r="B6333" s="13">
        <f>IF(H6333="","",ROW()-4)</f>
        <v/>
      </c>
    </row>
    <row r="6334">
      <c r="A6334" s="13">
        <f>IF(H6334="","",ROW()-4)</f>
        <v/>
      </c>
      <c r="B6334" s="13">
        <f>IF(H6334="","",ROW()-4)</f>
        <v/>
      </c>
    </row>
    <row r="6335">
      <c r="A6335" s="13">
        <f>IF(H6335="","",ROW()-4)</f>
        <v/>
      </c>
      <c r="B6335" s="13">
        <f>IF(H6335="","",ROW()-4)</f>
        <v/>
      </c>
    </row>
    <row r="6336">
      <c r="A6336" s="13">
        <f>IF(H6336="","",ROW()-4)</f>
        <v/>
      </c>
      <c r="B6336" s="13">
        <f>IF(H6336="","",ROW()-4)</f>
        <v/>
      </c>
    </row>
    <row r="6337">
      <c r="A6337" s="13">
        <f>IF(H6337="","",ROW()-4)</f>
        <v/>
      </c>
      <c r="B6337" s="13">
        <f>IF(H6337="","",ROW()-4)</f>
        <v/>
      </c>
    </row>
    <row r="6338">
      <c r="A6338" s="13">
        <f>IF(H6338="","",ROW()-4)</f>
        <v/>
      </c>
      <c r="B6338" s="13">
        <f>IF(H6338="","",ROW()-4)</f>
        <v/>
      </c>
    </row>
    <row r="6339">
      <c r="A6339" s="13">
        <f>IF(H6339="","",ROW()-4)</f>
        <v/>
      </c>
      <c r="B6339" s="13">
        <f>IF(H6339="","",ROW()-4)</f>
        <v/>
      </c>
    </row>
    <row r="6340">
      <c r="A6340" s="13">
        <f>IF(H6340="","",ROW()-4)</f>
        <v/>
      </c>
      <c r="B6340" s="13">
        <f>IF(H6340="","",ROW()-4)</f>
        <v/>
      </c>
    </row>
    <row r="6341">
      <c r="A6341" s="13">
        <f>IF(H6341="","",ROW()-4)</f>
        <v/>
      </c>
      <c r="B6341" s="13">
        <f>IF(H6341="","",ROW()-4)</f>
        <v/>
      </c>
    </row>
    <row r="6342">
      <c r="A6342" s="13">
        <f>IF(H6342="","",ROW()-4)</f>
        <v/>
      </c>
      <c r="B6342" s="13">
        <f>IF(H6342="","",ROW()-4)</f>
        <v/>
      </c>
    </row>
    <row r="6343">
      <c r="A6343" s="13">
        <f>IF(H6343="","",ROW()-4)</f>
        <v/>
      </c>
      <c r="B6343" s="13">
        <f>IF(H6343="","",ROW()-4)</f>
        <v/>
      </c>
    </row>
    <row r="6344">
      <c r="A6344" s="13">
        <f>IF(H6344="","",ROW()-4)</f>
        <v/>
      </c>
      <c r="B6344" s="13">
        <f>IF(H6344="","",ROW()-4)</f>
        <v/>
      </c>
    </row>
    <row r="6345">
      <c r="A6345" s="13">
        <f>IF(H6345="","",ROW()-4)</f>
        <v/>
      </c>
      <c r="B6345" s="13">
        <f>IF(H6345="","",ROW()-4)</f>
        <v/>
      </c>
    </row>
    <row r="6346">
      <c r="A6346" s="13">
        <f>IF(H6346="","",ROW()-4)</f>
        <v/>
      </c>
      <c r="B6346" s="13">
        <f>IF(H6346="","",ROW()-4)</f>
        <v/>
      </c>
    </row>
    <row r="6347">
      <c r="A6347" s="13">
        <f>IF(H6347="","",ROW()-4)</f>
        <v/>
      </c>
      <c r="B6347" s="13">
        <f>IF(H6347="","",ROW()-4)</f>
        <v/>
      </c>
    </row>
    <row r="6348">
      <c r="A6348" s="13">
        <f>IF(H6348="","",ROW()-4)</f>
        <v/>
      </c>
      <c r="B6348" s="13">
        <f>IF(H6348="","",ROW()-4)</f>
        <v/>
      </c>
    </row>
    <row r="6349">
      <c r="A6349" s="13">
        <f>IF(H6349="","",ROW()-4)</f>
        <v/>
      </c>
      <c r="B6349" s="13">
        <f>IF(H6349="","",ROW()-4)</f>
        <v/>
      </c>
    </row>
    <row r="6350">
      <c r="A6350" s="13">
        <f>IF(H6350="","",ROW()-4)</f>
        <v/>
      </c>
      <c r="B6350" s="13">
        <f>IF(H6350="","",ROW()-4)</f>
        <v/>
      </c>
    </row>
    <row r="6351">
      <c r="A6351" s="13">
        <f>IF(H6351="","",ROW()-4)</f>
        <v/>
      </c>
      <c r="B6351" s="13">
        <f>IF(H6351="","",ROW()-4)</f>
        <v/>
      </c>
    </row>
    <row r="6352">
      <c r="A6352" s="13">
        <f>IF(H6352="","",ROW()-4)</f>
        <v/>
      </c>
      <c r="B6352" s="13">
        <f>IF(H6352="","",ROW()-4)</f>
        <v/>
      </c>
    </row>
    <row r="6353">
      <c r="A6353" s="13">
        <f>IF(H6353="","",ROW()-4)</f>
        <v/>
      </c>
      <c r="B6353" s="13">
        <f>IF(H6353="","",ROW()-4)</f>
        <v/>
      </c>
    </row>
    <row r="6354">
      <c r="A6354" s="13">
        <f>IF(H6354="","",ROW()-4)</f>
        <v/>
      </c>
      <c r="B6354" s="13">
        <f>IF(H6354="","",ROW()-4)</f>
        <v/>
      </c>
    </row>
    <row r="6355">
      <c r="A6355" s="13">
        <f>IF(H6355="","",ROW()-4)</f>
        <v/>
      </c>
      <c r="B6355" s="13">
        <f>IF(H6355="","",ROW()-4)</f>
        <v/>
      </c>
    </row>
    <row r="6356">
      <c r="A6356" s="13">
        <f>IF(H6356="","",ROW()-4)</f>
        <v/>
      </c>
      <c r="B6356" s="13">
        <f>IF(H6356="","",ROW()-4)</f>
        <v/>
      </c>
    </row>
    <row r="6357">
      <c r="A6357" s="13">
        <f>IF(H6357="","",ROW()-4)</f>
        <v/>
      </c>
      <c r="B6357" s="13">
        <f>IF(H6357="","",ROW()-4)</f>
        <v/>
      </c>
    </row>
    <row r="6358">
      <c r="A6358" s="13">
        <f>IF(H6358="","",ROW()-4)</f>
        <v/>
      </c>
      <c r="B6358" s="13">
        <f>IF(H6358="","",ROW()-4)</f>
        <v/>
      </c>
    </row>
    <row r="6359">
      <c r="A6359" s="13">
        <f>IF(H6359="","",ROW()-4)</f>
        <v/>
      </c>
      <c r="B6359" s="13">
        <f>IF(H6359="","",ROW()-4)</f>
        <v/>
      </c>
    </row>
    <row r="6360">
      <c r="A6360" s="13">
        <f>IF(H6360="","",ROW()-4)</f>
        <v/>
      </c>
      <c r="B6360" s="13">
        <f>IF(H6360="","",ROW()-4)</f>
        <v/>
      </c>
    </row>
    <row r="6361">
      <c r="A6361" s="13">
        <f>IF(H6361="","",ROW()-4)</f>
        <v/>
      </c>
      <c r="B6361" s="13">
        <f>IF(H6361="","",ROW()-4)</f>
        <v/>
      </c>
    </row>
    <row r="6362">
      <c r="A6362" s="13">
        <f>IF(H6362="","",ROW()-4)</f>
        <v/>
      </c>
      <c r="B6362" s="13">
        <f>IF(H6362="","",ROW()-4)</f>
        <v/>
      </c>
    </row>
    <row r="6363">
      <c r="A6363" s="13">
        <f>IF(H6363="","",ROW()-4)</f>
        <v/>
      </c>
      <c r="B6363" s="13">
        <f>IF(H6363="","",ROW()-4)</f>
        <v/>
      </c>
    </row>
    <row r="6364">
      <c r="A6364" s="13">
        <f>IF(H6364="","",ROW()-4)</f>
        <v/>
      </c>
      <c r="B6364" s="13">
        <f>IF(H6364="","",ROW()-4)</f>
        <v/>
      </c>
    </row>
    <row r="6365">
      <c r="A6365" s="13">
        <f>IF(H6365="","",ROW()-4)</f>
        <v/>
      </c>
      <c r="B6365" s="13">
        <f>IF(H6365="","",ROW()-4)</f>
        <v/>
      </c>
    </row>
    <row r="6366">
      <c r="A6366" s="13">
        <f>IF(H6366="","",ROW()-4)</f>
        <v/>
      </c>
      <c r="B6366" s="13">
        <f>IF(H6366="","",ROW()-4)</f>
        <v/>
      </c>
    </row>
    <row r="6367">
      <c r="A6367" s="13">
        <f>IF(H6367="","",ROW()-4)</f>
        <v/>
      </c>
      <c r="B6367" s="13">
        <f>IF(H6367="","",ROW()-4)</f>
        <v/>
      </c>
    </row>
    <row r="6368">
      <c r="A6368" s="13">
        <f>IF(H6368="","",ROW()-4)</f>
        <v/>
      </c>
      <c r="B6368" s="13">
        <f>IF(H6368="","",ROW()-4)</f>
        <v/>
      </c>
    </row>
    <row r="6369">
      <c r="A6369" s="13">
        <f>IF(H6369="","",ROW()-4)</f>
        <v/>
      </c>
      <c r="B6369" s="13">
        <f>IF(H6369="","",ROW()-4)</f>
        <v/>
      </c>
    </row>
    <row r="6370">
      <c r="A6370" s="13">
        <f>IF(H6370="","",ROW()-4)</f>
        <v/>
      </c>
      <c r="B6370" s="13">
        <f>IF(H6370="","",ROW()-4)</f>
        <v/>
      </c>
    </row>
    <row r="6371">
      <c r="A6371" s="13">
        <f>IF(H6371="","",ROW()-4)</f>
        <v/>
      </c>
      <c r="B6371" s="13">
        <f>IF(H6371="","",ROW()-4)</f>
        <v/>
      </c>
    </row>
    <row r="6372">
      <c r="A6372" s="13">
        <f>IF(H6372="","",ROW()-4)</f>
        <v/>
      </c>
      <c r="B6372" s="13">
        <f>IF(H6372="","",ROW()-4)</f>
        <v/>
      </c>
    </row>
    <row r="6373">
      <c r="A6373" s="13">
        <f>IF(H6373="","",ROW()-4)</f>
        <v/>
      </c>
      <c r="B6373" s="13">
        <f>IF(H6373="","",ROW()-4)</f>
        <v/>
      </c>
    </row>
    <row r="6374">
      <c r="A6374" s="13">
        <f>IF(H6374="","",ROW()-4)</f>
        <v/>
      </c>
      <c r="B6374" s="13">
        <f>IF(H6374="","",ROW()-4)</f>
        <v/>
      </c>
    </row>
    <row r="6375">
      <c r="A6375" s="13">
        <f>IF(H6375="","",ROW()-4)</f>
        <v/>
      </c>
      <c r="B6375" s="13">
        <f>IF(H6375="","",ROW()-4)</f>
        <v/>
      </c>
    </row>
    <row r="6376">
      <c r="A6376" s="13">
        <f>IF(H6376="","",ROW()-4)</f>
        <v/>
      </c>
      <c r="B6376" s="13">
        <f>IF(H6376="","",ROW()-4)</f>
        <v/>
      </c>
    </row>
    <row r="6377">
      <c r="A6377" s="13">
        <f>IF(H6377="","",ROW()-4)</f>
        <v/>
      </c>
      <c r="B6377" s="13">
        <f>IF(H6377="","",ROW()-4)</f>
        <v/>
      </c>
    </row>
    <row r="6378">
      <c r="A6378" s="13">
        <f>IF(H6378="","",ROW()-4)</f>
        <v/>
      </c>
      <c r="B6378" s="13">
        <f>IF(H6378="","",ROW()-4)</f>
        <v/>
      </c>
    </row>
    <row r="6379">
      <c r="A6379" s="13">
        <f>IF(H6379="","",ROW()-4)</f>
        <v/>
      </c>
      <c r="B6379" s="13">
        <f>IF(H6379="","",ROW()-4)</f>
        <v/>
      </c>
    </row>
    <row r="6380">
      <c r="A6380" s="13">
        <f>IF(H6380="","",ROW()-4)</f>
        <v/>
      </c>
      <c r="B6380" s="13">
        <f>IF(H6380="","",ROW()-4)</f>
        <v/>
      </c>
    </row>
    <row r="6381">
      <c r="A6381" s="13">
        <f>IF(H6381="","",ROW()-4)</f>
        <v/>
      </c>
      <c r="B6381" s="13">
        <f>IF(H6381="","",ROW()-4)</f>
        <v/>
      </c>
    </row>
    <row r="6382">
      <c r="A6382" s="13">
        <f>IF(H6382="","",ROW()-4)</f>
        <v/>
      </c>
      <c r="B6382" s="13">
        <f>IF(H6382="","",ROW()-4)</f>
        <v/>
      </c>
    </row>
    <row r="6383">
      <c r="A6383" s="13">
        <f>IF(H6383="","",ROW()-4)</f>
        <v/>
      </c>
      <c r="B6383" s="13">
        <f>IF(H6383="","",ROW()-4)</f>
        <v/>
      </c>
    </row>
    <row r="6384">
      <c r="A6384" s="13">
        <f>IF(H6384="","",ROW()-4)</f>
        <v/>
      </c>
      <c r="B6384" s="13">
        <f>IF(H6384="","",ROW()-4)</f>
        <v/>
      </c>
    </row>
    <row r="6385">
      <c r="A6385" s="13">
        <f>IF(H6385="","",ROW()-4)</f>
        <v/>
      </c>
      <c r="B6385" s="13">
        <f>IF(H6385="","",ROW()-4)</f>
        <v/>
      </c>
    </row>
    <row r="6386">
      <c r="A6386" s="13">
        <f>IF(H6386="","",ROW()-4)</f>
        <v/>
      </c>
      <c r="B6386" s="13">
        <f>IF(H6386="","",ROW()-4)</f>
        <v/>
      </c>
    </row>
    <row r="6387">
      <c r="A6387" s="13">
        <f>IF(H6387="","",ROW()-4)</f>
        <v/>
      </c>
      <c r="B6387" s="13">
        <f>IF(H6387="","",ROW()-4)</f>
        <v/>
      </c>
    </row>
    <row r="6388">
      <c r="A6388" s="13">
        <f>IF(H6388="","",ROW()-4)</f>
        <v/>
      </c>
      <c r="B6388" s="13">
        <f>IF(H6388="","",ROW()-4)</f>
        <v/>
      </c>
    </row>
    <row r="6389">
      <c r="A6389" s="13">
        <f>IF(H6389="","",ROW()-4)</f>
        <v/>
      </c>
      <c r="B6389" s="13">
        <f>IF(H6389="","",ROW()-4)</f>
        <v/>
      </c>
    </row>
    <row r="6390">
      <c r="A6390" s="13">
        <f>IF(H6390="","",ROW()-4)</f>
        <v/>
      </c>
      <c r="B6390" s="13">
        <f>IF(H6390="","",ROW()-4)</f>
        <v/>
      </c>
    </row>
    <row r="6391">
      <c r="A6391" s="13">
        <f>IF(H6391="","",ROW()-4)</f>
        <v/>
      </c>
      <c r="B6391" s="13">
        <f>IF(H6391="","",ROW()-4)</f>
        <v/>
      </c>
    </row>
    <row r="6392">
      <c r="A6392" s="13">
        <f>IF(H6392="","",ROW()-4)</f>
        <v/>
      </c>
      <c r="B6392" s="13">
        <f>IF(H6392="","",ROW()-4)</f>
        <v/>
      </c>
    </row>
    <row r="6393">
      <c r="A6393" s="13">
        <f>IF(H6393="","",ROW()-4)</f>
        <v/>
      </c>
      <c r="B6393" s="13">
        <f>IF(H6393="","",ROW()-4)</f>
        <v/>
      </c>
    </row>
    <row r="6394">
      <c r="A6394" s="13">
        <f>IF(H6394="","",ROW()-4)</f>
        <v/>
      </c>
      <c r="B6394" s="13">
        <f>IF(H6394="","",ROW()-4)</f>
        <v/>
      </c>
    </row>
    <row r="6395">
      <c r="A6395" s="13">
        <f>IF(H6395="","",ROW()-4)</f>
        <v/>
      </c>
      <c r="B6395" s="13">
        <f>IF(H6395="","",ROW()-4)</f>
        <v/>
      </c>
    </row>
    <row r="6396">
      <c r="A6396" s="13">
        <f>IF(H6396="","",ROW()-4)</f>
        <v/>
      </c>
      <c r="B6396" s="13">
        <f>IF(H6396="","",ROW()-4)</f>
        <v/>
      </c>
    </row>
    <row r="6397">
      <c r="A6397" s="13">
        <f>IF(H6397="","",ROW()-4)</f>
        <v/>
      </c>
      <c r="B6397" s="13">
        <f>IF(H6397="","",ROW()-4)</f>
        <v/>
      </c>
    </row>
    <row r="6398">
      <c r="A6398" s="13">
        <f>IF(H6398="","",ROW()-4)</f>
        <v/>
      </c>
      <c r="B6398" s="13">
        <f>IF(H6398="","",ROW()-4)</f>
        <v/>
      </c>
    </row>
    <row r="6399">
      <c r="A6399" s="13">
        <f>IF(H6399="","",ROW()-4)</f>
        <v/>
      </c>
      <c r="B6399" s="13">
        <f>IF(H6399="","",ROW()-4)</f>
        <v/>
      </c>
    </row>
    <row r="6400">
      <c r="A6400" s="13">
        <f>IF(H6400="","",ROW()-4)</f>
        <v/>
      </c>
      <c r="B6400" s="13">
        <f>IF(H6400="","",ROW()-4)</f>
        <v/>
      </c>
    </row>
    <row r="6401">
      <c r="A6401" s="13">
        <f>IF(H6401="","",ROW()-4)</f>
        <v/>
      </c>
      <c r="B6401" s="13">
        <f>IF(H6401="","",ROW()-4)</f>
        <v/>
      </c>
    </row>
    <row r="6402">
      <c r="A6402" s="13">
        <f>IF(H6402="","",ROW()-4)</f>
        <v/>
      </c>
      <c r="B6402" s="13">
        <f>IF(H6402="","",ROW()-4)</f>
        <v/>
      </c>
    </row>
    <row r="6403">
      <c r="A6403" s="13">
        <f>IF(H6403="","",ROW()-4)</f>
        <v/>
      </c>
      <c r="B6403" s="13">
        <f>IF(H6403="","",ROW()-4)</f>
        <v/>
      </c>
    </row>
    <row r="6404">
      <c r="A6404" s="13">
        <f>IF(H6404="","",ROW()-4)</f>
        <v/>
      </c>
      <c r="B6404" s="13">
        <f>IF(H6404="","",ROW()-4)</f>
        <v/>
      </c>
    </row>
    <row r="6405">
      <c r="A6405" s="13">
        <f>IF(H6405="","",ROW()-4)</f>
        <v/>
      </c>
      <c r="B6405" s="13">
        <f>IF(H6405="","",ROW()-4)</f>
        <v/>
      </c>
    </row>
    <row r="6406">
      <c r="A6406" s="13">
        <f>IF(H6406="","",ROW()-4)</f>
        <v/>
      </c>
      <c r="B6406" s="13">
        <f>IF(H6406="","",ROW()-4)</f>
        <v/>
      </c>
    </row>
    <row r="6407">
      <c r="A6407" s="13">
        <f>IF(H6407="","",ROW()-4)</f>
        <v/>
      </c>
      <c r="B6407" s="13">
        <f>IF(H6407="","",ROW()-4)</f>
        <v/>
      </c>
    </row>
    <row r="6408">
      <c r="A6408" s="13">
        <f>IF(H6408="","",ROW()-4)</f>
        <v/>
      </c>
      <c r="B6408" s="13">
        <f>IF(H6408="","",ROW()-4)</f>
        <v/>
      </c>
    </row>
    <row r="6409">
      <c r="A6409" s="13">
        <f>IF(H6409="","",ROW()-4)</f>
        <v/>
      </c>
      <c r="B6409" s="13">
        <f>IF(H6409="","",ROW()-4)</f>
        <v/>
      </c>
    </row>
    <row r="6410">
      <c r="A6410" s="13">
        <f>IF(H6410="","",ROW()-4)</f>
        <v/>
      </c>
      <c r="B6410" s="13">
        <f>IF(H6410="","",ROW()-4)</f>
        <v/>
      </c>
    </row>
    <row r="6411">
      <c r="A6411" s="13">
        <f>IF(H6411="","",ROW()-4)</f>
        <v/>
      </c>
      <c r="B6411" s="13">
        <f>IF(H6411="","",ROW()-4)</f>
        <v/>
      </c>
    </row>
    <row r="6412">
      <c r="A6412" s="13">
        <f>IF(H6412="","",ROW()-4)</f>
        <v/>
      </c>
      <c r="B6412" s="13">
        <f>IF(H6412="","",ROW()-4)</f>
        <v/>
      </c>
    </row>
    <row r="6413">
      <c r="A6413" s="13">
        <f>IF(H6413="","",ROW()-4)</f>
        <v/>
      </c>
      <c r="B6413" s="13">
        <f>IF(H6413="","",ROW()-4)</f>
        <v/>
      </c>
    </row>
    <row r="6414">
      <c r="A6414" s="13">
        <f>IF(H6414="","",ROW()-4)</f>
        <v/>
      </c>
      <c r="B6414" s="13">
        <f>IF(H6414="","",ROW()-4)</f>
        <v/>
      </c>
    </row>
    <row r="6415">
      <c r="A6415" s="13">
        <f>IF(H6415="","",ROW()-4)</f>
        <v/>
      </c>
      <c r="B6415" s="13">
        <f>IF(H6415="","",ROW()-4)</f>
        <v/>
      </c>
    </row>
    <row r="6416">
      <c r="A6416" s="13">
        <f>IF(H6416="","",ROW()-4)</f>
        <v/>
      </c>
      <c r="B6416" s="13">
        <f>IF(H6416="","",ROW()-4)</f>
        <v/>
      </c>
    </row>
    <row r="6417">
      <c r="A6417" s="13">
        <f>IF(H6417="","",ROW()-4)</f>
        <v/>
      </c>
      <c r="B6417" s="13">
        <f>IF(H6417="","",ROW()-4)</f>
        <v/>
      </c>
    </row>
    <row r="6418">
      <c r="A6418" s="13">
        <f>IF(H6418="","",ROW()-4)</f>
        <v/>
      </c>
      <c r="B6418" s="13">
        <f>IF(H6418="","",ROW()-4)</f>
        <v/>
      </c>
    </row>
    <row r="6419">
      <c r="A6419" s="13">
        <f>IF(H6419="","",ROW()-4)</f>
        <v/>
      </c>
      <c r="B6419" s="13">
        <f>IF(H6419="","",ROW()-4)</f>
        <v/>
      </c>
    </row>
    <row r="6420">
      <c r="A6420" s="13">
        <f>IF(H6420="","",ROW()-4)</f>
        <v/>
      </c>
      <c r="B6420" s="13">
        <f>IF(H6420="","",ROW()-4)</f>
        <v/>
      </c>
    </row>
    <row r="6421">
      <c r="A6421" s="13">
        <f>IF(H6421="","",ROW()-4)</f>
        <v/>
      </c>
      <c r="B6421" s="13">
        <f>IF(H6421="","",ROW()-4)</f>
        <v/>
      </c>
    </row>
    <row r="6422">
      <c r="A6422" s="13">
        <f>IF(H6422="","",ROW()-4)</f>
        <v/>
      </c>
      <c r="B6422" s="13">
        <f>IF(H6422="","",ROW()-4)</f>
        <v/>
      </c>
    </row>
    <row r="6423">
      <c r="A6423" s="13">
        <f>IF(H6423="","",ROW()-4)</f>
        <v/>
      </c>
      <c r="B6423" s="13">
        <f>IF(H6423="","",ROW()-4)</f>
        <v/>
      </c>
    </row>
    <row r="6424">
      <c r="A6424" s="13">
        <f>IF(H6424="","",ROW()-4)</f>
        <v/>
      </c>
      <c r="B6424" s="13">
        <f>IF(H6424="","",ROW()-4)</f>
        <v/>
      </c>
    </row>
    <row r="6425">
      <c r="A6425" s="13">
        <f>IF(H6425="","",ROW()-4)</f>
        <v/>
      </c>
      <c r="B6425" s="13">
        <f>IF(H6425="","",ROW()-4)</f>
        <v/>
      </c>
    </row>
    <row r="6426">
      <c r="A6426" s="13">
        <f>IF(H6426="","",ROW()-4)</f>
        <v/>
      </c>
      <c r="B6426" s="13">
        <f>IF(H6426="","",ROW()-4)</f>
        <v/>
      </c>
    </row>
    <row r="6427">
      <c r="A6427" s="13">
        <f>IF(H6427="","",ROW()-4)</f>
        <v/>
      </c>
      <c r="B6427" s="13">
        <f>IF(H6427="","",ROW()-4)</f>
        <v/>
      </c>
    </row>
    <row r="6428">
      <c r="A6428" s="13">
        <f>IF(H6428="","",ROW()-4)</f>
        <v/>
      </c>
      <c r="B6428" s="13">
        <f>IF(H6428="","",ROW()-4)</f>
        <v/>
      </c>
    </row>
    <row r="6429">
      <c r="A6429" s="13">
        <f>IF(H6429="","",ROW()-4)</f>
        <v/>
      </c>
      <c r="B6429" s="13">
        <f>IF(H6429="","",ROW()-4)</f>
        <v/>
      </c>
    </row>
    <row r="6430">
      <c r="A6430" s="13">
        <f>IF(H6430="","",ROW()-4)</f>
        <v/>
      </c>
      <c r="B6430" s="13">
        <f>IF(H6430="","",ROW()-4)</f>
        <v/>
      </c>
    </row>
    <row r="6431">
      <c r="A6431" s="13">
        <f>IF(H6431="","",ROW()-4)</f>
        <v/>
      </c>
      <c r="B6431" s="13">
        <f>IF(H6431="","",ROW()-4)</f>
        <v/>
      </c>
    </row>
    <row r="6432">
      <c r="A6432" s="13">
        <f>IF(H6432="","",ROW()-4)</f>
        <v/>
      </c>
      <c r="B6432" s="13">
        <f>IF(H6432="","",ROW()-4)</f>
        <v/>
      </c>
    </row>
    <row r="6433">
      <c r="A6433" s="13">
        <f>IF(H6433="","",ROW()-4)</f>
        <v/>
      </c>
      <c r="B6433" s="13">
        <f>IF(H6433="","",ROW()-4)</f>
        <v/>
      </c>
    </row>
    <row r="6434">
      <c r="A6434" s="13">
        <f>IF(H6434="","",ROW()-4)</f>
        <v/>
      </c>
      <c r="B6434" s="13">
        <f>IF(H6434="","",ROW()-4)</f>
        <v/>
      </c>
    </row>
    <row r="6435">
      <c r="A6435" s="13">
        <f>IF(H6435="","",ROW()-4)</f>
        <v/>
      </c>
      <c r="B6435" s="13">
        <f>IF(H6435="","",ROW()-4)</f>
        <v/>
      </c>
    </row>
    <row r="6436">
      <c r="A6436" s="13">
        <f>IF(H6436="","",ROW()-4)</f>
        <v/>
      </c>
      <c r="B6436" s="13">
        <f>IF(H6436="","",ROW()-4)</f>
        <v/>
      </c>
    </row>
    <row r="6437">
      <c r="A6437" s="13">
        <f>IF(H6437="","",ROW()-4)</f>
        <v/>
      </c>
      <c r="B6437" s="13">
        <f>IF(H6437="","",ROW()-4)</f>
        <v/>
      </c>
    </row>
    <row r="6438">
      <c r="A6438" s="13">
        <f>IF(H6438="","",ROW()-4)</f>
        <v/>
      </c>
      <c r="B6438" s="13">
        <f>IF(H6438="","",ROW()-4)</f>
        <v/>
      </c>
    </row>
    <row r="6439">
      <c r="A6439" s="13">
        <f>IF(H6439="","",ROW()-4)</f>
        <v/>
      </c>
      <c r="B6439" s="13">
        <f>IF(H6439="","",ROW()-4)</f>
        <v/>
      </c>
    </row>
    <row r="6440">
      <c r="A6440" s="13">
        <f>IF(H6440="","",ROW()-4)</f>
        <v/>
      </c>
      <c r="B6440" s="13">
        <f>IF(H6440="","",ROW()-4)</f>
        <v/>
      </c>
    </row>
    <row r="6441">
      <c r="A6441" s="13">
        <f>IF(H6441="","",ROW()-4)</f>
        <v/>
      </c>
      <c r="B6441" s="13">
        <f>IF(H6441="","",ROW()-4)</f>
        <v/>
      </c>
    </row>
    <row r="6442">
      <c r="A6442" s="13">
        <f>IF(H6442="","",ROW()-4)</f>
        <v/>
      </c>
      <c r="B6442" s="13">
        <f>IF(H6442="","",ROW()-4)</f>
        <v/>
      </c>
    </row>
    <row r="6443">
      <c r="A6443" s="13">
        <f>IF(H6443="","",ROW()-4)</f>
        <v/>
      </c>
      <c r="B6443" s="13">
        <f>IF(H6443="","",ROW()-4)</f>
        <v/>
      </c>
    </row>
    <row r="6444">
      <c r="A6444" s="13">
        <f>IF(H6444="","",ROW()-4)</f>
        <v/>
      </c>
      <c r="B6444" s="13">
        <f>IF(H6444="","",ROW()-4)</f>
        <v/>
      </c>
    </row>
    <row r="6445">
      <c r="A6445" s="13">
        <f>IF(H6445="","",ROW()-4)</f>
        <v/>
      </c>
      <c r="B6445" s="13">
        <f>IF(H6445="","",ROW()-4)</f>
        <v/>
      </c>
    </row>
    <row r="6446">
      <c r="A6446" s="13">
        <f>IF(H6446="","",ROW()-4)</f>
        <v/>
      </c>
      <c r="B6446" s="13">
        <f>IF(H6446="","",ROW()-4)</f>
        <v/>
      </c>
    </row>
    <row r="6447">
      <c r="A6447" s="13">
        <f>IF(H6447="","",ROW()-4)</f>
        <v/>
      </c>
      <c r="B6447" s="13">
        <f>IF(H6447="","",ROW()-4)</f>
        <v/>
      </c>
    </row>
    <row r="6448">
      <c r="A6448" s="13">
        <f>IF(H6448="","",ROW()-4)</f>
        <v/>
      </c>
      <c r="B6448" s="13">
        <f>IF(H6448="","",ROW()-4)</f>
        <v/>
      </c>
    </row>
    <row r="6449">
      <c r="A6449" s="13">
        <f>IF(H6449="","",ROW()-4)</f>
        <v/>
      </c>
      <c r="B6449" s="13">
        <f>IF(H6449="","",ROW()-4)</f>
        <v/>
      </c>
    </row>
    <row r="6450">
      <c r="A6450" s="13">
        <f>IF(H6450="","",ROW()-4)</f>
        <v/>
      </c>
      <c r="B6450" s="13">
        <f>IF(H6450="","",ROW()-4)</f>
        <v/>
      </c>
    </row>
    <row r="6451">
      <c r="A6451" s="13">
        <f>IF(H6451="","",ROW()-4)</f>
        <v/>
      </c>
      <c r="B6451" s="13">
        <f>IF(H6451="","",ROW()-4)</f>
        <v/>
      </c>
    </row>
    <row r="6452">
      <c r="A6452" s="13">
        <f>IF(H6452="","",ROW()-4)</f>
        <v/>
      </c>
      <c r="B6452" s="13">
        <f>IF(H6452="","",ROW()-4)</f>
        <v/>
      </c>
    </row>
    <row r="6453">
      <c r="A6453" s="13">
        <f>IF(H6453="","",ROW()-4)</f>
        <v/>
      </c>
      <c r="B6453" s="13">
        <f>IF(H6453="","",ROW()-4)</f>
        <v/>
      </c>
    </row>
    <row r="6454">
      <c r="A6454" s="13">
        <f>IF(H6454="","",ROW()-4)</f>
        <v/>
      </c>
      <c r="B6454" s="13">
        <f>IF(H6454="","",ROW()-4)</f>
        <v/>
      </c>
    </row>
    <row r="6455">
      <c r="A6455" s="13">
        <f>IF(H6455="","",ROW()-4)</f>
        <v/>
      </c>
      <c r="B6455" s="13">
        <f>IF(H6455="","",ROW()-4)</f>
        <v/>
      </c>
    </row>
    <row r="6456">
      <c r="A6456" s="13">
        <f>IF(H6456="","",ROW()-4)</f>
        <v/>
      </c>
      <c r="B6456" s="13">
        <f>IF(H6456="","",ROW()-4)</f>
        <v/>
      </c>
    </row>
    <row r="6457">
      <c r="A6457" s="13">
        <f>IF(H6457="","",ROW()-4)</f>
        <v/>
      </c>
      <c r="B6457" s="13">
        <f>IF(H6457="","",ROW()-4)</f>
        <v/>
      </c>
    </row>
    <row r="6458">
      <c r="A6458" s="13">
        <f>IF(H6458="","",ROW()-4)</f>
        <v/>
      </c>
      <c r="B6458" s="13">
        <f>IF(H6458="","",ROW()-4)</f>
        <v/>
      </c>
    </row>
    <row r="6459">
      <c r="A6459" s="13">
        <f>IF(H6459="","",ROW()-4)</f>
        <v/>
      </c>
      <c r="B6459" s="13">
        <f>IF(H6459="","",ROW()-4)</f>
        <v/>
      </c>
    </row>
    <row r="6460">
      <c r="A6460" s="13">
        <f>IF(H6460="","",ROW()-4)</f>
        <v/>
      </c>
      <c r="B6460" s="13">
        <f>IF(H6460="","",ROW()-4)</f>
        <v/>
      </c>
    </row>
    <row r="6461">
      <c r="A6461" s="13">
        <f>IF(H6461="","",ROW()-4)</f>
        <v/>
      </c>
      <c r="B6461" s="13">
        <f>IF(H6461="","",ROW()-4)</f>
        <v/>
      </c>
    </row>
    <row r="6462">
      <c r="A6462" s="13">
        <f>IF(H6462="","",ROW()-4)</f>
        <v/>
      </c>
      <c r="B6462" s="13">
        <f>IF(H6462="","",ROW()-4)</f>
        <v/>
      </c>
    </row>
    <row r="6463">
      <c r="A6463" s="13">
        <f>IF(H6463="","",ROW()-4)</f>
        <v/>
      </c>
      <c r="B6463" s="13">
        <f>IF(H6463="","",ROW()-4)</f>
        <v/>
      </c>
    </row>
    <row r="6464">
      <c r="A6464" s="13">
        <f>IF(H6464="","",ROW()-4)</f>
        <v/>
      </c>
      <c r="B6464" s="13">
        <f>IF(H6464="","",ROW()-4)</f>
        <v/>
      </c>
    </row>
    <row r="6465">
      <c r="A6465" s="13">
        <f>IF(H6465="","",ROW()-4)</f>
        <v/>
      </c>
      <c r="B6465" s="13">
        <f>IF(H6465="","",ROW()-4)</f>
        <v/>
      </c>
    </row>
    <row r="6466">
      <c r="A6466" s="13">
        <f>IF(H6466="","",ROW()-4)</f>
        <v/>
      </c>
      <c r="B6466" s="13">
        <f>IF(H6466="","",ROW()-4)</f>
        <v/>
      </c>
    </row>
    <row r="6467">
      <c r="A6467" s="13">
        <f>IF(H6467="","",ROW()-4)</f>
        <v/>
      </c>
      <c r="B6467" s="13">
        <f>IF(H6467="","",ROW()-4)</f>
        <v/>
      </c>
    </row>
    <row r="6468">
      <c r="A6468" s="13">
        <f>IF(H6468="","",ROW()-4)</f>
        <v/>
      </c>
      <c r="B6468" s="13">
        <f>IF(H6468="","",ROW()-4)</f>
        <v/>
      </c>
    </row>
    <row r="6469">
      <c r="A6469" s="13">
        <f>IF(H6469="","",ROW()-4)</f>
        <v/>
      </c>
      <c r="B6469" s="13">
        <f>IF(H6469="","",ROW()-4)</f>
        <v/>
      </c>
    </row>
    <row r="6470">
      <c r="A6470" s="13">
        <f>IF(H6470="","",ROW()-4)</f>
        <v/>
      </c>
      <c r="B6470" s="13">
        <f>IF(H6470="","",ROW()-4)</f>
        <v/>
      </c>
    </row>
    <row r="6471">
      <c r="A6471" s="13">
        <f>IF(H6471="","",ROW()-4)</f>
        <v/>
      </c>
      <c r="B6471" s="13">
        <f>IF(H6471="","",ROW()-4)</f>
        <v/>
      </c>
    </row>
    <row r="6472">
      <c r="A6472" s="13">
        <f>IF(H6472="","",ROW()-4)</f>
        <v/>
      </c>
      <c r="B6472" s="13">
        <f>IF(H6472="","",ROW()-4)</f>
        <v/>
      </c>
    </row>
    <row r="6473">
      <c r="A6473" s="13">
        <f>IF(H6473="","",ROW()-4)</f>
        <v/>
      </c>
      <c r="B6473" s="13">
        <f>IF(H6473="","",ROW()-4)</f>
        <v/>
      </c>
    </row>
    <row r="6474">
      <c r="A6474" s="13">
        <f>IF(H6474="","",ROW()-4)</f>
        <v/>
      </c>
      <c r="B6474" s="13">
        <f>IF(H6474="","",ROW()-4)</f>
        <v/>
      </c>
    </row>
    <row r="6475">
      <c r="A6475" s="13">
        <f>IF(H6475="","",ROW()-4)</f>
        <v/>
      </c>
      <c r="B6475" s="13">
        <f>IF(H6475="","",ROW()-4)</f>
        <v/>
      </c>
    </row>
    <row r="6476">
      <c r="A6476" s="13">
        <f>IF(H6476="","",ROW()-4)</f>
        <v/>
      </c>
      <c r="B6476" s="13">
        <f>IF(H6476="","",ROW()-4)</f>
        <v/>
      </c>
    </row>
    <row r="6477">
      <c r="A6477" s="13">
        <f>IF(H6477="","",ROW()-4)</f>
        <v/>
      </c>
      <c r="B6477" s="13">
        <f>IF(H6477="","",ROW()-4)</f>
        <v/>
      </c>
    </row>
    <row r="6478">
      <c r="A6478" s="13">
        <f>IF(H6478="","",ROW()-4)</f>
        <v/>
      </c>
      <c r="B6478" s="13">
        <f>IF(H6478="","",ROW()-4)</f>
        <v/>
      </c>
    </row>
    <row r="6479">
      <c r="A6479" s="13">
        <f>IF(H6479="","",ROW()-4)</f>
        <v/>
      </c>
      <c r="B6479" s="13">
        <f>IF(H6479="","",ROW()-4)</f>
        <v/>
      </c>
    </row>
    <row r="6480">
      <c r="A6480" s="13">
        <f>IF(H6480="","",ROW()-4)</f>
        <v/>
      </c>
      <c r="B6480" s="13">
        <f>IF(H6480="","",ROW()-4)</f>
        <v/>
      </c>
    </row>
    <row r="6481">
      <c r="A6481" s="13">
        <f>IF(H6481="","",ROW()-4)</f>
        <v/>
      </c>
      <c r="B6481" s="13">
        <f>IF(H6481="","",ROW()-4)</f>
        <v/>
      </c>
    </row>
    <row r="6482">
      <c r="A6482" s="13">
        <f>IF(H6482="","",ROW()-4)</f>
        <v/>
      </c>
      <c r="B6482" s="13">
        <f>IF(H6482="","",ROW()-4)</f>
        <v/>
      </c>
    </row>
    <row r="6483">
      <c r="A6483" s="13">
        <f>IF(H6483="","",ROW()-4)</f>
        <v/>
      </c>
      <c r="B6483" s="13">
        <f>IF(H6483="","",ROW()-4)</f>
        <v/>
      </c>
    </row>
    <row r="6484">
      <c r="A6484" s="13">
        <f>IF(H6484="","",ROW()-4)</f>
        <v/>
      </c>
      <c r="B6484" s="13">
        <f>IF(H6484="","",ROW()-4)</f>
        <v/>
      </c>
    </row>
    <row r="6485">
      <c r="A6485" s="13">
        <f>IF(H6485="","",ROW()-4)</f>
        <v/>
      </c>
      <c r="B6485" s="13">
        <f>IF(H6485="","",ROW()-4)</f>
        <v/>
      </c>
    </row>
    <row r="6486">
      <c r="A6486" s="13">
        <f>IF(H6486="","",ROW()-4)</f>
        <v/>
      </c>
      <c r="B6486" s="13">
        <f>IF(H6486="","",ROW()-4)</f>
        <v/>
      </c>
    </row>
    <row r="6487">
      <c r="A6487" s="13">
        <f>IF(H6487="","",ROW()-4)</f>
        <v/>
      </c>
      <c r="B6487" s="13">
        <f>IF(H6487="","",ROW()-4)</f>
        <v/>
      </c>
    </row>
    <row r="6488">
      <c r="A6488" s="13">
        <f>IF(H6488="","",ROW()-4)</f>
        <v/>
      </c>
      <c r="B6488" s="13">
        <f>IF(H6488="","",ROW()-4)</f>
        <v/>
      </c>
    </row>
    <row r="6489">
      <c r="A6489" s="13">
        <f>IF(H6489="","",ROW()-4)</f>
        <v/>
      </c>
      <c r="B6489" s="13">
        <f>IF(H6489="","",ROW()-4)</f>
        <v/>
      </c>
    </row>
    <row r="6490">
      <c r="A6490" s="13">
        <f>IF(H6490="","",ROW()-4)</f>
        <v/>
      </c>
      <c r="B6490" s="13">
        <f>IF(H6490="","",ROW()-4)</f>
        <v/>
      </c>
    </row>
    <row r="6491">
      <c r="A6491" s="13">
        <f>IF(H6491="","",ROW()-4)</f>
        <v/>
      </c>
      <c r="B6491" s="13">
        <f>IF(H6491="","",ROW()-4)</f>
        <v/>
      </c>
    </row>
    <row r="6492">
      <c r="A6492" s="13">
        <f>IF(H6492="","",ROW()-4)</f>
        <v/>
      </c>
      <c r="B6492" s="13">
        <f>IF(H6492="","",ROW()-4)</f>
        <v/>
      </c>
    </row>
    <row r="6493">
      <c r="A6493" s="13">
        <f>IF(H6493="","",ROW()-4)</f>
        <v/>
      </c>
      <c r="B6493" s="13">
        <f>IF(H6493="","",ROW()-4)</f>
        <v/>
      </c>
    </row>
    <row r="6494">
      <c r="A6494" s="13">
        <f>IF(H6494="","",ROW()-4)</f>
        <v/>
      </c>
      <c r="B6494" s="13">
        <f>IF(H6494="","",ROW()-4)</f>
        <v/>
      </c>
    </row>
    <row r="6495">
      <c r="A6495" s="13">
        <f>IF(H6495="","",ROW()-4)</f>
        <v/>
      </c>
      <c r="B6495" s="13">
        <f>IF(H6495="","",ROW()-4)</f>
        <v/>
      </c>
    </row>
    <row r="6496">
      <c r="A6496" s="13">
        <f>IF(H6496="","",ROW()-4)</f>
        <v/>
      </c>
      <c r="B6496" s="13">
        <f>IF(H6496="","",ROW()-4)</f>
        <v/>
      </c>
    </row>
    <row r="6497">
      <c r="A6497" s="13">
        <f>IF(H6497="","",ROW()-4)</f>
        <v/>
      </c>
      <c r="B6497" s="13">
        <f>IF(H6497="","",ROW()-4)</f>
        <v/>
      </c>
    </row>
    <row r="6498">
      <c r="A6498" s="13">
        <f>IF(H6498="","",ROW()-4)</f>
        <v/>
      </c>
      <c r="B6498" s="13">
        <f>IF(H6498="","",ROW()-4)</f>
        <v/>
      </c>
    </row>
    <row r="6499">
      <c r="A6499" s="13">
        <f>IF(H6499="","",ROW()-4)</f>
        <v/>
      </c>
      <c r="B6499" s="13">
        <f>IF(H6499="","",ROW()-4)</f>
        <v/>
      </c>
    </row>
    <row r="6500">
      <c r="A6500" s="13">
        <f>IF(H6500="","",ROW()-4)</f>
        <v/>
      </c>
      <c r="B6500" s="13">
        <f>IF(H6500="","",ROW()-4)</f>
        <v/>
      </c>
    </row>
    <row r="6501">
      <c r="A6501" s="13">
        <f>IF(H6501="","",ROW()-4)</f>
        <v/>
      </c>
      <c r="B6501" s="13">
        <f>IF(H6501="","",ROW()-4)</f>
        <v/>
      </c>
    </row>
    <row r="6502">
      <c r="A6502" s="13">
        <f>IF(H6502="","",ROW()-4)</f>
        <v/>
      </c>
      <c r="B6502" s="13">
        <f>IF(H6502="","",ROW()-4)</f>
        <v/>
      </c>
    </row>
    <row r="6503">
      <c r="A6503" s="13">
        <f>IF(H6503="","",ROW()-4)</f>
        <v/>
      </c>
      <c r="B6503" s="13">
        <f>IF(H6503="","",ROW()-4)</f>
        <v/>
      </c>
    </row>
    <row r="6504">
      <c r="A6504" s="13">
        <f>IF(H6504="","",ROW()-4)</f>
        <v/>
      </c>
      <c r="B6504" s="13">
        <f>IF(H6504="","",ROW()-4)</f>
        <v/>
      </c>
    </row>
    <row r="6505">
      <c r="A6505" s="13">
        <f>IF(H6505="","",ROW()-4)</f>
        <v/>
      </c>
      <c r="B6505" s="13">
        <f>IF(H6505="","",ROW()-4)</f>
        <v/>
      </c>
    </row>
    <row r="6506">
      <c r="A6506" s="13">
        <f>IF(H6506="","",ROW()-4)</f>
        <v/>
      </c>
      <c r="B6506" s="13">
        <f>IF(H6506="","",ROW()-4)</f>
        <v/>
      </c>
    </row>
    <row r="6507">
      <c r="A6507" s="13">
        <f>IF(H6507="","",ROW()-4)</f>
        <v/>
      </c>
      <c r="B6507" s="13">
        <f>IF(H6507="","",ROW()-4)</f>
        <v/>
      </c>
    </row>
    <row r="6508">
      <c r="A6508" s="13">
        <f>IF(H6508="","",ROW()-4)</f>
        <v/>
      </c>
      <c r="B6508" s="13">
        <f>IF(H6508="","",ROW()-4)</f>
        <v/>
      </c>
    </row>
    <row r="6509">
      <c r="A6509" s="13">
        <f>IF(H6509="","",ROW()-4)</f>
        <v/>
      </c>
      <c r="B6509" s="13">
        <f>IF(H6509="","",ROW()-4)</f>
        <v/>
      </c>
    </row>
    <row r="6510">
      <c r="A6510" s="13">
        <f>IF(H6510="","",ROW()-4)</f>
        <v/>
      </c>
      <c r="B6510" s="13">
        <f>IF(H6510="","",ROW()-4)</f>
        <v/>
      </c>
    </row>
    <row r="6511">
      <c r="A6511" s="13">
        <f>IF(H6511="","",ROW()-4)</f>
        <v/>
      </c>
      <c r="B6511" s="13">
        <f>IF(H6511="","",ROW()-4)</f>
        <v/>
      </c>
    </row>
    <row r="6512">
      <c r="A6512" s="13">
        <f>IF(H6512="","",ROW()-4)</f>
        <v/>
      </c>
      <c r="B6512" s="13">
        <f>IF(H6512="","",ROW()-4)</f>
        <v/>
      </c>
    </row>
    <row r="6513">
      <c r="A6513" s="13">
        <f>IF(H6513="","",ROW()-4)</f>
        <v/>
      </c>
      <c r="B6513" s="13">
        <f>IF(H6513="","",ROW()-4)</f>
        <v/>
      </c>
    </row>
    <row r="6514">
      <c r="A6514" s="13">
        <f>IF(H6514="","",ROW()-4)</f>
        <v/>
      </c>
      <c r="B6514" s="13">
        <f>IF(H6514="","",ROW()-4)</f>
        <v/>
      </c>
    </row>
    <row r="6515">
      <c r="A6515" s="13">
        <f>IF(H6515="","",ROW()-4)</f>
        <v/>
      </c>
      <c r="B6515" s="13">
        <f>IF(H6515="","",ROW()-4)</f>
        <v/>
      </c>
    </row>
    <row r="6516">
      <c r="A6516" s="13">
        <f>IF(H6516="","",ROW()-4)</f>
        <v/>
      </c>
      <c r="B6516" s="13">
        <f>IF(H6516="","",ROW()-4)</f>
        <v/>
      </c>
    </row>
    <row r="6517">
      <c r="A6517" s="13">
        <f>IF(H6517="","",ROW()-4)</f>
        <v/>
      </c>
      <c r="B6517" s="13">
        <f>IF(H6517="","",ROW()-4)</f>
        <v/>
      </c>
    </row>
    <row r="6518">
      <c r="A6518" s="13">
        <f>IF(H6518="","",ROW()-4)</f>
        <v/>
      </c>
      <c r="B6518" s="13">
        <f>IF(H6518="","",ROW()-4)</f>
        <v/>
      </c>
    </row>
    <row r="6519">
      <c r="A6519" s="13">
        <f>IF(H6519="","",ROW()-4)</f>
        <v/>
      </c>
      <c r="B6519" s="13">
        <f>IF(H6519="","",ROW()-4)</f>
        <v/>
      </c>
    </row>
    <row r="6520">
      <c r="A6520" s="13">
        <f>IF(H6520="","",ROW()-4)</f>
        <v/>
      </c>
      <c r="B6520" s="13">
        <f>IF(H6520="","",ROW()-4)</f>
        <v/>
      </c>
    </row>
    <row r="6521">
      <c r="A6521" s="13">
        <f>IF(H6521="","",ROW()-4)</f>
        <v/>
      </c>
      <c r="B6521" s="13">
        <f>IF(H6521="","",ROW()-4)</f>
        <v/>
      </c>
    </row>
    <row r="6522">
      <c r="A6522" s="13">
        <f>IF(H6522="","",ROW()-4)</f>
        <v/>
      </c>
      <c r="B6522" s="13">
        <f>IF(H6522="","",ROW()-4)</f>
        <v/>
      </c>
    </row>
    <row r="6523">
      <c r="A6523" s="13">
        <f>IF(H6523="","",ROW()-4)</f>
        <v/>
      </c>
      <c r="B6523" s="13">
        <f>IF(H6523="","",ROW()-4)</f>
        <v/>
      </c>
    </row>
    <row r="6524">
      <c r="A6524" s="13">
        <f>IF(H6524="","",ROW()-4)</f>
        <v/>
      </c>
      <c r="B6524" s="13">
        <f>IF(H6524="","",ROW()-4)</f>
        <v/>
      </c>
    </row>
    <row r="6525">
      <c r="A6525" s="13">
        <f>IF(H6525="","",ROW()-4)</f>
        <v/>
      </c>
      <c r="B6525" s="13">
        <f>IF(H6525="","",ROW()-4)</f>
        <v/>
      </c>
    </row>
    <row r="6526">
      <c r="A6526" s="13">
        <f>IF(H6526="","",ROW()-4)</f>
        <v/>
      </c>
      <c r="B6526" s="13">
        <f>IF(H6526="","",ROW()-4)</f>
        <v/>
      </c>
    </row>
    <row r="6527">
      <c r="A6527" s="13">
        <f>IF(H6527="","",ROW()-4)</f>
        <v/>
      </c>
      <c r="B6527" s="13">
        <f>IF(H6527="","",ROW()-4)</f>
        <v/>
      </c>
    </row>
    <row r="6528">
      <c r="A6528" s="13">
        <f>IF(H6528="","",ROW()-4)</f>
        <v/>
      </c>
      <c r="B6528" s="13">
        <f>IF(H6528="","",ROW()-4)</f>
        <v/>
      </c>
    </row>
    <row r="6529">
      <c r="A6529" s="13">
        <f>IF(H6529="","",ROW()-4)</f>
        <v/>
      </c>
      <c r="B6529" s="13">
        <f>IF(H6529="","",ROW()-4)</f>
        <v/>
      </c>
    </row>
    <row r="6530">
      <c r="A6530" s="13">
        <f>IF(H6530="","",ROW()-4)</f>
        <v/>
      </c>
      <c r="B6530" s="13">
        <f>IF(H6530="","",ROW()-4)</f>
        <v/>
      </c>
    </row>
    <row r="6531">
      <c r="A6531" s="13">
        <f>IF(H6531="","",ROW()-4)</f>
        <v/>
      </c>
      <c r="B6531" s="13">
        <f>IF(H6531="","",ROW()-4)</f>
        <v/>
      </c>
    </row>
    <row r="6532">
      <c r="A6532" s="13">
        <f>IF(H6532="","",ROW()-4)</f>
        <v/>
      </c>
      <c r="B6532" s="13">
        <f>IF(H6532="","",ROW()-4)</f>
        <v/>
      </c>
    </row>
    <row r="6533">
      <c r="A6533" s="13">
        <f>IF(H6533="","",ROW()-4)</f>
        <v/>
      </c>
      <c r="B6533" s="13">
        <f>IF(H6533="","",ROW()-4)</f>
        <v/>
      </c>
    </row>
    <row r="6534">
      <c r="A6534" s="13">
        <f>IF(H6534="","",ROW()-4)</f>
        <v/>
      </c>
      <c r="B6534" s="13">
        <f>IF(H6534="","",ROW()-4)</f>
        <v/>
      </c>
    </row>
    <row r="6535">
      <c r="A6535" s="13">
        <f>IF(H6535="","",ROW()-4)</f>
        <v/>
      </c>
      <c r="B6535" s="13">
        <f>IF(H6535="","",ROW()-4)</f>
        <v/>
      </c>
    </row>
    <row r="6536">
      <c r="A6536" s="13">
        <f>IF(H6536="","",ROW()-4)</f>
        <v/>
      </c>
      <c r="B6536" s="13">
        <f>IF(H6536="","",ROW()-4)</f>
        <v/>
      </c>
    </row>
    <row r="6537">
      <c r="A6537" s="13">
        <f>IF(H6537="","",ROW()-4)</f>
        <v/>
      </c>
      <c r="B6537" s="13">
        <f>IF(H6537="","",ROW()-4)</f>
        <v/>
      </c>
    </row>
    <row r="6538">
      <c r="A6538" s="13">
        <f>IF(H6538="","",ROW()-4)</f>
        <v/>
      </c>
      <c r="B6538" s="13">
        <f>IF(H6538="","",ROW()-4)</f>
        <v/>
      </c>
    </row>
    <row r="6539">
      <c r="A6539" s="13">
        <f>IF(H6539="","",ROW()-4)</f>
        <v/>
      </c>
      <c r="B6539" s="13">
        <f>IF(H6539="","",ROW()-4)</f>
        <v/>
      </c>
    </row>
    <row r="6540">
      <c r="A6540" s="13">
        <f>IF(H6540="","",ROW()-4)</f>
        <v/>
      </c>
      <c r="B6540" s="13">
        <f>IF(H6540="","",ROW()-4)</f>
        <v/>
      </c>
    </row>
    <row r="6541">
      <c r="A6541" s="13">
        <f>IF(H6541="","",ROW()-4)</f>
        <v/>
      </c>
      <c r="B6541" s="13">
        <f>IF(H6541="","",ROW()-4)</f>
        <v/>
      </c>
    </row>
    <row r="6542">
      <c r="A6542" s="13">
        <f>IF(H6542="","",ROW()-4)</f>
        <v/>
      </c>
      <c r="B6542" s="13">
        <f>IF(H6542="","",ROW()-4)</f>
        <v/>
      </c>
    </row>
    <row r="6543">
      <c r="A6543" s="13">
        <f>IF(H6543="","",ROW()-4)</f>
        <v/>
      </c>
      <c r="B6543" s="13">
        <f>IF(H6543="","",ROW()-4)</f>
        <v/>
      </c>
    </row>
    <row r="6544">
      <c r="A6544" s="13">
        <f>IF(H6544="","",ROW()-4)</f>
        <v/>
      </c>
      <c r="B6544" s="13">
        <f>IF(H6544="","",ROW()-4)</f>
        <v/>
      </c>
    </row>
    <row r="6545">
      <c r="A6545" s="13">
        <f>IF(H6545="","",ROW()-4)</f>
        <v/>
      </c>
      <c r="B6545" s="13">
        <f>IF(H6545="","",ROW()-4)</f>
        <v/>
      </c>
    </row>
    <row r="6546">
      <c r="A6546" s="13">
        <f>IF(H6546="","",ROW()-4)</f>
        <v/>
      </c>
      <c r="B6546" s="13">
        <f>IF(H6546="","",ROW()-4)</f>
        <v/>
      </c>
    </row>
    <row r="6547">
      <c r="A6547" s="13">
        <f>IF(H6547="","",ROW()-4)</f>
        <v/>
      </c>
      <c r="B6547" s="13">
        <f>IF(H6547="","",ROW()-4)</f>
        <v/>
      </c>
    </row>
    <row r="6548">
      <c r="A6548" s="13">
        <f>IF(H6548="","",ROW()-4)</f>
        <v/>
      </c>
      <c r="B6548" s="13">
        <f>IF(H6548="","",ROW()-4)</f>
        <v/>
      </c>
    </row>
    <row r="6549">
      <c r="A6549" s="13">
        <f>IF(H6549="","",ROW()-4)</f>
        <v/>
      </c>
      <c r="B6549" s="13">
        <f>IF(H6549="","",ROW()-4)</f>
        <v/>
      </c>
    </row>
    <row r="6550">
      <c r="A6550" s="13">
        <f>IF(H6550="","",ROW()-4)</f>
        <v/>
      </c>
      <c r="B6550" s="13">
        <f>IF(H6550="","",ROW()-4)</f>
        <v/>
      </c>
    </row>
    <row r="6551">
      <c r="A6551" s="13">
        <f>IF(H6551="","",ROW()-4)</f>
        <v/>
      </c>
      <c r="B6551" s="13">
        <f>IF(H6551="","",ROW()-4)</f>
        <v/>
      </c>
    </row>
    <row r="6552">
      <c r="A6552" s="13">
        <f>IF(H6552="","",ROW()-4)</f>
        <v/>
      </c>
      <c r="B6552" s="13">
        <f>IF(H6552="","",ROW()-4)</f>
        <v/>
      </c>
    </row>
    <row r="6553">
      <c r="A6553" s="13">
        <f>IF(H6553="","",ROW()-4)</f>
        <v/>
      </c>
      <c r="B6553" s="13">
        <f>IF(H6553="","",ROW()-4)</f>
        <v/>
      </c>
    </row>
    <row r="6554">
      <c r="A6554" s="13">
        <f>IF(H6554="","",ROW()-4)</f>
        <v/>
      </c>
      <c r="B6554" s="13">
        <f>IF(H6554="","",ROW()-4)</f>
        <v/>
      </c>
    </row>
    <row r="6555">
      <c r="A6555" s="13">
        <f>IF(H6555="","",ROW()-4)</f>
        <v/>
      </c>
      <c r="B6555" s="13">
        <f>IF(H6555="","",ROW()-4)</f>
        <v/>
      </c>
    </row>
    <row r="6556">
      <c r="A6556" s="13">
        <f>IF(H6556="","",ROW()-4)</f>
        <v/>
      </c>
      <c r="B6556" s="13">
        <f>IF(H6556="","",ROW()-4)</f>
        <v/>
      </c>
    </row>
    <row r="6557">
      <c r="A6557" s="13">
        <f>IF(H6557="","",ROW()-4)</f>
        <v/>
      </c>
      <c r="B6557" s="13">
        <f>IF(H6557="","",ROW()-4)</f>
        <v/>
      </c>
    </row>
    <row r="6558">
      <c r="A6558" s="13">
        <f>IF(H6558="","",ROW()-4)</f>
        <v/>
      </c>
      <c r="B6558" s="13">
        <f>IF(H6558="","",ROW()-4)</f>
        <v/>
      </c>
    </row>
    <row r="6559">
      <c r="A6559" s="13">
        <f>IF(H6559="","",ROW()-4)</f>
        <v/>
      </c>
      <c r="B6559" s="13">
        <f>IF(H6559="","",ROW()-4)</f>
        <v/>
      </c>
    </row>
    <row r="6560">
      <c r="A6560" s="13">
        <f>IF(H6560="","",ROW()-4)</f>
        <v/>
      </c>
      <c r="B6560" s="13">
        <f>IF(H6560="","",ROW()-4)</f>
        <v/>
      </c>
    </row>
    <row r="6561">
      <c r="A6561" s="13">
        <f>IF(H6561="","",ROW()-4)</f>
        <v/>
      </c>
      <c r="B6561" s="13">
        <f>IF(H6561="","",ROW()-4)</f>
        <v/>
      </c>
    </row>
    <row r="6562">
      <c r="A6562" s="13">
        <f>IF(H6562="","",ROW()-4)</f>
        <v/>
      </c>
      <c r="B6562" s="13">
        <f>IF(H6562="","",ROW()-4)</f>
        <v/>
      </c>
    </row>
    <row r="6563">
      <c r="A6563" s="13">
        <f>IF(H6563="","",ROW()-4)</f>
        <v/>
      </c>
      <c r="B6563" s="13">
        <f>IF(H6563="","",ROW()-4)</f>
        <v/>
      </c>
    </row>
    <row r="6564">
      <c r="A6564" s="13">
        <f>IF(H6564="","",ROW()-4)</f>
        <v/>
      </c>
      <c r="B6564" s="13">
        <f>IF(H6564="","",ROW()-4)</f>
        <v/>
      </c>
    </row>
    <row r="6565">
      <c r="A6565" s="13">
        <f>IF(H6565="","",ROW()-4)</f>
        <v/>
      </c>
      <c r="B6565" s="13">
        <f>IF(H6565="","",ROW()-4)</f>
        <v/>
      </c>
    </row>
    <row r="6566">
      <c r="A6566" s="13">
        <f>IF(H6566="","",ROW()-4)</f>
        <v/>
      </c>
      <c r="B6566" s="13">
        <f>IF(H6566="","",ROW()-4)</f>
        <v/>
      </c>
    </row>
    <row r="6567">
      <c r="A6567" s="13">
        <f>IF(H6567="","",ROW()-4)</f>
        <v/>
      </c>
      <c r="B6567" s="13">
        <f>IF(H6567="","",ROW()-4)</f>
        <v/>
      </c>
    </row>
    <row r="6568">
      <c r="A6568" s="13">
        <f>IF(H6568="","",ROW()-4)</f>
        <v/>
      </c>
      <c r="B6568" s="13">
        <f>IF(H6568="","",ROW()-4)</f>
        <v/>
      </c>
    </row>
    <row r="6569">
      <c r="A6569" s="13">
        <f>IF(H6569="","",ROW()-4)</f>
        <v/>
      </c>
      <c r="B6569" s="13">
        <f>IF(H6569="","",ROW()-4)</f>
        <v/>
      </c>
    </row>
    <row r="6570">
      <c r="A6570" s="13">
        <f>IF(H6570="","",ROW()-4)</f>
        <v/>
      </c>
      <c r="B6570" s="13">
        <f>IF(H6570="","",ROW()-4)</f>
        <v/>
      </c>
    </row>
    <row r="6571">
      <c r="A6571" s="13">
        <f>IF(H6571="","",ROW()-4)</f>
        <v/>
      </c>
      <c r="B6571" s="13">
        <f>IF(H6571="","",ROW()-4)</f>
        <v/>
      </c>
    </row>
    <row r="6572">
      <c r="A6572" s="13">
        <f>IF(H6572="","",ROW()-4)</f>
        <v/>
      </c>
      <c r="B6572" s="13">
        <f>IF(H6572="","",ROW()-4)</f>
        <v/>
      </c>
    </row>
    <row r="6573">
      <c r="A6573" s="13">
        <f>IF(H6573="","",ROW()-4)</f>
        <v/>
      </c>
      <c r="B6573" s="13">
        <f>IF(H6573="","",ROW()-4)</f>
        <v/>
      </c>
    </row>
    <row r="6574">
      <c r="A6574" s="13">
        <f>IF(H6574="","",ROW()-4)</f>
        <v/>
      </c>
      <c r="B6574" s="13">
        <f>IF(H6574="","",ROW()-4)</f>
        <v/>
      </c>
    </row>
    <row r="6575">
      <c r="A6575" s="13">
        <f>IF(H6575="","",ROW()-4)</f>
        <v/>
      </c>
      <c r="B6575" s="13">
        <f>IF(H6575="","",ROW()-4)</f>
        <v/>
      </c>
    </row>
    <row r="6576">
      <c r="A6576" s="13">
        <f>IF(H6576="","",ROW()-4)</f>
        <v/>
      </c>
      <c r="B6576" s="13">
        <f>IF(H6576="","",ROW()-4)</f>
        <v/>
      </c>
    </row>
    <row r="6577">
      <c r="A6577" s="13">
        <f>IF(H6577="","",ROW()-4)</f>
        <v/>
      </c>
      <c r="B6577" s="13">
        <f>IF(H6577="","",ROW()-4)</f>
        <v/>
      </c>
    </row>
    <row r="6578">
      <c r="A6578" s="13">
        <f>IF(H6578="","",ROW()-4)</f>
        <v/>
      </c>
      <c r="B6578" s="13">
        <f>IF(H6578="","",ROW()-4)</f>
        <v/>
      </c>
    </row>
    <row r="6579">
      <c r="A6579" s="13">
        <f>IF(H6579="","",ROW()-4)</f>
        <v/>
      </c>
      <c r="B6579" s="13">
        <f>IF(H6579="","",ROW()-4)</f>
        <v/>
      </c>
    </row>
    <row r="6580">
      <c r="A6580" s="13">
        <f>IF(H6580="","",ROW()-4)</f>
        <v/>
      </c>
      <c r="B6580" s="13">
        <f>IF(H6580="","",ROW()-4)</f>
        <v/>
      </c>
    </row>
    <row r="6581">
      <c r="A6581" s="13">
        <f>IF(H6581="","",ROW()-4)</f>
        <v/>
      </c>
      <c r="B6581" s="13">
        <f>IF(H6581="","",ROW()-4)</f>
        <v/>
      </c>
    </row>
    <row r="6582">
      <c r="A6582" s="13">
        <f>IF(H6582="","",ROW()-4)</f>
        <v/>
      </c>
      <c r="B6582" s="13">
        <f>IF(H6582="","",ROW()-4)</f>
        <v/>
      </c>
    </row>
    <row r="6583">
      <c r="A6583" s="13">
        <f>IF(H6583="","",ROW()-4)</f>
        <v/>
      </c>
      <c r="B6583" s="13">
        <f>IF(H6583="","",ROW()-4)</f>
        <v/>
      </c>
    </row>
    <row r="6584">
      <c r="A6584" s="13">
        <f>IF(H6584="","",ROW()-4)</f>
        <v/>
      </c>
      <c r="B6584" s="13">
        <f>IF(H6584="","",ROW()-4)</f>
        <v/>
      </c>
    </row>
    <row r="6585">
      <c r="A6585" s="13">
        <f>IF(H6585="","",ROW()-4)</f>
        <v/>
      </c>
      <c r="B6585" s="13">
        <f>IF(H6585="","",ROW()-4)</f>
        <v/>
      </c>
    </row>
    <row r="6586">
      <c r="A6586" s="13">
        <f>IF(H6586="","",ROW()-4)</f>
        <v/>
      </c>
      <c r="B6586" s="13">
        <f>IF(H6586="","",ROW()-4)</f>
        <v/>
      </c>
    </row>
    <row r="6587">
      <c r="A6587" s="13">
        <f>IF(H6587="","",ROW()-4)</f>
        <v/>
      </c>
      <c r="B6587" s="13">
        <f>IF(H6587="","",ROW()-4)</f>
        <v/>
      </c>
    </row>
    <row r="6588">
      <c r="A6588" s="13">
        <f>IF(H6588="","",ROW()-4)</f>
        <v/>
      </c>
      <c r="B6588" s="13">
        <f>IF(H6588="","",ROW()-4)</f>
        <v/>
      </c>
    </row>
    <row r="6589">
      <c r="A6589" s="13">
        <f>IF(H6589="","",ROW()-4)</f>
        <v/>
      </c>
      <c r="B6589" s="13">
        <f>IF(H6589="","",ROW()-4)</f>
        <v/>
      </c>
    </row>
    <row r="6590">
      <c r="A6590" s="13">
        <f>IF(H6590="","",ROW()-4)</f>
        <v/>
      </c>
      <c r="B6590" s="13">
        <f>IF(H6590="","",ROW()-4)</f>
        <v/>
      </c>
    </row>
    <row r="6591">
      <c r="A6591" s="13">
        <f>IF(H6591="","",ROW()-4)</f>
        <v/>
      </c>
      <c r="B6591" s="13">
        <f>IF(H6591="","",ROW()-4)</f>
        <v/>
      </c>
    </row>
    <row r="6592">
      <c r="A6592" s="13">
        <f>IF(H6592="","",ROW()-4)</f>
        <v/>
      </c>
      <c r="B6592" s="13">
        <f>IF(H6592="","",ROW()-4)</f>
        <v/>
      </c>
    </row>
    <row r="6593">
      <c r="A6593" s="13">
        <f>IF(H6593="","",ROW()-4)</f>
        <v/>
      </c>
      <c r="B6593" s="13">
        <f>IF(H6593="","",ROW()-4)</f>
        <v/>
      </c>
    </row>
    <row r="6594">
      <c r="A6594" s="13">
        <f>IF(H6594="","",ROW()-4)</f>
        <v/>
      </c>
      <c r="B6594" s="13">
        <f>IF(H6594="","",ROW()-4)</f>
        <v/>
      </c>
    </row>
    <row r="6595">
      <c r="A6595" s="13">
        <f>IF(H6595="","",ROW()-4)</f>
        <v/>
      </c>
      <c r="B6595" s="13">
        <f>IF(H6595="","",ROW()-4)</f>
        <v/>
      </c>
    </row>
    <row r="6596">
      <c r="A6596" s="13">
        <f>IF(H6596="","",ROW()-4)</f>
        <v/>
      </c>
      <c r="B6596" s="13">
        <f>IF(H6596="","",ROW()-4)</f>
        <v/>
      </c>
    </row>
    <row r="6597">
      <c r="A6597" s="13">
        <f>IF(H6597="","",ROW()-4)</f>
        <v/>
      </c>
      <c r="B6597" s="13">
        <f>IF(H6597="","",ROW()-4)</f>
        <v/>
      </c>
    </row>
    <row r="6598">
      <c r="A6598" s="13">
        <f>IF(H6598="","",ROW()-4)</f>
        <v/>
      </c>
      <c r="B6598" s="13">
        <f>IF(H6598="","",ROW()-4)</f>
        <v/>
      </c>
    </row>
    <row r="6599">
      <c r="A6599" s="13">
        <f>IF(H6599="","",ROW()-4)</f>
        <v/>
      </c>
      <c r="B6599" s="13">
        <f>IF(H6599="","",ROW()-4)</f>
        <v/>
      </c>
    </row>
    <row r="6600">
      <c r="A6600" s="13">
        <f>IF(H6600="","",ROW()-4)</f>
        <v/>
      </c>
      <c r="B6600" s="13">
        <f>IF(H6600="","",ROW()-4)</f>
        <v/>
      </c>
    </row>
    <row r="6601">
      <c r="A6601" s="13">
        <f>IF(H6601="","",ROW()-4)</f>
        <v/>
      </c>
      <c r="B6601" s="13">
        <f>IF(H6601="","",ROW()-4)</f>
        <v/>
      </c>
    </row>
    <row r="6602">
      <c r="A6602" s="13">
        <f>IF(H6602="","",ROW()-4)</f>
        <v/>
      </c>
      <c r="B6602" s="13">
        <f>IF(H6602="","",ROW()-4)</f>
        <v/>
      </c>
    </row>
    <row r="6603">
      <c r="A6603" s="13">
        <f>IF(H6603="","",ROW()-4)</f>
        <v/>
      </c>
      <c r="B6603" s="13">
        <f>IF(H6603="","",ROW()-4)</f>
        <v/>
      </c>
    </row>
    <row r="6604">
      <c r="A6604" s="13">
        <f>IF(H6604="","",ROW()-4)</f>
        <v/>
      </c>
      <c r="B6604" s="13">
        <f>IF(H6604="","",ROW()-4)</f>
        <v/>
      </c>
    </row>
    <row r="6605">
      <c r="A6605" s="13">
        <f>IF(H6605="","",ROW()-4)</f>
        <v/>
      </c>
      <c r="B6605" s="13">
        <f>IF(H6605="","",ROW()-4)</f>
        <v/>
      </c>
    </row>
    <row r="6606">
      <c r="A6606" s="13">
        <f>IF(H6606="","",ROW()-4)</f>
        <v/>
      </c>
      <c r="B6606" s="13">
        <f>IF(H6606="","",ROW()-4)</f>
        <v/>
      </c>
    </row>
    <row r="6607">
      <c r="A6607" s="13">
        <f>IF(H6607="","",ROW()-4)</f>
        <v/>
      </c>
      <c r="B6607" s="13">
        <f>IF(H6607="","",ROW()-4)</f>
        <v/>
      </c>
    </row>
    <row r="6608">
      <c r="A6608" s="13">
        <f>IF(H6608="","",ROW()-4)</f>
        <v/>
      </c>
      <c r="B6608" s="13">
        <f>IF(H6608="","",ROW()-4)</f>
        <v/>
      </c>
    </row>
    <row r="6609">
      <c r="A6609" s="13">
        <f>IF(H6609="","",ROW()-4)</f>
        <v/>
      </c>
      <c r="B6609" s="13">
        <f>IF(H6609="","",ROW()-4)</f>
        <v/>
      </c>
    </row>
    <row r="6610">
      <c r="A6610" s="13">
        <f>IF(H6610="","",ROW()-4)</f>
        <v/>
      </c>
      <c r="B6610" s="13">
        <f>IF(H6610="","",ROW()-4)</f>
        <v/>
      </c>
    </row>
    <row r="6611">
      <c r="A6611" s="13">
        <f>IF(H6611="","",ROW()-4)</f>
        <v/>
      </c>
      <c r="B6611" s="13">
        <f>IF(H6611="","",ROW()-4)</f>
        <v/>
      </c>
    </row>
    <row r="6612">
      <c r="A6612" s="13">
        <f>IF(H6612="","",ROW()-4)</f>
        <v/>
      </c>
      <c r="B6612" s="13">
        <f>IF(H6612="","",ROW()-4)</f>
        <v/>
      </c>
    </row>
    <row r="6613">
      <c r="A6613" s="13">
        <f>IF(H6613="","",ROW()-4)</f>
        <v/>
      </c>
      <c r="B6613" s="13">
        <f>IF(H6613="","",ROW()-4)</f>
        <v/>
      </c>
    </row>
    <row r="6614">
      <c r="A6614" s="13">
        <f>IF(H6614="","",ROW()-4)</f>
        <v/>
      </c>
      <c r="B6614" s="13">
        <f>IF(H6614="","",ROW()-4)</f>
        <v/>
      </c>
    </row>
    <row r="6615">
      <c r="A6615" s="13">
        <f>IF(H6615="","",ROW()-4)</f>
        <v/>
      </c>
      <c r="B6615" s="13">
        <f>IF(H6615="","",ROW()-4)</f>
        <v/>
      </c>
    </row>
    <row r="6616">
      <c r="A6616" s="13">
        <f>IF(H6616="","",ROW()-4)</f>
        <v/>
      </c>
      <c r="B6616" s="13">
        <f>IF(H6616="","",ROW()-4)</f>
        <v/>
      </c>
    </row>
    <row r="6617">
      <c r="A6617" s="13">
        <f>IF(H6617="","",ROW()-4)</f>
        <v/>
      </c>
      <c r="B6617" s="13">
        <f>IF(H6617="","",ROW()-4)</f>
        <v/>
      </c>
    </row>
    <row r="6618">
      <c r="A6618" s="13">
        <f>IF(H6618="","",ROW()-4)</f>
        <v/>
      </c>
      <c r="B6618" s="13">
        <f>IF(H6618="","",ROW()-4)</f>
        <v/>
      </c>
    </row>
    <row r="6619">
      <c r="A6619" s="13">
        <f>IF(H6619="","",ROW()-4)</f>
        <v/>
      </c>
      <c r="B6619" s="13">
        <f>IF(H6619="","",ROW()-4)</f>
        <v/>
      </c>
    </row>
    <row r="6620">
      <c r="A6620" s="13">
        <f>IF(H6620="","",ROW()-4)</f>
        <v/>
      </c>
      <c r="B6620" s="13">
        <f>IF(H6620="","",ROW()-4)</f>
        <v/>
      </c>
    </row>
    <row r="6621">
      <c r="A6621" s="13">
        <f>IF(H6621="","",ROW()-4)</f>
        <v/>
      </c>
      <c r="B6621" s="13">
        <f>IF(H6621="","",ROW()-4)</f>
        <v/>
      </c>
    </row>
    <row r="6622">
      <c r="A6622" s="13">
        <f>IF(H6622="","",ROW()-4)</f>
        <v/>
      </c>
      <c r="B6622" s="13">
        <f>IF(H6622="","",ROW()-4)</f>
        <v/>
      </c>
    </row>
    <row r="6623">
      <c r="A6623" s="13">
        <f>IF(H6623="","",ROW()-4)</f>
        <v/>
      </c>
      <c r="B6623" s="13">
        <f>IF(H6623="","",ROW()-4)</f>
        <v/>
      </c>
    </row>
    <row r="6624">
      <c r="A6624" s="13">
        <f>IF(H6624="","",ROW()-4)</f>
        <v/>
      </c>
      <c r="B6624" s="13">
        <f>IF(H6624="","",ROW()-4)</f>
        <v/>
      </c>
    </row>
    <row r="6625">
      <c r="A6625" s="13">
        <f>IF(H6625="","",ROW()-4)</f>
        <v/>
      </c>
      <c r="B6625" s="13">
        <f>IF(H6625="","",ROW()-4)</f>
        <v/>
      </c>
    </row>
    <row r="6626">
      <c r="A6626" s="13">
        <f>IF(H6626="","",ROW()-4)</f>
        <v/>
      </c>
      <c r="B6626" s="13">
        <f>IF(H6626="","",ROW()-4)</f>
        <v/>
      </c>
    </row>
    <row r="6627">
      <c r="A6627" s="13">
        <f>IF(H6627="","",ROW()-4)</f>
        <v/>
      </c>
      <c r="B6627" s="13">
        <f>IF(H6627="","",ROW()-4)</f>
        <v/>
      </c>
    </row>
    <row r="6628">
      <c r="A6628" s="13">
        <f>IF(H6628="","",ROW()-4)</f>
        <v/>
      </c>
      <c r="B6628" s="13">
        <f>IF(H6628="","",ROW()-4)</f>
        <v/>
      </c>
    </row>
    <row r="6629">
      <c r="A6629" s="13">
        <f>IF(H6629="","",ROW()-4)</f>
        <v/>
      </c>
      <c r="B6629" s="13">
        <f>IF(H6629="","",ROW()-4)</f>
        <v/>
      </c>
    </row>
    <row r="6630">
      <c r="A6630" s="13">
        <f>IF(H6630="","",ROW()-4)</f>
        <v/>
      </c>
      <c r="B6630" s="13">
        <f>IF(H6630="","",ROW()-4)</f>
        <v/>
      </c>
    </row>
    <row r="6631">
      <c r="A6631" s="13">
        <f>IF(H6631="","",ROW()-4)</f>
        <v/>
      </c>
      <c r="B6631" s="13">
        <f>IF(H6631="","",ROW()-4)</f>
        <v/>
      </c>
    </row>
    <row r="6632">
      <c r="A6632" s="13">
        <f>IF(H6632="","",ROW()-4)</f>
        <v/>
      </c>
      <c r="B6632" s="13">
        <f>IF(H6632="","",ROW()-4)</f>
        <v/>
      </c>
    </row>
    <row r="6633">
      <c r="A6633" s="13">
        <f>IF(H6633="","",ROW()-4)</f>
        <v/>
      </c>
      <c r="B6633" s="13">
        <f>IF(H6633="","",ROW()-4)</f>
        <v/>
      </c>
    </row>
    <row r="6634">
      <c r="A6634" s="13">
        <f>IF(H6634="","",ROW()-4)</f>
        <v/>
      </c>
      <c r="B6634" s="13">
        <f>IF(H6634="","",ROW()-4)</f>
        <v/>
      </c>
    </row>
    <row r="6635">
      <c r="A6635" s="13">
        <f>IF(H6635="","",ROW()-4)</f>
        <v/>
      </c>
      <c r="B6635" s="13">
        <f>IF(H6635="","",ROW()-4)</f>
        <v/>
      </c>
    </row>
    <row r="6636">
      <c r="A6636" s="13">
        <f>IF(H6636="","",ROW()-4)</f>
        <v/>
      </c>
      <c r="B6636" s="13">
        <f>IF(H6636="","",ROW()-4)</f>
        <v/>
      </c>
    </row>
    <row r="6637">
      <c r="A6637" s="13">
        <f>IF(H6637="","",ROW()-4)</f>
        <v/>
      </c>
      <c r="B6637" s="13">
        <f>IF(H6637="","",ROW()-4)</f>
        <v/>
      </c>
    </row>
    <row r="6638">
      <c r="A6638" s="13">
        <f>IF(H6638="","",ROW()-4)</f>
        <v/>
      </c>
      <c r="B6638" s="13">
        <f>IF(H6638="","",ROW()-4)</f>
        <v/>
      </c>
    </row>
    <row r="6639">
      <c r="A6639" s="13">
        <f>IF(H6639="","",ROW()-4)</f>
        <v/>
      </c>
      <c r="B6639" s="13">
        <f>IF(H6639="","",ROW()-4)</f>
        <v/>
      </c>
    </row>
    <row r="6640">
      <c r="A6640" s="13">
        <f>IF(H6640="","",ROW()-4)</f>
        <v/>
      </c>
      <c r="B6640" s="13">
        <f>IF(H6640="","",ROW()-4)</f>
        <v/>
      </c>
    </row>
    <row r="6641">
      <c r="A6641" s="13">
        <f>IF(H6641="","",ROW()-4)</f>
        <v/>
      </c>
      <c r="B6641" s="13">
        <f>IF(H6641="","",ROW()-4)</f>
        <v/>
      </c>
    </row>
    <row r="6642">
      <c r="A6642" s="13">
        <f>IF(H6642="","",ROW()-4)</f>
        <v/>
      </c>
      <c r="B6642" s="13">
        <f>IF(H6642="","",ROW()-4)</f>
        <v/>
      </c>
    </row>
    <row r="6643">
      <c r="A6643" s="13">
        <f>IF(H6643="","",ROW()-4)</f>
        <v/>
      </c>
      <c r="B6643" s="13">
        <f>IF(H6643="","",ROW()-4)</f>
        <v/>
      </c>
    </row>
    <row r="6644">
      <c r="A6644" s="13">
        <f>IF(H6644="","",ROW()-4)</f>
        <v/>
      </c>
      <c r="B6644" s="13">
        <f>IF(H6644="","",ROW()-4)</f>
        <v/>
      </c>
    </row>
    <row r="6645">
      <c r="A6645" s="13">
        <f>IF(H6645="","",ROW()-4)</f>
        <v/>
      </c>
      <c r="B6645" s="13">
        <f>IF(H6645="","",ROW()-4)</f>
        <v/>
      </c>
    </row>
    <row r="6646">
      <c r="A6646" s="13">
        <f>IF(H6646="","",ROW()-4)</f>
        <v/>
      </c>
      <c r="B6646" s="13">
        <f>IF(H6646="","",ROW()-4)</f>
        <v/>
      </c>
    </row>
    <row r="6647">
      <c r="A6647" s="13">
        <f>IF(H6647="","",ROW()-4)</f>
        <v/>
      </c>
      <c r="B6647" s="13">
        <f>IF(H6647="","",ROW()-4)</f>
        <v/>
      </c>
    </row>
    <row r="6648">
      <c r="A6648" s="13">
        <f>IF(H6648="","",ROW()-4)</f>
        <v/>
      </c>
      <c r="B6648" s="13">
        <f>IF(H6648="","",ROW()-4)</f>
        <v/>
      </c>
    </row>
    <row r="6649">
      <c r="A6649" s="13">
        <f>IF(H6649="","",ROW()-4)</f>
        <v/>
      </c>
      <c r="B6649" s="13">
        <f>IF(H6649="","",ROW()-4)</f>
        <v/>
      </c>
    </row>
    <row r="6650">
      <c r="A6650" s="13">
        <f>IF(H6650="","",ROW()-4)</f>
        <v/>
      </c>
      <c r="B6650" s="13">
        <f>IF(H6650="","",ROW()-4)</f>
        <v/>
      </c>
    </row>
    <row r="6651">
      <c r="A6651" s="13">
        <f>IF(H6651="","",ROW()-4)</f>
        <v/>
      </c>
      <c r="B6651" s="13">
        <f>IF(H6651="","",ROW()-4)</f>
        <v/>
      </c>
    </row>
    <row r="6652">
      <c r="A6652" s="13">
        <f>IF(H6652="","",ROW()-4)</f>
        <v/>
      </c>
      <c r="B6652" s="13">
        <f>IF(H6652="","",ROW()-4)</f>
        <v/>
      </c>
    </row>
    <row r="6653">
      <c r="A6653" s="13">
        <f>IF(H6653="","",ROW()-4)</f>
        <v/>
      </c>
      <c r="B6653" s="13">
        <f>IF(H6653="","",ROW()-4)</f>
        <v/>
      </c>
    </row>
    <row r="6654">
      <c r="A6654" s="13">
        <f>IF(H6654="","",ROW()-4)</f>
        <v/>
      </c>
      <c r="B6654" s="13">
        <f>IF(H6654="","",ROW()-4)</f>
        <v/>
      </c>
    </row>
    <row r="6655">
      <c r="A6655" s="13">
        <f>IF(H6655="","",ROW()-4)</f>
        <v/>
      </c>
      <c r="B6655" s="13">
        <f>IF(H6655="","",ROW()-4)</f>
        <v/>
      </c>
    </row>
    <row r="6656">
      <c r="A6656" s="13">
        <f>IF(H6656="","",ROW()-4)</f>
        <v/>
      </c>
      <c r="B6656" s="13">
        <f>IF(H6656="","",ROW()-4)</f>
        <v/>
      </c>
    </row>
    <row r="6657">
      <c r="A6657" s="13">
        <f>IF(H6657="","",ROW()-4)</f>
        <v/>
      </c>
      <c r="B6657" s="13">
        <f>IF(H6657="","",ROW()-4)</f>
        <v/>
      </c>
    </row>
    <row r="6658">
      <c r="A6658" s="13">
        <f>IF(H6658="","",ROW()-4)</f>
        <v/>
      </c>
      <c r="B6658" s="13">
        <f>IF(H6658="","",ROW()-4)</f>
        <v/>
      </c>
    </row>
    <row r="6659">
      <c r="A6659" s="13">
        <f>IF(H6659="","",ROW()-4)</f>
        <v/>
      </c>
      <c r="B6659" s="13">
        <f>IF(H6659="","",ROW()-4)</f>
        <v/>
      </c>
    </row>
    <row r="6660">
      <c r="A6660" s="13">
        <f>IF(H6660="","",ROW()-4)</f>
        <v/>
      </c>
      <c r="B6660" s="13">
        <f>IF(H6660="","",ROW()-4)</f>
        <v/>
      </c>
    </row>
    <row r="6661">
      <c r="A6661" s="13">
        <f>IF(H6661="","",ROW()-4)</f>
        <v/>
      </c>
      <c r="B6661" s="13">
        <f>IF(H6661="","",ROW()-4)</f>
        <v/>
      </c>
    </row>
    <row r="6662">
      <c r="A6662" s="13">
        <f>IF(H6662="","",ROW()-4)</f>
        <v/>
      </c>
      <c r="B6662" s="13">
        <f>IF(H6662="","",ROW()-4)</f>
        <v/>
      </c>
    </row>
    <row r="6663">
      <c r="A6663" s="13">
        <f>IF(H6663="","",ROW()-4)</f>
        <v/>
      </c>
      <c r="B6663" s="13">
        <f>IF(H6663="","",ROW()-4)</f>
        <v/>
      </c>
    </row>
    <row r="6664">
      <c r="A6664" s="13">
        <f>IF(H6664="","",ROW()-4)</f>
        <v/>
      </c>
      <c r="B6664" s="13">
        <f>IF(H6664="","",ROW()-4)</f>
        <v/>
      </c>
    </row>
    <row r="6665">
      <c r="A6665" s="13">
        <f>IF(H6665="","",ROW()-4)</f>
        <v/>
      </c>
      <c r="B6665" s="13">
        <f>IF(H6665="","",ROW()-4)</f>
        <v/>
      </c>
    </row>
    <row r="6666">
      <c r="A6666" s="13">
        <f>IF(H6666="","",ROW()-4)</f>
        <v/>
      </c>
      <c r="B6666" s="13">
        <f>IF(H6666="","",ROW()-4)</f>
        <v/>
      </c>
    </row>
    <row r="6667">
      <c r="A6667" s="13">
        <f>IF(H6667="","",ROW()-4)</f>
        <v/>
      </c>
      <c r="B6667" s="13">
        <f>IF(H6667="","",ROW()-4)</f>
        <v/>
      </c>
    </row>
    <row r="6668">
      <c r="A6668" s="13">
        <f>IF(H6668="","",ROW()-4)</f>
        <v/>
      </c>
      <c r="B6668" s="13">
        <f>IF(H6668="","",ROW()-4)</f>
        <v/>
      </c>
    </row>
    <row r="6669">
      <c r="A6669" s="13">
        <f>IF(H6669="","",ROW()-4)</f>
        <v/>
      </c>
      <c r="B6669" s="13">
        <f>IF(H6669="","",ROW()-4)</f>
        <v/>
      </c>
    </row>
    <row r="6670">
      <c r="A6670" s="13">
        <f>IF(H6670="","",ROW()-4)</f>
        <v/>
      </c>
      <c r="B6670" s="13">
        <f>IF(H6670="","",ROW()-4)</f>
        <v/>
      </c>
    </row>
    <row r="6671">
      <c r="A6671" s="13">
        <f>IF(H6671="","",ROW()-4)</f>
        <v/>
      </c>
      <c r="B6671" s="13">
        <f>IF(H6671="","",ROW()-4)</f>
        <v/>
      </c>
    </row>
    <row r="6672">
      <c r="A6672" s="13">
        <f>IF(H6672="","",ROW()-4)</f>
        <v/>
      </c>
      <c r="B6672" s="13">
        <f>IF(H6672="","",ROW()-4)</f>
        <v/>
      </c>
    </row>
    <row r="6673">
      <c r="A6673" s="13">
        <f>IF(H6673="","",ROW()-4)</f>
        <v/>
      </c>
      <c r="B6673" s="13">
        <f>IF(H6673="","",ROW()-4)</f>
        <v/>
      </c>
    </row>
    <row r="6674">
      <c r="A6674" s="13">
        <f>IF(H6674="","",ROW()-4)</f>
        <v/>
      </c>
      <c r="B6674" s="13">
        <f>IF(H6674="","",ROW()-4)</f>
        <v/>
      </c>
    </row>
    <row r="6675">
      <c r="A6675" s="13">
        <f>IF(H6675="","",ROW()-4)</f>
        <v/>
      </c>
      <c r="B6675" s="13">
        <f>IF(H6675="","",ROW()-4)</f>
        <v/>
      </c>
    </row>
    <row r="6676">
      <c r="A6676" s="13">
        <f>IF(H6676="","",ROW()-4)</f>
        <v/>
      </c>
      <c r="B6676" s="13">
        <f>IF(H6676="","",ROW()-4)</f>
        <v/>
      </c>
    </row>
    <row r="6677">
      <c r="A6677" s="13">
        <f>IF(H6677="","",ROW()-4)</f>
        <v/>
      </c>
      <c r="B6677" s="13">
        <f>IF(H6677="","",ROW()-4)</f>
        <v/>
      </c>
    </row>
    <row r="6678">
      <c r="A6678" s="13">
        <f>IF(H6678="","",ROW()-4)</f>
        <v/>
      </c>
      <c r="B6678" s="13">
        <f>IF(H6678="","",ROW()-4)</f>
        <v/>
      </c>
    </row>
    <row r="6679">
      <c r="A6679" s="13">
        <f>IF(H6679="","",ROW()-4)</f>
        <v/>
      </c>
      <c r="B6679" s="13">
        <f>IF(H6679="","",ROW()-4)</f>
        <v/>
      </c>
    </row>
    <row r="6680">
      <c r="A6680" s="13">
        <f>IF(H6680="","",ROW()-4)</f>
        <v/>
      </c>
      <c r="B6680" s="13">
        <f>IF(H6680="","",ROW()-4)</f>
        <v/>
      </c>
    </row>
    <row r="6681">
      <c r="A6681" s="13">
        <f>IF(H6681="","",ROW()-4)</f>
        <v/>
      </c>
      <c r="B6681" s="13">
        <f>IF(H6681="","",ROW()-4)</f>
        <v/>
      </c>
    </row>
    <row r="6682">
      <c r="A6682" s="13">
        <f>IF(H6682="","",ROW()-4)</f>
        <v/>
      </c>
      <c r="B6682" s="13">
        <f>IF(H6682="","",ROW()-4)</f>
        <v/>
      </c>
    </row>
    <row r="6683">
      <c r="A6683" s="13">
        <f>IF(H6683="","",ROW()-4)</f>
        <v/>
      </c>
      <c r="B6683" s="13">
        <f>IF(H6683="","",ROW()-4)</f>
        <v/>
      </c>
    </row>
    <row r="6684">
      <c r="A6684" s="13">
        <f>IF(H6684="","",ROW()-4)</f>
        <v/>
      </c>
      <c r="B6684" s="13">
        <f>IF(H6684="","",ROW()-4)</f>
        <v/>
      </c>
    </row>
    <row r="6685">
      <c r="A6685" s="13">
        <f>IF(H6685="","",ROW()-4)</f>
        <v/>
      </c>
      <c r="B6685" s="13">
        <f>IF(H6685="","",ROW()-4)</f>
        <v/>
      </c>
    </row>
    <row r="6686">
      <c r="A6686" s="13">
        <f>IF(H6686="","",ROW()-4)</f>
        <v/>
      </c>
      <c r="B6686" s="13">
        <f>IF(H6686="","",ROW()-4)</f>
        <v/>
      </c>
    </row>
    <row r="6687">
      <c r="A6687" s="13">
        <f>IF(H6687="","",ROW()-4)</f>
        <v/>
      </c>
      <c r="B6687" s="13">
        <f>IF(H6687="","",ROW()-4)</f>
        <v/>
      </c>
    </row>
    <row r="6688">
      <c r="A6688" s="13">
        <f>IF(H6688="","",ROW()-4)</f>
        <v/>
      </c>
      <c r="B6688" s="13">
        <f>IF(H6688="","",ROW()-4)</f>
        <v/>
      </c>
    </row>
    <row r="6689">
      <c r="A6689" s="13">
        <f>IF(H6689="","",ROW()-4)</f>
        <v/>
      </c>
      <c r="B6689" s="13">
        <f>IF(H6689="","",ROW()-4)</f>
        <v/>
      </c>
    </row>
    <row r="6690">
      <c r="A6690" s="13">
        <f>IF(H6690="","",ROW()-4)</f>
        <v/>
      </c>
      <c r="B6690" s="13">
        <f>IF(H6690="","",ROW()-4)</f>
        <v/>
      </c>
    </row>
    <row r="6691">
      <c r="A6691" s="13">
        <f>IF(H6691="","",ROW()-4)</f>
        <v/>
      </c>
      <c r="B6691" s="13">
        <f>IF(H6691="","",ROW()-4)</f>
        <v/>
      </c>
    </row>
    <row r="6692">
      <c r="A6692" s="13">
        <f>IF(H6692="","",ROW()-4)</f>
        <v/>
      </c>
      <c r="B6692" s="13">
        <f>IF(H6692="","",ROW()-4)</f>
        <v/>
      </c>
    </row>
    <row r="6693">
      <c r="A6693" s="13">
        <f>IF(H6693="","",ROW()-4)</f>
        <v/>
      </c>
      <c r="B6693" s="13">
        <f>IF(H6693="","",ROW()-4)</f>
        <v/>
      </c>
    </row>
    <row r="6694">
      <c r="A6694" s="13">
        <f>IF(H6694="","",ROW()-4)</f>
        <v/>
      </c>
      <c r="B6694" s="13">
        <f>IF(H6694="","",ROW()-4)</f>
        <v/>
      </c>
    </row>
    <row r="6695">
      <c r="A6695" s="13">
        <f>IF(H6695="","",ROW()-4)</f>
        <v/>
      </c>
      <c r="B6695" s="13">
        <f>IF(H6695="","",ROW()-4)</f>
        <v/>
      </c>
    </row>
    <row r="6696">
      <c r="A6696" s="13">
        <f>IF(H6696="","",ROW()-4)</f>
        <v/>
      </c>
      <c r="B6696" s="13">
        <f>IF(H6696="","",ROW()-4)</f>
        <v/>
      </c>
    </row>
    <row r="6697">
      <c r="A6697" s="13">
        <f>IF(H6697="","",ROW()-4)</f>
        <v/>
      </c>
      <c r="B6697" s="13">
        <f>IF(H6697="","",ROW()-4)</f>
        <v/>
      </c>
    </row>
    <row r="6698">
      <c r="A6698" s="13">
        <f>IF(H6698="","",ROW()-4)</f>
        <v/>
      </c>
      <c r="B6698" s="13">
        <f>IF(H6698="","",ROW()-4)</f>
        <v/>
      </c>
    </row>
    <row r="6699">
      <c r="A6699" s="13">
        <f>IF(H6699="","",ROW()-4)</f>
        <v/>
      </c>
      <c r="B6699" s="13">
        <f>IF(H6699="","",ROW()-4)</f>
        <v/>
      </c>
    </row>
    <row r="6700">
      <c r="A6700" s="13">
        <f>IF(H6700="","",ROW()-4)</f>
        <v/>
      </c>
      <c r="B6700" s="13">
        <f>IF(H6700="","",ROW()-4)</f>
        <v/>
      </c>
    </row>
    <row r="6701">
      <c r="A6701" s="13">
        <f>IF(H6701="","",ROW()-4)</f>
        <v/>
      </c>
      <c r="B6701" s="13">
        <f>IF(H6701="","",ROW()-4)</f>
        <v/>
      </c>
    </row>
    <row r="6702">
      <c r="A6702" s="13">
        <f>IF(H6702="","",ROW()-4)</f>
        <v/>
      </c>
      <c r="B6702" s="13">
        <f>IF(H6702="","",ROW()-4)</f>
        <v/>
      </c>
    </row>
    <row r="6703">
      <c r="A6703" s="13">
        <f>IF(H6703="","",ROW()-4)</f>
        <v/>
      </c>
      <c r="B6703" s="13">
        <f>IF(H6703="","",ROW()-4)</f>
        <v/>
      </c>
    </row>
    <row r="6704">
      <c r="A6704" s="13">
        <f>IF(H6704="","",ROW()-4)</f>
        <v/>
      </c>
      <c r="B6704" s="13">
        <f>IF(H6704="","",ROW()-4)</f>
        <v/>
      </c>
    </row>
    <row r="6705">
      <c r="A6705" s="13">
        <f>IF(H6705="","",ROW()-4)</f>
        <v/>
      </c>
      <c r="B6705" s="13">
        <f>IF(H6705="","",ROW()-4)</f>
        <v/>
      </c>
    </row>
    <row r="6706">
      <c r="A6706" s="13">
        <f>IF(H6706="","",ROW()-4)</f>
        <v/>
      </c>
      <c r="B6706" s="13">
        <f>IF(H6706="","",ROW()-4)</f>
        <v/>
      </c>
    </row>
    <row r="6707">
      <c r="A6707" s="13">
        <f>IF(H6707="","",ROW()-4)</f>
        <v/>
      </c>
      <c r="B6707" s="13">
        <f>IF(H6707="","",ROW()-4)</f>
        <v/>
      </c>
    </row>
    <row r="6708">
      <c r="A6708" s="13">
        <f>IF(H6708="","",ROW()-4)</f>
        <v/>
      </c>
      <c r="B6708" s="13">
        <f>IF(H6708="","",ROW()-4)</f>
        <v/>
      </c>
    </row>
    <row r="6709">
      <c r="A6709" s="13">
        <f>IF(H6709="","",ROW()-4)</f>
        <v/>
      </c>
      <c r="B6709" s="13">
        <f>IF(H6709="","",ROW()-4)</f>
        <v/>
      </c>
    </row>
    <row r="6710">
      <c r="A6710" s="13">
        <f>IF(H6710="","",ROW()-4)</f>
        <v/>
      </c>
      <c r="B6710" s="13">
        <f>IF(H6710="","",ROW()-4)</f>
        <v/>
      </c>
    </row>
    <row r="6711">
      <c r="A6711" s="13">
        <f>IF(H6711="","",ROW()-4)</f>
        <v/>
      </c>
      <c r="B6711" s="13">
        <f>IF(H6711="","",ROW()-4)</f>
        <v/>
      </c>
    </row>
    <row r="6712">
      <c r="A6712" s="13">
        <f>IF(H6712="","",ROW()-4)</f>
        <v/>
      </c>
      <c r="B6712" s="13">
        <f>IF(H6712="","",ROW()-4)</f>
        <v/>
      </c>
    </row>
    <row r="6713">
      <c r="A6713" s="13">
        <f>IF(H6713="","",ROW()-4)</f>
        <v/>
      </c>
      <c r="B6713" s="13">
        <f>IF(H6713="","",ROW()-4)</f>
        <v/>
      </c>
    </row>
    <row r="6714">
      <c r="A6714" s="13">
        <f>IF(H6714="","",ROW()-4)</f>
        <v/>
      </c>
      <c r="B6714" s="13">
        <f>IF(H6714="","",ROW()-4)</f>
        <v/>
      </c>
    </row>
    <row r="6715">
      <c r="A6715" s="13">
        <f>IF(H6715="","",ROW()-4)</f>
        <v/>
      </c>
      <c r="B6715" s="13">
        <f>IF(H6715="","",ROW()-4)</f>
        <v/>
      </c>
    </row>
    <row r="6716">
      <c r="A6716" s="13">
        <f>IF(H6716="","",ROW()-4)</f>
        <v/>
      </c>
      <c r="B6716" s="13">
        <f>IF(H6716="","",ROW()-4)</f>
        <v/>
      </c>
    </row>
    <row r="6717">
      <c r="A6717" s="13">
        <f>IF(H6717="","",ROW()-4)</f>
        <v/>
      </c>
      <c r="B6717" s="13">
        <f>IF(H6717="","",ROW()-4)</f>
        <v/>
      </c>
    </row>
    <row r="6718">
      <c r="A6718" s="13">
        <f>IF(H6718="","",ROW()-4)</f>
        <v/>
      </c>
      <c r="B6718" s="13">
        <f>IF(H6718="","",ROW()-4)</f>
        <v/>
      </c>
    </row>
    <row r="6719">
      <c r="A6719" s="13">
        <f>IF(H6719="","",ROW()-4)</f>
        <v/>
      </c>
      <c r="B6719" s="13">
        <f>IF(H6719="","",ROW()-4)</f>
        <v/>
      </c>
    </row>
    <row r="6720">
      <c r="A6720" s="13">
        <f>IF(H6720="","",ROW()-4)</f>
        <v/>
      </c>
      <c r="B6720" s="13">
        <f>IF(H6720="","",ROW()-4)</f>
        <v/>
      </c>
    </row>
    <row r="6721">
      <c r="A6721" s="13">
        <f>IF(H6721="","",ROW()-4)</f>
        <v/>
      </c>
      <c r="B6721" s="13">
        <f>IF(H6721="","",ROW()-4)</f>
        <v/>
      </c>
    </row>
    <row r="6722">
      <c r="A6722" s="13">
        <f>IF(H6722="","",ROW()-4)</f>
        <v/>
      </c>
      <c r="B6722" s="13">
        <f>IF(H6722="","",ROW()-4)</f>
        <v/>
      </c>
    </row>
    <row r="6723">
      <c r="A6723" s="13">
        <f>IF(H6723="","",ROW()-4)</f>
        <v/>
      </c>
      <c r="B6723" s="13">
        <f>IF(H6723="","",ROW()-4)</f>
        <v/>
      </c>
    </row>
    <row r="6724">
      <c r="A6724" s="13">
        <f>IF(H6724="","",ROW()-4)</f>
        <v/>
      </c>
      <c r="B6724" s="13">
        <f>IF(H6724="","",ROW()-4)</f>
        <v/>
      </c>
    </row>
    <row r="6725">
      <c r="A6725" s="13">
        <f>IF(H6725="","",ROW()-4)</f>
        <v/>
      </c>
      <c r="B6725" s="13">
        <f>IF(H6725="","",ROW()-4)</f>
        <v/>
      </c>
    </row>
    <row r="6726">
      <c r="A6726" s="13">
        <f>IF(H6726="","",ROW()-4)</f>
        <v/>
      </c>
      <c r="B6726" s="13">
        <f>IF(H6726="","",ROW()-4)</f>
        <v/>
      </c>
    </row>
    <row r="6727">
      <c r="A6727" s="13">
        <f>IF(H6727="","",ROW()-4)</f>
        <v/>
      </c>
      <c r="B6727" s="13">
        <f>IF(H6727="","",ROW()-4)</f>
        <v/>
      </c>
    </row>
    <row r="6728">
      <c r="A6728" s="13">
        <f>IF(H6728="","",ROW()-4)</f>
        <v/>
      </c>
      <c r="B6728" s="13">
        <f>IF(H6728="","",ROW()-4)</f>
        <v/>
      </c>
    </row>
    <row r="6729">
      <c r="A6729" s="13">
        <f>IF(H6729="","",ROW()-4)</f>
        <v/>
      </c>
      <c r="B6729" s="13">
        <f>IF(H6729="","",ROW()-4)</f>
        <v/>
      </c>
    </row>
    <row r="6730">
      <c r="A6730" s="13">
        <f>IF(H6730="","",ROW()-4)</f>
        <v/>
      </c>
      <c r="B6730" s="13">
        <f>IF(H6730="","",ROW()-4)</f>
        <v/>
      </c>
    </row>
    <row r="6731">
      <c r="A6731" s="13">
        <f>IF(H6731="","",ROW()-4)</f>
        <v/>
      </c>
      <c r="B6731" s="13">
        <f>IF(H6731="","",ROW()-4)</f>
        <v/>
      </c>
    </row>
    <row r="6732">
      <c r="A6732" s="13">
        <f>IF(H6732="","",ROW()-4)</f>
        <v/>
      </c>
      <c r="B6732" s="13">
        <f>IF(H6732="","",ROW()-4)</f>
        <v/>
      </c>
    </row>
    <row r="6733">
      <c r="A6733" s="13">
        <f>IF(H6733="","",ROW()-4)</f>
        <v/>
      </c>
      <c r="B6733" s="13">
        <f>IF(H6733="","",ROW()-4)</f>
        <v/>
      </c>
    </row>
    <row r="6734">
      <c r="A6734" s="13">
        <f>IF(H6734="","",ROW()-4)</f>
        <v/>
      </c>
      <c r="B6734" s="13">
        <f>IF(H6734="","",ROW()-4)</f>
        <v/>
      </c>
    </row>
    <row r="6735">
      <c r="A6735" s="13">
        <f>IF(H6735="","",ROW()-4)</f>
        <v/>
      </c>
      <c r="B6735" s="13">
        <f>IF(H6735="","",ROW()-4)</f>
        <v/>
      </c>
    </row>
    <row r="6736">
      <c r="A6736" s="13">
        <f>IF(H6736="","",ROW()-4)</f>
        <v/>
      </c>
      <c r="B6736" s="13">
        <f>IF(H6736="","",ROW()-4)</f>
        <v/>
      </c>
    </row>
    <row r="6737">
      <c r="A6737" s="13">
        <f>IF(H6737="","",ROW()-4)</f>
        <v/>
      </c>
      <c r="B6737" s="13">
        <f>IF(H6737="","",ROW()-4)</f>
        <v/>
      </c>
    </row>
    <row r="6738">
      <c r="A6738" s="13">
        <f>IF(H6738="","",ROW()-4)</f>
        <v/>
      </c>
      <c r="B6738" s="13">
        <f>IF(H6738="","",ROW()-4)</f>
        <v/>
      </c>
    </row>
    <row r="6739">
      <c r="A6739" s="13">
        <f>IF(H6739="","",ROW()-4)</f>
        <v/>
      </c>
      <c r="B6739" s="13">
        <f>IF(H6739="","",ROW()-4)</f>
        <v/>
      </c>
    </row>
    <row r="6740">
      <c r="A6740" s="13">
        <f>IF(H6740="","",ROW()-4)</f>
        <v/>
      </c>
      <c r="B6740" s="13">
        <f>IF(H6740="","",ROW()-4)</f>
        <v/>
      </c>
    </row>
    <row r="6741">
      <c r="A6741" s="13">
        <f>IF(H6741="","",ROW()-4)</f>
        <v/>
      </c>
      <c r="B6741" s="13">
        <f>IF(H6741="","",ROW()-4)</f>
        <v/>
      </c>
    </row>
    <row r="6742">
      <c r="A6742" s="13">
        <f>IF(H6742="","",ROW()-4)</f>
        <v/>
      </c>
      <c r="B6742" s="13">
        <f>IF(H6742="","",ROW()-4)</f>
        <v/>
      </c>
    </row>
    <row r="6743">
      <c r="A6743" s="13">
        <f>IF(H6743="","",ROW()-4)</f>
        <v/>
      </c>
      <c r="B6743" s="13">
        <f>IF(H6743="","",ROW()-4)</f>
        <v/>
      </c>
    </row>
    <row r="6744">
      <c r="A6744" s="13">
        <f>IF(H6744="","",ROW()-4)</f>
        <v/>
      </c>
      <c r="B6744" s="13">
        <f>IF(H6744="","",ROW()-4)</f>
        <v/>
      </c>
    </row>
    <row r="6745">
      <c r="A6745" s="13">
        <f>IF(H6745="","",ROW()-4)</f>
        <v/>
      </c>
      <c r="B6745" s="13">
        <f>IF(H6745="","",ROW()-4)</f>
        <v/>
      </c>
    </row>
    <row r="6746">
      <c r="A6746" s="13">
        <f>IF(H6746="","",ROW()-4)</f>
        <v/>
      </c>
      <c r="B6746" s="13">
        <f>IF(H6746="","",ROW()-4)</f>
        <v/>
      </c>
    </row>
    <row r="6747">
      <c r="A6747" s="13">
        <f>IF(H6747="","",ROW()-4)</f>
        <v/>
      </c>
      <c r="B6747" s="13">
        <f>IF(H6747="","",ROW()-4)</f>
        <v/>
      </c>
    </row>
    <row r="6748">
      <c r="A6748" s="13">
        <f>IF(H6748="","",ROW()-4)</f>
        <v/>
      </c>
      <c r="B6748" s="13">
        <f>IF(H6748="","",ROW()-4)</f>
        <v/>
      </c>
    </row>
    <row r="6749">
      <c r="A6749" s="13">
        <f>IF(H6749="","",ROW()-4)</f>
        <v/>
      </c>
      <c r="B6749" s="13">
        <f>IF(H6749="","",ROW()-4)</f>
        <v/>
      </c>
    </row>
    <row r="6750">
      <c r="A6750" s="13">
        <f>IF(H6750="","",ROW()-4)</f>
        <v/>
      </c>
      <c r="B6750" s="13">
        <f>IF(H6750="","",ROW()-4)</f>
        <v/>
      </c>
    </row>
    <row r="6751">
      <c r="A6751" s="13">
        <f>IF(H6751="","",ROW()-4)</f>
        <v/>
      </c>
      <c r="B6751" s="13">
        <f>IF(H6751="","",ROW()-4)</f>
        <v/>
      </c>
    </row>
    <row r="6752">
      <c r="A6752" s="13">
        <f>IF(H6752="","",ROW()-4)</f>
        <v/>
      </c>
      <c r="B6752" s="13">
        <f>IF(H6752="","",ROW()-4)</f>
        <v/>
      </c>
    </row>
    <row r="6753">
      <c r="A6753" s="13">
        <f>IF(H6753="","",ROW()-4)</f>
        <v/>
      </c>
      <c r="B6753" s="13">
        <f>IF(H6753="","",ROW()-4)</f>
        <v/>
      </c>
    </row>
    <row r="6754">
      <c r="A6754" s="13">
        <f>IF(H6754="","",ROW()-4)</f>
        <v/>
      </c>
      <c r="B6754" s="13">
        <f>IF(H6754="","",ROW()-4)</f>
        <v/>
      </c>
    </row>
    <row r="6755">
      <c r="A6755" s="13">
        <f>IF(H6755="","",ROW()-4)</f>
        <v/>
      </c>
      <c r="B6755" s="13">
        <f>IF(H6755="","",ROW()-4)</f>
        <v/>
      </c>
    </row>
    <row r="6756">
      <c r="A6756" s="13">
        <f>IF(H6756="","",ROW()-4)</f>
        <v/>
      </c>
      <c r="B6756" s="13">
        <f>IF(H6756="","",ROW()-4)</f>
        <v/>
      </c>
    </row>
    <row r="6757">
      <c r="A6757" s="13">
        <f>IF(H6757="","",ROW()-4)</f>
        <v/>
      </c>
      <c r="B6757" s="13">
        <f>IF(H6757="","",ROW()-4)</f>
        <v/>
      </c>
    </row>
    <row r="6758">
      <c r="A6758" s="13">
        <f>IF(H6758="","",ROW()-4)</f>
        <v/>
      </c>
      <c r="B6758" s="13">
        <f>IF(H6758="","",ROW()-4)</f>
        <v/>
      </c>
    </row>
    <row r="6759">
      <c r="A6759" s="13">
        <f>IF(H6759="","",ROW()-4)</f>
        <v/>
      </c>
      <c r="B6759" s="13">
        <f>IF(H6759="","",ROW()-4)</f>
        <v/>
      </c>
    </row>
    <row r="6760">
      <c r="A6760" s="13">
        <f>IF(H6760="","",ROW()-4)</f>
        <v/>
      </c>
      <c r="B6760" s="13">
        <f>IF(H6760="","",ROW()-4)</f>
        <v/>
      </c>
    </row>
    <row r="6761">
      <c r="A6761" s="13">
        <f>IF(H6761="","",ROW()-4)</f>
        <v/>
      </c>
      <c r="B6761" s="13">
        <f>IF(H6761="","",ROW()-4)</f>
        <v/>
      </c>
    </row>
    <row r="6762">
      <c r="A6762" s="13">
        <f>IF(H6762="","",ROW()-4)</f>
        <v/>
      </c>
      <c r="B6762" s="13">
        <f>IF(H6762="","",ROW()-4)</f>
        <v/>
      </c>
    </row>
    <row r="6763">
      <c r="A6763" s="13">
        <f>IF(H6763="","",ROW()-4)</f>
        <v/>
      </c>
      <c r="B6763" s="13">
        <f>IF(H6763="","",ROW()-4)</f>
        <v/>
      </c>
    </row>
    <row r="6764">
      <c r="A6764" s="13">
        <f>IF(H6764="","",ROW()-4)</f>
        <v/>
      </c>
      <c r="B6764" s="13">
        <f>IF(H6764="","",ROW()-4)</f>
        <v/>
      </c>
    </row>
    <row r="6765">
      <c r="A6765" s="13">
        <f>IF(H6765="","",ROW()-4)</f>
        <v/>
      </c>
      <c r="B6765" s="13">
        <f>IF(H6765="","",ROW()-4)</f>
        <v/>
      </c>
    </row>
    <row r="6766">
      <c r="A6766" s="13">
        <f>IF(H6766="","",ROW()-4)</f>
        <v/>
      </c>
      <c r="B6766" s="13">
        <f>IF(H6766="","",ROW()-4)</f>
        <v/>
      </c>
    </row>
    <row r="6767">
      <c r="A6767" s="13">
        <f>IF(H6767="","",ROW()-4)</f>
        <v/>
      </c>
      <c r="B6767" s="13">
        <f>IF(H6767="","",ROW()-4)</f>
        <v/>
      </c>
    </row>
    <row r="6768">
      <c r="A6768" s="13">
        <f>IF(H6768="","",ROW()-4)</f>
        <v/>
      </c>
      <c r="B6768" s="13">
        <f>IF(H6768="","",ROW()-4)</f>
        <v/>
      </c>
    </row>
    <row r="6769">
      <c r="A6769" s="13">
        <f>IF(H6769="","",ROW()-4)</f>
        <v/>
      </c>
      <c r="B6769" s="13">
        <f>IF(H6769="","",ROW()-4)</f>
        <v/>
      </c>
    </row>
    <row r="6770">
      <c r="A6770" s="13">
        <f>IF(H6770="","",ROW()-4)</f>
        <v/>
      </c>
      <c r="B6770" s="13">
        <f>IF(H6770="","",ROW()-4)</f>
        <v/>
      </c>
    </row>
    <row r="6771">
      <c r="A6771" s="13">
        <f>IF(H6771="","",ROW()-4)</f>
        <v/>
      </c>
      <c r="B6771" s="13">
        <f>IF(H6771="","",ROW()-4)</f>
        <v/>
      </c>
    </row>
    <row r="6772">
      <c r="A6772" s="13">
        <f>IF(H6772="","",ROW()-4)</f>
        <v/>
      </c>
      <c r="B6772" s="13">
        <f>IF(H6772="","",ROW()-4)</f>
        <v/>
      </c>
    </row>
    <row r="6773">
      <c r="A6773" s="13">
        <f>IF(H6773="","",ROW()-4)</f>
        <v/>
      </c>
      <c r="B6773" s="13">
        <f>IF(H6773="","",ROW()-4)</f>
        <v/>
      </c>
    </row>
    <row r="6774">
      <c r="A6774" s="13">
        <f>IF(H6774="","",ROW()-4)</f>
        <v/>
      </c>
      <c r="B6774" s="13">
        <f>IF(H6774="","",ROW()-4)</f>
        <v/>
      </c>
    </row>
    <row r="6775">
      <c r="A6775" s="13">
        <f>IF(H6775="","",ROW()-4)</f>
        <v/>
      </c>
      <c r="B6775" s="13">
        <f>IF(H6775="","",ROW()-4)</f>
        <v/>
      </c>
    </row>
    <row r="6776">
      <c r="A6776" s="13">
        <f>IF(H6776="","",ROW()-4)</f>
        <v/>
      </c>
      <c r="B6776" s="13">
        <f>IF(H6776="","",ROW()-4)</f>
        <v/>
      </c>
    </row>
    <row r="6777">
      <c r="A6777" s="13">
        <f>IF(H6777="","",ROW()-4)</f>
        <v/>
      </c>
      <c r="B6777" s="13">
        <f>IF(H6777="","",ROW()-4)</f>
        <v/>
      </c>
    </row>
    <row r="6778">
      <c r="A6778" s="13">
        <f>IF(H6778="","",ROW()-4)</f>
        <v/>
      </c>
      <c r="B6778" s="13">
        <f>IF(H6778="","",ROW()-4)</f>
        <v/>
      </c>
    </row>
    <row r="6779">
      <c r="A6779" s="13">
        <f>IF(H6779="","",ROW()-4)</f>
        <v/>
      </c>
      <c r="B6779" s="13">
        <f>IF(H6779="","",ROW()-4)</f>
        <v/>
      </c>
    </row>
    <row r="6780">
      <c r="A6780" s="13">
        <f>IF(H6780="","",ROW()-4)</f>
        <v/>
      </c>
      <c r="B6780" s="13">
        <f>IF(H6780="","",ROW()-4)</f>
        <v/>
      </c>
    </row>
    <row r="6781">
      <c r="A6781" s="13">
        <f>IF(H6781="","",ROW()-4)</f>
        <v/>
      </c>
      <c r="B6781" s="13">
        <f>IF(H6781="","",ROW()-4)</f>
        <v/>
      </c>
    </row>
    <row r="6782">
      <c r="A6782" s="13">
        <f>IF(H6782="","",ROW()-4)</f>
        <v/>
      </c>
      <c r="B6782" s="13">
        <f>IF(H6782="","",ROW()-4)</f>
        <v/>
      </c>
    </row>
    <row r="6783">
      <c r="A6783" s="13">
        <f>IF(H6783="","",ROW()-4)</f>
        <v/>
      </c>
      <c r="B6783" s="13">
        <f>IF(H6783="","",ROW()-4)</f>
        <v/>
      </c>
    </row>
    <row r="6784">
      <c r="A6784" s="13">
        <f>IF(H6784="","",ROW()-4)</f>
        <v/>
      </c>
      <c r="B6784" s="13">
        <f>IF(H6784="","",ROW()-4)</f>
        <v/>
      </c>
    </row>
    <row r="6785">
      <c r="A6785" s="13">
        <f>IF(H6785="","",ROW()-4)</f>
        <v/>
      </c>
      <c r="B6785" s="13">
        <f>IF(H6785="","",ROW()-4)</f>
        <v/>
      </c>
    </row>
    <row r="6786">
      <c r="A6786" s="13">
        <f>IF(H6786="","",ROW()-4)</f>
        <v/>
      </c>
      <c r="B6786" s="13">
        <f>IF(H6786="","",ROW()-4)</f>
        <v/>
      </c>
    </row>
    <row r="6787">
      <c r="A6787" s="13">
        <f>IF(H6787="","",ROW()-4)</f>
        <v/>
      </c>
      <c r="B6787" s="13">
        <f>IF(H6787="","",ROW()-4)</f>
        <v/>
      </c>
    </row>
    <row r="6788">
      <c r="A6788" s="13">
        <f>IF(H6788="","",ROW()-4)</f>
        <v/>
      </c>
      <c r="B6788" s="13">
        <f>IF(H6788="","",ROW()-4)</f>
        <v/>
      </c>
    </row>
    <row r="6789">
      <c r="A6789" s="13">
        <f>IF(H6789="","",ROW()-4)</f>
        <v/>
      </c>
      <c r="B6789" s="13">
        <f>IF(H6789="","",ROW()-4)</f>
        <v/>
      </c>
    </row>
    <row r="6790">
      <c r="A6790" s="13">
        <f>IF(H6790="","",ROW()-4)</f>
        <v/>
      </c>
      <c r="B6790" s="13">
        <f>IF(H6790="","",ROW()-4)</f>
        <v/>
      </c>
    </row>
    <row r="6791">
      <c r="A6791" s="13">
        <f>IF(H6791="","",ROW()-4)</f>
        <v/>
      </c>
      <c r="B6791" s="13">
        <f>IF(H6791="","",ROW()-4)</f>
        <v/>
      </c>
    </row>
    <row r="6792">
      <c r="A6792" s="13">
        <f>IF(H6792="","",ROW()-4)</f>
        <v/>
      </c>
      <c r="B6792" s="13">
        <f>IF(H6792="","",ROW()-4)</f>
        <v/>
      </c>
    </row>
    <row r="6793">
      <c r="A6793" s="13">
        <f>IF(H6793="","",ROW()-4)</f>
        <v/>
      </c>
      <c r="B6793" s="13">
        <f>IF(H6793="","",ROW()-4)</f>
        <v/>
      </c>
    </row>
    <row r="6794">
      <c r="A6794" s="13">
        <f>IF(H6794="","",ROW()-4)</f>
        <v/>
      </c>
      <c r="B6794" s="13">
        <f>IF(H6794="","",ROW()-4)</f>
        <v/>
      </c>
    </row>
    <row r="6795">
      <c r="A6795" s="13">
        <f>IF(H6795="","",ROW()-4)</f>
        <v/>
      </c>
      <c r="B6795" s="13">
        <f>IF(H6795="","",ROW()-4)</f>
        <v/>
      </c>
    </row>
    <row r="6796">
      <c r="A6796" s="13">
        <f>IF(H6796="","",ROW()-4)</f>
        <v/>
      </c>
      <c r="B6796" s="13">
        <f>IF(H6796="","",ROW()-4)</f>
        <v/>
      </c>
    </row>
    <row r="6797">
      <c r="A6797" s="13">
        <f>IF(H6797="","",ROW()-4)</f>
        <v/>
      </c>
      <c r="B6797" s="13">
        <f>IF(H6797="","",ROW()-4)</f>
        <v/>
      </c>
    </row>
    <row r="6798">
      <c r="A6798" s="13">
        <f>IF(H6798="","",ROW()-4)</f>
        <v/>
      </c>
      <c r="B6798" s="13">
        <f>IF(H6798="","",ROW()-4)</f>
        <v/>
      </c>
    </row>
    <row r="6799">
      <c r="A6799" s="13">
        <f>IF(H6799="","",ROW()-4)</f>
        <v/>
      </c>
      <c r="B6799" s="13">
        <f>IF(H6799="","",ROW()-4)</f>
        <v/>
      </c>
    </row>
    <row r="6800">
      <c r="A6800" s="13">
        <f>IF(H6800="","",ROW()-4)</f>
        <v/>
      </c>
      <c r="B6800" s="13">
        <f>IF(H6800="","",ROW()-4)</f>
        <v/>
      </c>
    </row>
    <row r="6801">
      <c r="A6801" s="13">
        <f>IF(H6801="","",ROW()-4)</f>
        <v/>
      </c>
      <c r="B6801" s="13">
        <f>IF(H6801="","",ROW()-4)</f>
        <v/>
      </c>
    </row>
    <row r="6802">
      <c r="A6802" s="13">
        <f>IF(H6802="","",ROW()-4)</f>
        <v/>
      </c>
      <c r="B6802" s="13">
        <f>IF(H6802="","",ROW()-4)</f>
        <v/>
      </c>
    </row>
    <row r="6803">
      <c r="A6803" s="13">
        <f>IF(H6803="","",ROW()-4)</f>
        <v/>
      </c>
      <c r="B6803" s="13">
        <f>IF(H6803="","",ROW()-4)</f>
        <v/>
      </c>
    </row>
    <row r="6804">
      <c r="A6804" s="13">
        <f>IF(H6804="","",ROW()-4)</f>
        <v/>
      </c>
      <c r="B6804" s="13">
        <f>IF(H6804="","",ROW()-4)</f>
        <v/>
      </c>
    </row>
    <row r="6805">
      <c r="A6805" s="13">
        <f>IF(H6805="","",ROW()-4)</f>
        <v/>
      </c>
      <c r="B6805" s="13">
        <f>IF(H6805="","",ROW()-4)</f>
        <v/>
      </c>
    </row>
    <row r="6806">
      <c r="A6806" s="13">
        <f>IF(H6806="","",ROW()-4)</f>
        <v/>
      </c>
      <c r="B6806" s="13">
        <f>IF(H6806="","",ROW()-4)</f>
        <v/>
      </c>
    </row>
    <row r="6807">
      <c r="A6807" s="13">
        <f>IF(H6807="","",ROW()-4)</f>
        <v/>
      </c>
      <c r="B6807" s="13">
        <f>IF(H6807="","",ROW()-4)</f>
        <v/>
      </c>
    </row>
    <row r="6808">
      <c r="A6808" s="13">
        <f>IF(H6808="","",ROW()-4)</f>
        <v/>
      </c>
      <c r="B6808" s="13">
        <f>IF(H6808="","",ROW()-4)</f>
        <v/>
      </c>
    </row>
    <row r="6809">
      <c r="A6809" s="13">
        <f>IF(H6809="","",ROW()-4)</f>
        <v/>
      </c>
      <c r="B6809" s="13">
        <f>IF(H6809="","",ROW()-4)</f>
        <v/>
      </c>
    </row>
    <row r="6810">
      <c r="A6810" s="13">
        <f>IF(H6810="","",ROW()-4)</f>
        <v/>
      </c>
      <c r="B6810" s="13">
        <f>IF(H6810="","",ROW()-4)</f>
        <v/>
      </c>
    </row>
    <row r="6811">
      <c r="A6811" s="13">
        <f>IF(H6811="","",ROW()-4)</f>
        <v/>
      </c>
      <c r="B6811" s="13">
        <f>IF(H6811="","",ROW()-4)</f>
        <v/>
      </c>
    </row>
    <row r="6812">
      <c r="A6812" s="13">
        <f>IF(H6812="","",ROW()-4)</f>
        <v/>
      </c>
      <c r="B6812" s="13">
        <f>IF(H6812="","",ROW()-4)</f>
        <v/>
      </c>
    </row>
    <row r="6813">
      <c r="A6813" s="13">
        <f>IF(H6813="","",ROW()-4)</f>
        <v/>
      </c>
      <c r="B6813" s="13">
        <f>IF(H6813="","",ROW()-4)</f>
        <v/>
      </c>
    </row>
    <row r="6814">
      <c r="A6814" s="13">
        <f>IF(H6814="","",ROW()-4)</f>
        <v/>
      </c>
      <c r="B6814" s="13">
        <f>IF(H6814="","",ROW()-4)</f>
        <v/>
      </c>
    </row>
    <row r="6815">
      <c r="A6815" s="13">
        <f>IF(H6815="","",ROW()-4)</f>
        <v/>
      </c>
      <c r="B6815" s="13">
        <f>IF(H6815="","",ROW()-4)</f>
        <v/>
      </c>
    </row>
    <row r="6816">
      <c r="A6816" s="13">
        <f>IF(H6816="","",ROW()-4)</f>
        <v/>
      </c>
      <c r="B6816" s="13">
        <f>IF(H6816="","",ROW()-4)</f>
        <v/>
      </c>
    </row>
    <row r="6817">
      <c r="A6817" s="13">
        <f>IF(H6817="","",ROW()-4)</f>
        <v/>
      </c>
      <c r="B6817" s="13">
        <f>IF(H6817="","",ROW()-4)</f>
        <v/>
      </c>
    </row>
    <row r="6818">
      <c r="A6818" s="13">
        <f>IF(H6818="","",ROW()-4)</f>
        <v/>
      </c>
      <c r="B6818" s="13">
        <f>IF(H6818="","",ROW()-4)</f>
        <v/>
      </c>
    </row>
    <row r="6819">
      <c r="A6819" s="13">
        <f>IF(H6819="","",ROW()-4)</f>
        <v/>
      </c>
      <c r="B6819" s="13">
        <f>IF(H6819="","",ROW()-4)</f>
        <v/>
      </c>
    </row>
    <row r="6820">
      <c r="A6820" s="13">
        <f>IF(H6820="","",ROW()-4)</f>
        <v/>
      </c>
      <c r="B6820" s="13">
        <f>IF(H6820="","",ROW()-4)</f>
        <v/>
      </c>
    </row>
    <row r="6821">
      <c r="A6821" s="13">
        <f>IF(H6821="","",ROW()-4)</f>
        <v/>
      </c>
      <c r="B6821" s="13">
        <f>IF(H6821="","",ROW()-4)</f>
        <v/>
      </c>
    </row>
    <row r="6822">
      <c r="A6822" s="13">
        <f>IF(H6822="","",ROW()-4)</f>
        <v/>
      </c>
      <c r="B6822" s="13">
        <f>IF(H6822="","",ROW()-4)</f>
        <v/>
      </c>
    </row>
    <row r="6823">
      <c r="A6823" s="13">
        <f>IF(H6823="","",ROW()-4)</f>
        <v/>
      </c>
      <c r="B6823" s="13">
        <f>IF(H6823="","",ROW()-4)</f>
        <v/>
      </c>
    </row>
    <row r="6824">
      <c r="A6824" s="13">
        <f>IF(H6824="","",ROW()-4)</f>
        <v/>
      </c>
      <c r="B6824" s="13">
        <f>IF(H6824="","",ROW()-4)</f>
        <v/>
      </c>
    </row>
    <row r="6825">
      <c r="A6825" s="13">
        <f>IF(H6825="","",ROW()-4)</f>
        <v/>
      </c>
      <c r="B6825" s="13">
        <f>IF(H6825="","",ROW()-4)</f>
        <v/>
      </c>
    </row>
    <row r="6826">
      <c r="A6826" s="13">
        <f>IF(H6826="","",ROW()-4)</f>
        <v/>
      </c>
      <c r="B6826" s="13">
        <f>IF(H6826="","",ROW()-4)</f>
        <v/>
      </c>
    </row>
    <row r="6827">
      <c r="A6827" s="13">
        <f>IF(H6827="","",ROW()-4)</f>
        <v/>
      </c>
      <c r="B6827" s="13">
        <f>IF(H6827="","",ROW()-4)</f>
        <v/>
      </c>
    </row>
    <row r="6828">
      <c r="A6828" s="13">
        <f>IF(H6828="","",ROW()-4)</f>
        <v/>
      </c>
      <c r="B6828" s="13">
        <f>IF(H6828="","",ROW()-4)</f>
        <v/>
      </c>
    </row>
    <row r="6829">
      <c r="A6829" s="13">
        <f>IF(H6829="","",ROW()-4)</f>
        <v/>
      </c>
      <c r="B6829" s="13">
        <f>IF(H6829="","",ROW()-4)</f>
        <v/>
      </c>
    </row>
    <row r="6830">
      <c r="A6830" s="13">
        <f>IF(H6830="","",ROW()-4)</f>
        <v/>
      </c>
      <c r="B6830" s="13">
        <f>IF(H6830="","",ROW()-4)</f>
        <v/>
      </c>
    </row>
    <row r="6831">
      <c r="A6831" s="13">
        <f>IF(H6831="","",ROW()-4)</f>
        <v/>
      </c>
      <c r="B6831" s="13">
        <f>IF(H6831="","",ROW()-4)</f>
        <v/>
      </c>
    </row>
    <row r="6832">
      <c r="A6832" s="13">
        <f>IF(H6832="","",ROW()-4)</f>
        <v/>
      </c>
      <c r="B6832" s="13">
        <f>IF(H6832="","",ROW()-4)</f>
        <v/>
      </c>
    </row>
    <row r="6833">
      <c r="A6833" s="13">
        <f>IF(H6833="","",ROW()-4)</f>
        <v/>
      </c>
      <c r="B6833" s="13">
        <f>IF(H6833="","",ROW()-4)</f>
        <v/>
      </c>
    </row>
    <row r="6834">
      <c r="A6834" s="13">
        <f>IF(H6834="","",ROW()-4)</f>
        <v/>
      </c>
      <c r="B6834" s="13">
        <f>IF(H6834="","",ROW()-4)</f>
        <v/>
      </c>
    </row>
    <row r="6835">
      <c r="A6835" s="13">
        <f>IF(H6835="","",ROW()-4)</f>
        <v/>
      </c>
      <c r="B6835" s="13">
        <f>IF(H6835="","",ROW()-4)</f>
        <v/>
      </c>
    </row>
    <row r="6836">
      <c r="A6836" s="13">
        <f>IF(H6836="","",ROW()-4)</f>
        <v/>
      </c>
      <c r="B6836" s="13">
        <f>IF(H6836="","",ROW()-4)</f>
        <v/>
      </c>
    </row>
    <row r="6837">
      <c r="A6837" s="13">
        <f>IF(H6837="","",ROW()-4)</f>
        <v/>
      </c>
      <c r="B6837" s="13">
        <f>IF(H6837="","",ROW()-4)</f>
        <v/>
      </c>
    </row>
    <row r="6838">
      <c r="A6838" s="13">
        <f>IF(H6838="","",ROW()-4)</f>
        <v/>
      </c>
      <c r="B6838" s="13">
        <f>IF(H6838="","",ROW()-4)</f>
        <v/>
      </c>
    </row>
    <row r="6839">
      <c r="A6839" s="13">
        <f>IF(H6839="","",ROW()-4)</f>
        <v/>
      </c>
      <c r="B6839" s="13">
        <f>IF(H6839="","",ROW()-4)</f>
        <v/>
      </c>
    </row>
    <row r="6840">
      <c r="A6840" s="13">
        <f>IF(H6840="","",ROW()-4)</f>
        <v/>
      </c>
      <c r="B6840" s="13">
        <f>IF(H6840="","",ROW()-4)</f>
        <v/>
      </c>
    </row>
    <row r="6841">
      <c r="A6841" s="13">
        <f>IF(H6841="","",ROW()-4)</f>
        <v/>
      </c>
      <c r="B6841" s="13">
        <f>IF(H6841="","",ROW()-4)</f>
        <v/>
      </c>
    </row>
    <row r="6842">
      <c r="A6842" s="13">
        <f>IF(H6842="","",ROW()-4)</f>
        <v/>
      </c>
      <c r="B6842" s="13">
        <f>IF(H6842="","",ROW()-4)</f>
        <v/>
      </c>
    </row>
    <row r="6843">
      <c r="A6843" s="13">
        <f>IF(H6843="","",ROW()-4)</f>
        <v/>
      </c>
      <c r="B6843" s="13">
        <f>IF(H6843="","",ROW()-4)</f>
        <v/>
      </c>
    </row>
    <row r="6844">
      <c r="A6844" s="13">
        <f>IF(H6844="","",ROW()-4)</f>
        <v/>
      </c>
      <c r="B6844" s="13">
        <f>IF(H6844="","",ROW()-4)</f>
        <v/>
      </c>
    </row>
    <row r="6845">
      <c r="A6845" s="13">
        <f>IF(H6845="","",ROW()-4)</f>
        <v/>
      </c>
      <c r="B6845" s="13">
        <f>IF(H6845="","",ROW()-4)</f>
        <v/>
      </c>
    </row>
    <row r="6846">
      <c r="A6846" s="13">
        <f>IF(H6846="","",ROW()-4)</f>
        <v/>
      </c>
      <c r="B6846" s="13">
        <f>IF(H6846="","",ROW()-4)</f>
        <v/>
      </c>
    </row>
    <row r="6847">
      <c r="A6847" s="13">
        <f>IF(H6847="","",ROW()-4)</f>
        <v/>
      </c>
      <c r="B6847" s="13">
        <f>IF(H6847="","",ROW()-4)</f>
        <v/>
      </c>
    </row>
    <row r="6848">
      <c r="A6848" s="13">
        <f>IF(H6848="","",ROW()-4)</f>
        <v/>
      </c>
      <c r="B6848" s="13">
        <f>IF(H6848="","",ROW()-4)</f>
        <v/>
      </c>
    </row>
    <row r="6849">
      <c r="A6849" s="13">
        <f>IF(H6849="","",ROW()-4)</f>
        <v/>
      </c>
      <c r="B6849" s="13">
        <f>IF(H6849="","",ROW()-4)</f>
        <v/>
      </c>
    </row>
    <row r="6850">
      <c r="A6850" s="13">
        <f>IF(H6850="","",ROW()-4)</f>
        <v/>
      </c>
      <c r="B6850" s="13">
        <f>IF(H6850="","",ROW()-4)</f>
        <v/>
      </c>
    </row>
    <row r="6851">
      <c r="A6851" s="13">
        <f>IF(H6851="","",ROW()-4)</f>
        <v/>
      </c>
      <c r="B6851" s="13">
        <f>IF(H6851="","",ROW()-4)</f>
        <v/>
      </c>
    </row>
    <row r="6852">
      <c r="A6852" s="13">
        <f>IF(H6852="","",ROW()-4)</f>
        <v/>
      </c>
      <c r="B6852" s="13">
        <f>IF(H6852="","",ROW()-4)</f>
        <v/>
      </c>
    </row>
    <row r="6853">
      <c r="A6853" s="13">
        <f>IF(H6853="","",ROW()-4)</f>
        <v/>
      </c>
      <c r="B6853" s="13">
        <f>IF(H6853="","",ROW()-4)</f>
        <v/>
      </c>
    </row>
    <row r="6854">
      <c r="A6854" s="13">
        <f>IF(H6854="","",ROW()-4)</f>
        <v/>
      </c>
      <c r="B6854" s="13">
        <f>IF(H6854="","",ROW()-4)</f>
        <v/>
      </c>
    </row>
    <row r="6855">
      <c r="A6855" s="13">
        <f>IF(H6855="","",ROW()-4)</f>
        <v/>
      </c>
      <c r="B6855" s="13">
        <f>IF(H6855="","",ROW()-4)</f>
        <v/>
      </c>
    </row>
    <row r="6856">
      <c r="A6856" s="13">
        <f>IF(H6856="","",ROW()-4)</f>
        <v/>
      </c>
      <c r="B6856" s="13">
        <f>IF(H6856="","",ROW()-4)</f>
        <v/>
      </c>
    </row>
    <row r="6857">
      <c r="A6857" s="13">
        <f>IF(H6857="","",ROW()-4)</f>
        <v/>
      </c>
      <c r="B6857" s="13">
        <f>IF(H6857="","",ROW()-4)</f>
        <v/>
      </c>
    </row>
    <row r="6858">
      <c r="A6858" s="13">
        <f>IF(H6858="","",ROW()-4)</f>
        <v/>
      </c>
      <c r="B6858" s="13">
        <f>IF(H6858="","",ROW()-4)</f>
        <v/>
      </c>
    </row>
    <row r="6859">
      <c r="A6859" s="13">
        <f>IF(H6859="","",ROW()-4)</f>
        <v/>
      </c>
      <c r="B6859" s="13">
        <f>IF(H6859="","",ROW()-4)</f>
        <v/>
      </c>
    </row>
    <row r="6860">
      <c r="A6860" s="13">
        <f>IF(H6860="","",ROW()-4)</f>
        <v/>
      </c>
      <c r="B6860" s="13">
        <f>IF(H6860="","",ROW()-4)</f>
        <v/>
      </c>
    </row>
    <row r="6861">
      <c r="A6861" s="13">
        <f>IF(H6861="","",ROW()-4)</f>
        <v/>
      </c>
      <c r="B6861" s="13">
        <f>IF(H6861="","",ROW()-4)</f>
        <v/>
      </c>
    </row>
    <row r="6862">
      <c r="A6862" s="13">
        <f>IF(H6862="","",ROW()-4)</f>
        <v/>
      </c>
      <c r="B6862" s="13">
        <f>IF(H6862="","",ROW()-4)</f>
        <v/>
      </c>
    </row>
    <row r="6863">
      <c r="A6863" s="13">
        <f>IF(H6863="","",ROW()-4)</f>
        <v/>
      </c>
      <c r="B6863" s="13">
        <f>IF(H6863="","",ROW()-4)</f>
        <v/>
      </c>
    </row>
    <row r="6864">
      <c r="A6864" s="13">
        <f>IF(H6864="","",ROW()-4)</f>
        <v/>
      </c>
      <c r="B6864" s="13">
        <f>IF(H6864="","",ROW()-4)</f>
        <v/>
      </c>
    </row>
    <row r="6865">
      <c r="A6865" s="13">
        <f>IF(H6865="","",ROW()-4)</f>
        <v/>
      </c>
      <c r="B6865" s="13">
        <f>IF(H6865="","",ROW()-4)</f>
        <v/>
      </c>
    </row>
    <row r="6866">
      <c r="A6866" s="13">
        <f>IF(H6866="","",ROW()-4)</f>
        <v/>
      </c>
      <c r="B6866" s="13">
        <f>IF(H6866="","",ROW()-4)</f>
        <v/>
      </c>
    </row>
    <row r="6867">
      <c r="A6867" s="13">
        <f>IF(H6867="","",ROW()-4)</f>
        <v/>
      </c>
      <c r="B6867" s="13">
        <f>IF(H6867="","",ROW()-4)</f>
        <v/>
      </c>
    </row>
    <row r="6868">
      <c r="A6868" s="13">
        <f>IF(H6868="","",ROW()-4)</f>
        <v/>
      </c>
      <c r="B6868" s="13">
        <f>IF(H6868="","",ROW()-4)</f>
        <v/>
      </c>
    </row>
    <row r="6869">
      <c r="A6869" s="13">
        <f>IF(H6869="","",ROW()-4)</f>
        <v/>
      </c>
      <c r="B6869" s="13">
        <f>IF(H6869="","",ROW()-4)</f>
        <v/>
      </c>
    </row>
    <row r="6870">
      <c r="A6870" s="13">
        <f>IF(H6870="","",ROW()-4)</f>
        <v/>
      </c>
      <c r="B6870" s="13">
        <f>IF(H6870="","",ROW()-4)</f>
        <v/>
      </c>
    </row>
    <row r="6871">
      <c r="A6871" s="13">
        <f>IF(H6871="","",ROW()-4)</f>
        <v/>
      </c>
      <c r="B6871" s="13">
        <f>IF(H6871="","",ROW()-4)</f>
        <v/>
      </c>
    </row>
    <row r="6872">
      <c r="A6872" s="13">
        <f>IF(H6872="","",ROW()-4)</f>
        <v/>
      </c>
      <c r="B6872" s="13">
        <f>IF(H6872="","",ROW()-4)</f>
        <v/>
      </c>
    </row>
    <row r="6873">
      <c r="A6873" s="13">
        <f>IF(H6873="","",ROW()-4)</f>
        <v/>
      </c>
      <c r="B6873" s="13">
        <f>IF(H6873="","",ROW()-4)</f>
        <v/>
      </c>
    </row>
    <row r="6874">
      <c r="A6874" s="13">
        <f>IF(H6874="","",ROW()-4)</f>
        <v/>
      </c>
      <c r="B6874" s="13">
        <f>IF(H6874="","",ROW()-4)</f>
        <v/>
      </c>
    </row>
    <row r="6875">
      <c r="A6875" s="13">
        <f>IF(H6875="","",ROW()-4)</f>
        <v/>
      </c>
      <c r="B6875" s="13">
        <f>IF(H6875="","",ROW()-4)</f>
        <v/>
      </c>
    </row>
    <row r="6876">
      <c r="A6876" s="13">
        <f>IF(H6876="","",ROW()-4)</f>
        <v/>
      </c>
      <c r="B6876" s="13">
        <f>IF(H6876="","",ROW()-4)</f>
        <v/>
      </c>
    </row>
    <row r="6877">
      <c r="A6877" s="13">
        <f>IF(H6877="","",ROW()-4)</f>
        <v/>
      </c>
      <c r="B6877" s="13">
        <f>IF(H6877="","",ROW()-4)</f>
        <v/>
      </c>
    </row>
    <row r="6878">
      <c r="A6878" s="13">
        <f>IF(H6878="","",ROW()-4)</f>
        <v/>
      </c>
      <c r="B6878" s="13">
        <f>IF(H6878="","",ROW()-4)</f>
        <v/>
      </c>
    </row>
    <row r="6879">
      <c r="A6879" s="13">
        <f>IF(H6879="","",ROW()-4)</f>
        <v/>
      </c>
      <c r="B6879" s="13">
        <f>IF(H6879="","",ROW()-4)</f>
        <v/>
      </c>
    </row>
    <row r="6880">
      <c r="A6880" s="13">
        <f>IF(H6880="","",ROW()-4)</f>
        <v/>
      </c>
      <c r="B6880" s="13">
        <f>IF(H6880="","",ROW()-4)</f>
        <v/>
      </c>
    </row>
    <row r="6881">
      <c r="A6881" s="13">
        <f>IF(H6881="","",ROW()-4)</f>
        <v/>
      </c>
      <c r="B6881" s="13">
        <f>IF(H6881="","",ROW()-4)</f>
        <v/>
      </c>
    </row>
    <row r="6882">
      <c r="A6882" s="13">
        <f>IF(H6882="","",ROW()-4)</f>
        <v/>
      </c>
      <c r="B6882" s="13">
        <f>IF(H6882="","",ROW()-4)</f>
        <v/>
      </c>
    </row>
    <row r="6883">
      <c r="A6883" s="13">
        <f>IF(H6883="","",ROW()-4)</f>
        <v/>
      </c>
      <c r="B6883" s="13">
        <f>IF(H6883="","",ROW()-4)</f>
        <v/>
      </c>
    </row>
    <row r="6884">
      <c r="A6884" s="13">
        <f>IF(H6884="","",ROW()-4)</f>
        <v/>
      </c>
      <c r="B6884" s="13">
        <f>IF(H6884="","",ROW()-4)</f>
        <v/>
      </c>
    </row>
    <row r="6885">
      <c r="A6885" s="13">
        <f>IF(H6885="","",ROW()-4)</f>
        <v/>
      </c>
      <c r="B6885" s="13">
        <f>IF(H6885="","",ROW()-4)</f>
        <v/>
      </c>
    </row>
    <row r="6886">
      <c r="A6886" s="13">
        <f>IF(H6886="","",ROW()-4)</f>
        <v/>
      </c>
      <c r="B6886" s="13">
        <f>IF(H6886="","",ROW()-4)</f>
        <v/>
      </c>
    </row>
    <row r="6887">
      <c r="A6887" s="13">
        <f>IF(H6887="","",ROW()-4)</f>
        <v/>
      </c>
      <c r="B6887" s="13">
        <f>IF(H6887="","",ROW()-4)</f>
        <v/>
      </c>
    </row>
    <row r="6888">
      <c r="A6888" s="13">
        <f>IF(H6888="","",ROW()-4)</f>
        <v/>
      </c>
      <c r="B6888" s="13">
        <f>IF(H6888="","",ROW()-4)</f>
        <v/>
      </c>
    </row>
    <row r="6889">
      <c r="A6889" s="13">
        <f>IF(H6889="","",ROW()-4)</f>
        <v/>
      </c>
      <c r="B6889" s="13">
        <f>IF(H6889="","",ROW()-4)</f>
        <v/>
      </c>
    </row>
    <row r="6890">
      <c r="A6890" s="13">
        <f>IF(H6890="","",ROW()-4)</f>
        <v/>
      </c>
      <c r="B6890" s="13">
        <f>IF(H6890="","",ROW()-4)</f>
        <v/>
      </c>
    </row>
    <row r="6891">
      <c r="A6891" s="13">
        <f>IF(H6891="","",ROW()-4)</f>
        <v/>
      </c>
      <c r="B6891" s="13">
        <f>IF(H6891="","",ROW()-4)</f>
        <v/>
      </c>
    </row>
    <row r="6892">
      <c r="A6892" s="13">
        <f>IF(H6892="","",ROW()-4)</f>
        <v/>
      </c>
      <c r="B6892" s="13">
        <f>IF(H6892="","",ROW()-4)</f>
        <v/>
      </c>
    </row>
    <row r="6893">
      <c r="A6893" s="13">
        <f>IF(H6893="","",ROW()-4)</f>
        <v/>
      </c>
      <c r="B6893" s="13">
        <f>IF(H6893="","",ROW()-4)</f>
        <v/>
      </c>
    </row>
    <row r="6894">
      <c r="A6894" s="13">
        <f>IF(H6894="","",ROW()-4)</f>
        <v/>
      </c>
      <c r="B6894" s="13">
        <f>IF(H6894="","",ROW()-4)</f>
        <v/>
      </c>
    </row>
    <row r="6895">
      <c r="A6895" s="13">
        <f>IF(H6895="","",ROW()-4)</f>
        <v/>
      </c>
      <c r="B6895" s="13">
        <f>IF(H6895="","",ROW()-4)</f>
        <v/>
      </c>
    </row>
    <row r="6896">
      <c r="A6896" s="13">
        <f>IF(H6896="","",ROW()-4)</f>
        <v/>
      </c>
      <c r="B6896" s="13">
        <f>IF(H6896="","",ROW()-4)</f>
        <v/>
      </c>
    </row>
    <row r="6897">
      <c r="A6897" s="13">
        <f>IF(H6897="","",ROW()-4)</f>
        <v/>
      </c>
      <c r="B6897" s="13">
        <f>IF(H6897="","",ROW()-4)</f>
        <v/>
      </c>
    </row>
    <row r="6898">
      <c r="A6898" s="13">
        <f>IF(H6898="","",ROW()-4)</f>
        <v/>
      </c>
      <c r="B6898" s="13">
        <f>IF(H6898="","",ROW()-4)</f>
        <v/>
      </c>
    </row>
    <row r="6899">
      <c r="A6899" s="13">
        <f>IF(H6899="","",ROW()-4)</f>
        <v/>
      </c>
      <c r="B6899" s="13">
        <f>IF(H6899="","",ROW()-4)</f>
        <v/>
      </c>
    </row>
    <row r="6900">
      <c r="A6900" s="13">
        <f>IF(H6900="","",ROW()-4)</f>
        <v/>
      </c>
      <c r="B6900" s="13">
        <f>IF(H6900="","",ROW()-4)</f>
        <v/>
      </c>
    </row>
    <row r="6901">
      <c r="A6901" s="13">
        <f>IF(H6901="","",ROW()-4)</f>
        <v/>
      </c>
      <c r="B6901" s="13">
        <f>IF(H6901="","",ROW()-4)</f>
        <v/>
      </c>
    </row>
    <row r="6902">
      <c r="A6902" s="13">
        <f>IF(H6902="","",ROW()-4)</f>
        <v/>
      </c>
      <c r="B6902" s="13">
        <f>IF(H6902="","",ROW()-4)</f>
        <v/>
      </c>
    </row>
    <row r="6903">
      <c r="A6903" s="13">
        <f>IF(H6903="","",ROW()-4)</f>
        <v/>
      </c>
      <c r="B6903" s="13">
        <f>IF(H6903="","",ROW()-4)</f>
        <v/>
      </c>
    </row>
    <row r="6904">
      <c r="A6904" s="13">
        <f>IF(H6904="","",ROW()-4)</f>
        <v/>
      </c>
      <c r="B6904" s="13">
        <f>IF(H6904="","",ROW()-4)</f>
        <v/>
      </c>
    </row>
    <row r="6905">
      <c r="A6905" s="13">
        <f>IF(H6905="","",ROW()-4)</f>
        <v/>
      </c>
      <c r="B6905" s="13">
        <f>IF(H6905="","",ROW()-4)</f>
        <v/>
      </c>
    </row>
    <row r="6906">
      <c r="A6906" s="13">
        <f>IF(H6906="","",ROW()-4)</f>
        <v/>
      </c>
      <c r="B6906" s="13">
        <f>IF(H6906="","",ROW()-4)</f>
        <v/>
      </c>
    </row>
    <row r="6907">
      <c r="A6907" s="13">
        <f>IF(H6907="","",ROW()-4)</f>
        <v/>
      </c>
      <c r="B6907" s="13">
        <f>IF(H6907="","",ROW()-4)</f>
        <v/>
      </c>
    </row>
    <row r="6908">
      <c r="A6908" s="13">
        <f>IF(H6908="","",ROW()-4)</f>
        <v/>
      </c>
      <c r="B6908" s="13">
        <f>IF(H6908="","",ROW()-4)</f>
        <v/>
      </c>
    </row>
    <row r="6909">
      <c r="A6909" s="13">
        <f>IF(H6909="","",ROW()-4)</f>
        <v/>
      </c>
      <c r="B6909" s="13">
        <f>IF(H6909="","",ROW()-4)</f>
        <v/>
      </c>
    </row>
    <row r="6910">
      <c r="A6910" s="13">
        <f>IF(H6910="","",ROW()-4)</f>
        <v/>
      </c>
      <c r="B6910" s="13">
        <f>IF(H6910="","",ROW()-4)</f>
        <v/>
      </c>
    </row>
    <row r="6911">
      <c r="A6911" s="13">
        <f>IF(H6911="","",ROW()-4)</f>
        <v/>
      </c>
      <c r="B6911" s="13">
        <f>IF(H6911="","",ROW()-4)</f>
        <v/>
      </c>
    </row>
    <row r="6912">
      <c r="A6912" s="13">
        <f>IF(H6912="","",ROW()-4)</f>
        <v/>
      </c>
      <c r="B6912" s="13">
        <f>IF(H6912="","",ROW()-4)</f>
        <v/>
      </c>
    </row>
    <row r="6913">
      <c r="A6913" s="13">
        <f>IF(H6913="","",ROW()-4)</f>
        <v/>
      </c>
      <c r="B6913" s="13">
        <f>IF(H6913="","",ROW()-4)</f>
        <v/>
      </c>
    </row>
    <row r="6914">
      <c r="A6914" s="13">
        <f>IF(H6914="","",ROW()-4)</f>
        <v/>
      </c>
      <c r="B6914" s="13">
        <f>IF(H6914="","",ROW()-4)</f>
        <v/>
      </c>
    </row>
    <row r="6915">
      <c r="A6915" s="13">
        <f>IF(H6915="","",ROW()-4)</f>
        <v/>
      </c>
      <c r="B6915" s="13">
        <f>IF(H6915="","",ROW()-4)</f>
        <v/>
      </c>
    </row>
    <row r="6916">
      <c r="A6916" s="13">
        <f>IF(H6916="","",ROW()-4)</f>
        <v/>
      </c>
      <c r="B6916" s="13">
        <f>IF(H6916="","",ROW()-4)</f>
        <v/>
      </c>
    </row>
    <row r="6917">
      <c r="A6917" s="13">
        <f>IF(H6917="","",ROW()-4)</f>
        <v/>
      </c>
      <c r="B6917" s="13">
        <f>IF(H6917="","",ROW()-4)</f>
        <v/>
      </c>
    </row>
    <row r="6918">
      <c r="A6918" s="13">
        <f>IF(H6918="","",ROW()-4)</f>
        <v/>
      </c>
      <c r="B6918" s="13">
        <f>IF(H6918="","",ROW()-4)</f>
        <v/>
      </c>
    </row>
    <row r="6919">
      <c r="A6919" s="13">
        <f>IF(H6919="","",ROW()-4)</f>
        <v/>
      </c>
      <c r="B6919" s="13">
        <f>IF(H6919="","",ROW()-4)</f>
        <v/>
      </c>
    </row>
    <row r="6920">
      <c r="A6920" s="13">
        <f>IF(H6920="","",ROW()-4)</f>
        <v/>
      </c>
      <c r="B6920" s="13">
        <f>IF(H6920="","",ROW()-4)</f>
        <v/>
      </c>
    </row>
    <row r="6921">
      <c r="A6921" s="13">
        <f>IF(H6921="","",ROW()-4)</f>
        <v/>
      </c>
      <c r="B6921" s="13">
        <f>IF(H6921="","",ROW()-4)</f>
        <v/>
      </c>
    </row>
    <row r="6922">
      <c r="A6922" s="13">
        <f>IF(H6922="","",ROW()-4)</f>
        <v/>
      </c>
      <c r="B6922" s="13">
        <f>IF(H6922="","",ROW()-4)</f>
        <v/>
      </c>
    </row>
    <row r="6923">
      <c r="A6923" s="13">
        <f>IF(H6923="","",ROW()-4)</f>
        <v/>
      </c>
      <c r="B6923" s="13">
        <f>IF(H6923="","",ROW()-4)</f>
        <v/>
      </c>
    </row>
    <row r="6924">
      <c r="A6924" s="13">
        <f>IF(H6924="","",ROW()-4)</f>
        <v/>
      </c>
      <c r="B6924" s="13">
        <f>IF(H6924="","",ROW()-4)</f>
        <v/>
      </c>
    </row>
    <row r="6925">
      <c r="A6925" s="13">
        <f>IF(H6925="","",ROW()-4)</f>
        <v/>
      </c>
      <c r="B6925" s="13">
        <f>IF(H6925="","",ROW()-4)</f>
        <v/>
      </c>
    </row>
    <row r="6926">
      <c r="A6926" s="13">
        <f>IF(H6926="","",ROW()-4)</f>
        <v/>
      </c>
      <c r="B6926" s="13">
        <f>IF(H6926="","",ROW()-4)</f>
        <v/>
      </c>
    </row>
    <row r="6927">
      <c r="A6927" s="13">
        <f>IF(H6927="","",ROW()-4)</f>
        <v/>
      </c>
      <c r="B6927" s="13">
        <f>IF(H6927="","",ROW()-4)</f>
        <v/>
      </c>
    </row>
    <row r="6928">
      <c r="A6928" s="13">
        <f>IF(H6928="","",ROW()-4)</f>
        <v/>
      </c>
      <c r="B6928" s="13">
        <f>IF(H6928="","",ROW()-4)</f>
        <v/>
      </c>
    </row>
    <row r="6929">
      <c r="A6929" s="13">
        <f>IF(H6929="","",ROW()-4)</f>
        <v/>
      </c>
      <c r="B6929" s="13">
        <f>IF(H6929="","",ROW()-4)</f>
        <v/>
      </c>
    </row>
    <row r="6930">
      <c r="A6930" s="13">
        <f>IF(H6930="","",ROW()-4)</f>
        <v/>
      </c>
      <c r="B6930" s="13">
        <f>IF(H6930="","",ROW()-4)</f>
        <v/>
      </c>
    </row>
    <row r="6931">
      <c r="A6931" s="13">
        <f>IF(H6931="","",ROW()-4)</f>
        <v/>
      </c>
      <c r="B6931" s="13">
        <f>IF(H6931="","",ROW()-4)</f>
        <v/>
      </c>
    </row>
    <row r="6932">
      <c r="A6932" s="13">
        <f>IF(H6932="","",ROW()-4)</f>
        <v/>
      </c>
      <c r="B6932" s="13">
        <f>IF(H6932="","",ROW()-4)</f>
        <v/>
      </c>
    </row>
    <row r="6933">
      <c r="A6933" s="13">
        <f>IF(H6933="","",ROW()-4)</f>
        <v/>
      </c>
      <c r="B6933" s="13">
        <f>IF(H6933="","",ROW()-4)</f>
        <v/>
      </c>
    </row>
    <row r="6934">
      <c r="A6934" s="13">
        <f>IF(H6934="","",ROW()-4)</f>
        <v/>
      </c>
      <c r="B6934" s="13">
        <f>IF(H6934="","",ROW()-4)</f>
        <v/>
      </c>
    </row>
    <row r="6935">
      <c r="A6935" s="13">
        <f>IF(H6935="","",ROW()-4)</f>
        <v/>
      </c>
      <c r="B6935" s="13">
        <f>IF(H6935="","",ROW()-4)</f>
        <v/>
      </c>
    </row>
    <row r="6936">
      <c r="A6936" s="13">
        <f>IF(H6936="","",ROW()-4)</f>
        <v/>
      </c>
      <c r="B6936" s="13">
        <f>IF(H6936="","",ROW()-4)</f>
        <v/>
      </c>
    </row>
    <row r="6937">
      <c r="A6937" s="13">
        <f>IF(H6937="","",ROW()-4)</f>
        <v/>
      </c>
      <c r="B6937" s="13">
        <f>IF(H6937="","",ROW()-4)</f>
        <v/>
      </c>
    </row>
    <row r="6938">
      <c r="A6938" s="13">
        <f>IF(H6938="","",ROW()-4)</f>
        <v/>
      </c>
      <c r="B6938" s="13">
        <f>IF(H6938="","",ROW()-4)</f>
        <v/>
      </c>
    </row>
    <row r="6939">
      <c r="A6939" s="13">
        <f>IF(H6939="","",ROW()-4)</f>
        <v/>
      </c>
      <c r="B6939" s="13">
        <f>IF(H6939="","",ROW()-4)</f>
        <v/>
      </c>
    </row>
    <row r="6940">
      <c r="A6940" s="13">
        <f>IF(H6940="","",ROW()-4)</f>
        <v/>
      </c>
      <c r="B6940" s="13">
        <f>IF(H6940="","",ROW()-4)</f>
        <v/>
      </c>
    </row>
    <row r="6941">
      <c r="A6941" s="13">
        <f>IF(H6941="","",ROW()-4)</f>
        <v/>
      </c>
      <c r="B6941" s="13">
        <f>IF(H6941="","",ROW()-4)</f>
        <v/>
      </c>
    </row>
    <row r="6942">
      <c r="A6942" s="13">
        <f>IF(H6942="","",ROW()-4)</f>
        <v/>
      </c>
      <c r="B6942" s="13">
        <f>IF(H6942="","",ROW()-4)</f>
        <v/>
      </c>
    </row>
    <row r="6943">
      <c r="A6943" s="13">
        <f>IF(H6943="","",ROW()-4)</f>
        <v/>
      </c>
      <c r="B6943" s="13">
        <f>IF(H6943="","",ROW()-4)</f>
        <v/>
      </c>
    </row>
    <row r="6944">
      <c r="A6944" s="13">
        <f>IF(H6944="","",ROW()-4)</f>
        <v/>
      </c>
      <c r="B6944" s="13">
        <f>IF(H6944="","",ROW()-4)</f>
        <v/>
      </c>
    </row>
    <row r="6945">
      <c r="A6945" s="13">
        <f>IF(H6945="","",ROW()-4)</f>
        <v/>
      </c>
      <c r="B6945" s="13">
        <f>IF(H6945="","",ROW()-4)</f>
        <v/>
      </c>
    </row>
    <row r="6946">
      <c r="A6946" s="13">
        <f>IF(H6946="","",ROW()-4)</f>
        <v/>
      </c>
      <c r="B6946" s="13">
        <f>IF(H6946="","",ROW()-4)</f>
        <v/>
      </c>
    </row>
    <row r="6947">
      <c r="A6947" s="13">
        <f>IF(H6947="","",ROW()-4)</f>
        <v/>
      </c>
      <c r="B6947" s="13">
        <f>IF(H6947="","",ROW()-4)</f>
        <v/>
      </c>
    </row>
    <row r="6948">
      <c r="A6948" s="13">
        <f>IF(H6948="","",ROW()-4)</f>
        <v/>
      </c>
      <c r="B6948" s="13">
        <f>IF(H6948="","",ROW()-4)</f>
        <v/>
      </c>
    </row>
    <row r="6949">
      <c r="A6949" s="13">
        <f>IF(H6949="","",ROW()-4)</f>
        <v/>
      </c>
      <c r="B6949" s="13">
        <f>IF(H6949="","",ROW()-4)</f>
        <v/>
      </c>
    </row>
    <row r="6950">
      <c r="A6950" s="13">
        <f>IF(H6950="","",ROW()-4)</f>
        <v/>
      </c>
      <c r="B6950" s="13">
        <f>IF(H6950="","",ROW()-4)</f>
        <v/>
      </c>
    </row>
    <row r="6951">
      <c r="A6951" s="13">
        <f>IF(H6951="","",ROW()-4)</f>
        <v/>
      </c>
      <c r="B6951" s="13">
        <f>IF(H6951="","",ROW()-4)</f>
        <v/>
      </c>
    </row>
    <row r="6952">
      <c r="A6952" s="13">
        <f>IF(H6952="","",ROW()-4)</f>
        <v/>
      </c>
      <c r="B6952" s="13">
        <f>IF(H6952="","",ROW()-4)</f>
        <v/>
      </c>
    </row>
    <row r="6953">
      <c r="A6953" s="13">
        <f>IF(H6953="","",ROW()-4)</f>
        <v/>
      </c>
      <c r="B6953" s="13">
        <f>IF(H6953="","",ROW()-4)</f>
        <v/>
      </c>
    </row>
    <row r="6954">
      <c r="A6954" s="13">
        <f>IF(H6954="","",ROW()-4)</f>
        <v/>
      </c>
      <c r="B6954" s="13">
        <f>IF(H6954="","",ROW()-4)</f>
        <v/>
      </c>
    </row>
    <row r="6955">
      <c r="A6955" s="13">
        <f>IF(H6955="","",ROW()-4)</f>
        <v/>
      </c>
      <c r="B6955" s="13">
        <f>IF(H6955="","",ROW()-4)</f>
        <v/>
      </c>
    </row>
    <row r="6956">
      <c r="A6956" s="13">
        <f>IF(H6956="","",ROW()-4)</f>
        <v/>
      </c>
      <c r="B6956" s="13">
        <f>IF(H6956="","",ROW()-4)</f>
        <v/>
      </c>
    </row>
    <row r="6957">
      <c r="A6957" s="13">
        <f>IF(H6957="","",ROW()-4)</f>
        <v/>
      </c>
      <c r="B6957" s="13">
        <f>IF(H6957="","",ROW()-4)</f>
        <v/>
      </c>
    </row>
    <row r="6958">
      <c r="A6958" s="13">
        <f>IF(H6958="","",ROW()-4)</f>
        <v/>
      </c>
      <c r="B6958" s="13">
        <f>IF(H6958="","",ROW()-4)</f>
        <v/>
      </c>
    </row>
    <row r="6959">
      <c r="A6959" s="13">
        <f>IF(H6959="","",ROW()-4)</f>
        <v/>
      </c>
      <c r="B6959" s="13">
        <f>IF(H6959="","",ROW()-4)</f>
        <v/>
      </c>
    </row>
    <row r="6960">
      <c r="A6960" s="13">
        <f>IF(H6960="","",ROW()-4)</f>
        <v/>
      </c>
      <c r="B6960" s="13">
        <f>IF(H6960="","",ROW()-4)</f>
        <v/>
      </c>
    </row>
    <row r="6961">
      <c r="A6961" s="13">
        <f>IF(H6961="","",ROW()-4)</f>
        <v/>
      </c>
      <c r="B6961" s="13">
        <f>IF(H6961="","",ROW()-4)</f>
        <v/>
      </c>
    </row>
    <row r="6962">
      <c r="A6962" s="13">
        <f>IF(H6962="","",ROW()-4)</f>
        <v/>
      </c>
      <c r="B6962" s="13">
        <f>IF(H6962="","",ROW()-4)</f>
        <v/>
      </c>
    </row>
    <row r="6963">
      <c r="A6963" s="13">
        <f>IF(H6963="","",ROW()-4)</f>
        <v/>
      </c>
      <c r="B6963" s="13">
        <f>IF(H6963="","",ROW()-4)</f>
        <v/>
      </c>
    </row>
    <row r="6964">
      <c r="A6964" s="13">
        <f>IF(H6964="","",ROW()-4)</f>
        <v/>
      </c>
      <c r="B6964" s="13">
        <f>IF(H6964="","",ROW()-4)</f>
        <v/>
      </c>
    </row>
    <row r="6965">
      <c r="A6965" s="13">
        <f>IF(H6965="","",ROW()-4)</f>
        <v/>
      </c>
      <c r="B6965" s="13">
        <f>IF(H6965="","",ROW()-4)</f>
        <v/>
      </c>
    </row>
    <row r="6966">
      <c r="A6966" s="13">
        <f>IF(H6966="","",ROW()-4)</f>
        <v/>
      </c>
      <c r="B6966" s="13">
        <f>IF(H6966="","",ROW()-4)</f>
        <v/>
      </c>
    </row>
    <row r="6967">
      <c r="A6967" s="13">
        <f>IF(H6967="","",ROW()-4)</f>
        <v/>
      </c>
      <c r="B6967" s="13">
        <f>IF(H6967="","",ROW()-4)</f>
        <v/>
      </c>
    </row>
    <row r="6968">
      <c r="A6968" s="13">
        <f>IF(H6968="","",ROW()-4)</f>
        <v/>
      </c>
      <c r="B6968" s="13">
        <f>IF(H6968="","",ROW()-4)</f>
        <v/>
      </c>
    </row>
    <row r="6969">
      <c r="A6969" s="13">
        <f>IF(H6969="","",ROW()-4)</f>
        <v/>
      </c>
      <c r="B6969" s="13">
        <f>IF(H6969="","",ROW()-4)</f>
        <v/>
      </c>
    </row>
    <row r="6970">
      <c r="A6970" s="13">
        <f>IF(H6970="","",ROW()-4)</f>
        <v/>
      </c>
      <c r="B6970" s="13">
        <f>IF(H6970="","",ROW()-4)</f>
        <v/>
      </c>
    </row>
    <row r="6971">
      <c r="A6971" s="13">
        <f>IF(H6971="","",ROW()-4)</f>
        <v/>
      </c>
      <c r="B6971" s="13">
        <f>IF(H6971="","",ROW()-4)</f>
        <v/>
      </c>
    </row>
    <row r="6972">
      <c r="A6972" s="13">
        <f>IF(H6972="","",ROW()-4)</f>
        <v/>
      </c>
      <c r="B6972" s="13">
        <f>IF(H6972="","",ROW()-4)</f>
        <v/>
      </c>
    </row>
    <row r="6973">
      <c r="A6973" s="13">
        <f>IF(H6973="","",ROW()-4)</f>
        <v/>
      </c>
      <c r="B6973" s="13">
        <f>IF(H6973="","",ROW()-4)</f>
        <v/>
      </c>
    </row>
    <row r="6974">
      <c r="A6974" s="13">
        <f>IF(H6974="","",ROW()-4)</f>
        <v/>
      </c>
      <c r="B6974" s="13">
        <f>IF(H6974="","",ROW()-4)</f>
        <v/>
      </c>
    </row>
    <row r="6975">
      <c r="A6975" s="13">
        <f>IF(H6975="","",ROW()-4)</f>
        <v/>
      </c>
      <c r="B6975" s="13">
        <f>IF(H6975="","",ROW()-4)</f>
        <v/>
      </c>
    </row>
    <row r="6976">
      <c r="A6976" s="13">
        <f>IF(H6976="","",ROW()-4)</f>
        <v/>
      </c>
      <c r="B6976" s="13">
        <f>IF(H6976="","",ROW()-4)</f>
        <v/>
      </c>
    </row>
    <row r="6977">
      <c r="A6977" s="13">
        <f>IF(H6977="","",ROW()-4)</f>
        <v/>
      </c>
      <c r="B6977" s="13">
        <f>IF(H6977="","",ROW()-4)</f>
        <v/>
      </c>
    </row>
    <row r="6978">
      <c r="A6978" s="13">
        <f>IF(H6978="","",ROW()-4)</f>
        <v/>
      </c>
      <c r="B6978" s="13">
        <f>IF(H6978="","",ROW()-4)</f>
        <v/>
      </c>
    </row>
    <row r="6979">
      <c r="A6979" s="13">
        <f>IF(H6979="","",ROW()-4)</f>
        <v/>
      </c>
      <c r="B6979" s="13">
        <f>IF(H6979="","",ROW()-4)</f>
        <v/>
      </c>
    </row>
    <row r="6980">
      <c r="A6980" s="13">
        <f>IF(H6980="","",ROW()-4)</f>
        <v/>
      </c>
      <c r="B6980" s="13">
        <f>IF(H6980="","",ROW()-4)</f>
        <v/>
      </c>
    </row>
    <row r="6981">
      <c r="A6981" s="13">
        <f>IF(H6981="","",ROW()-4)</f>
        <v/>
      </c>
      <c r="B6981" s="13">
        <f>IF(H6981="","",ROW()-4)</f>
        <v/>
      </c>
    </row>
    <row r="6982">
      <c r="A6982" s="13">
        <f>IF(H6982="","",ROW()-4)</f>
        <v/>
      </c>
      <c r="B6982" s="13">
        <f>IF(H6982="","",ROW()-4)</f>
        <v/>
      </c>
    </row>
    <row r="6983">
      <c r="A6983" s="13">
        <f>IF(H6983="","",ROW()-4)</f>
        <v/>
      </c>
      <c r="B6983" s="13">
        <f>IF(H6983="","",ROW()-4)</f>
        <v/>
      </c>
    </row>
    <row r="6984">
      <c r="A6984" s="13">
        <f>IF(H6984="","",ROW()-4)</f>
        <v/>
      </c>
      <c r="B6984" s="13">
        <f>IF(H6984="","",ROW()-4)</f>
        <v/>
      </c>
    </row>
    <row r="6985">
      <c r="A6985" s="13">
        <f>IF(H6985="","",ROW()-4)</f>
        <v/>
      </c>
      <c r="B6985" s="13">
        <f>IF(H6985="","",ROW()-4)</f>
        <v/>
      </c>
    </row>
    <row r="6986">
      <c r="A6986" s="13">
        <f>IF(H6986="","",ROW()-4)</f>
        <v/>
      </c>
      <c r="B6986" s="13">
        <f>IF(H6986="","",ROW()-4)</f>
        <v/>
      </c>
    </row>
    <row r="6987">
      <c r="A6987" s="13">
        <f>IF(H6987="","",ROW()-4)</f>
        <v/>
      </c>
      <c r="B6987" s="13">
        <f>IF(H6987="","",ROW()-4)</f>
        <v/>
      </c>
    </row>
    <row r="6988">
      <c r="A6988" s="13">
        <f>IF(H6988="","",ROW()-4)</f>
        <v/>
      </c>
      <c r="B6988" s="13">
        <f>IF(H6988="","",ROW()-4)</f>
        <v/>
      </c>
    </row>
    <row r="6989">
      <c r="A6989" s="13">
        <f>IF(H6989="","",ROW()-4)</f>
        <v/>
      </c>
      <c r="B6989" s="13">
        <f>IF(H6989="","",ROW()-4)</f>
        <v/>
      </c>
    </row>
    <row r="6990">
      <c r="A6990" s="13">
        <f>IF(H6990="","",ROW()-4)</f>
        <v/>
      </c>
      <c r="B6990" s="13">
        <f>IF(H6990="","",ROW()-4)</f>
        <v/>
      </c>
    </row>
    <row r="6991">
      <c r="A6991" s="13">
        <f>IF(H6991="","",ROW()-4)</f>
        <v/>
      </c>
      <c r="B6991" s="13">
        <f>IF(H6991="","",ROW()-4)</f>
        <v/>
      </c>
    </row>
    <row r="6992">
      <c r="A6992" s="13">
        <f>IF(H6992="","",ROW()-4)</f>
        <v/>
      </c>
      <c r="B6992" s="13">
        <f>IF(H6992="","",ROW()-4)</f>
        <v/>
      </c>
    </row>
    <row r="6993">
      <c r="A6993" s="13">
        <f>IF(H6993="","",ROW()-4)</f>
        <v/>
      </c>
      <c r="B6993" s="13">
        <f>IF(H6993="","",ROW()-4)</f>
        <v/>
      </c>
    </row>
    <row r="6994">
      <c r="A6994" s="13">
        <f>IF(H6994="","",ROW()-4)</f>
        <v/>
      </c>
      <c r="B6994" s="13">
        <f>IF(H6994="","",ROW()-4)</f>
        <v/>
      </c>
    </row>
    <row r="6995">
      <c r="A6995" s="13">
        <f>IF(H6995="","",ROW()-4)</f>
        <v/>
      </c>
      <c r="B6995" s="13">
        <f>IF(H6995="","",ROW()-4)</f>
        <v/>
      </c>
    </row>
    <row r="6996">
      <c r="A6996" s="13">
        <f>IF(H6996="","",ROW()-4)</f>
        <v/>
      </c>
      <c r="B6996" s="13">
        <f>IF(H6996="","",ROW()-4)</f>
        <v/>
      </c>
    </row>
    <row r="6997">
      <c r="A6997" s="13">
        <f>IF(H6997="","",ROW()-4)</f>
        <v/>
      </c>
      <c r="B6997" s="13">
        <f>IF(H6997="","",ROW()-4)</f>
        <v/>
      </c>
    </row>
    <row r="6998">
      <c r="A6998" s="13">
        <f>IF(H6998="","",ROW()-4)</f>
        <v/>
      </c>
      <c r="B6998" s="13">
        <f>IF(H6998="","",ROW()-4)</f>
        <v/>
      </c>
    </row>
    <row r="6999">
      <c r="A6999" s="13">
        <f>IF(H6999="","",ROW()-4)</f>
        <v/>
      </c>
      <c r="B6999" s="13">
        <f>IF(H6999="","",ROW()-4)</f>
        <v/>
      </c>
    </row>
    <row r="7000">
      <c r="A7000" s="13">
        <f>IF(H7000="","",ROW()-4)</f>
        <v/>
      </c>
      <c r="B7000" s="13">
        <f>IF(H7000="","",ROW()-4)</f>
        <v/>
      </c>
    </row>
    <row r="7001">
      <c r="A7001" s="13">
        <f>IF(H7001="","",ROW()-4)</f>
        <v/>
      </c>
      <c r="B7001" s="13">
        <f>IF(H7001="","",ROW()-4)</f>
        <v/>
      </c>
    </row>
    <row r="7002">
      <c r="A7002" s="13">
        <f>IF(H7002="","",ROW()-4)</f>
        <v/>
      </c>
      <c r="B7002" s="13">
        <f>IF(H7002="","",ROW()-4)</f>
        <v/>
      </c>
    </row>
    <row r="7003">
      <c r="A7003" s="13">
        <f>IF(H7003="","",ROW()-4)</f>
        <v/>
      </c>
      <c r="B7003" s="13">
        <f>IF(H7003="","",ROW()-4)</f>
        <v/>
      </c>
    </row>
    <row r="7004">
      <c r="A7004" s="13">
        <f>IF(H7004="","",ROW()-4)</f>
        <v/>
      </c>
      <c r="B7004" s="13">
        <f>IF(H7004="","",ROW()-4)</f>
        <v/>
      </c>
    </row>
    <row r="7005">
      <c r="A7005" s="13">
        <f>IF(H7005="","",ROW()-4)</f>
        <v/>
      </c>
      <c r="B7005" s="13">
        <f>IF(H7005="","",ROW()-4)</f>
        <v/>
      </c>
    </row>
    <row r="7006">
      <c r="A7006" s="13">
        <f>IF(H7006="","",ROW()-4)</f>
        <v/>
      </c>
      <c r="B7006" s="13">
        <f>IF(H7006="","",ROW()-4)</f>
        <v/>
      </c>
    </row>
    <row r="7007">
      <c r="A7007" s="13">
        <f>IF(H7007="","",ROW()-4)</f>
        <v/>
      </c>
      <c r="B7007" s="13">
        <f>IF(H7007="","",ROW()-4)</f>
        <v/>
      </c>
    </row>
    <row r="7008">
      <c r="A7008" s="13">
        <f>IF(H7008="","",ROW()-4)</f>
        <v/>
      </c>
      <c r="B7008" s="13">
        <f>IF(H7008="","",ROW()-4)</f>
        <v/>
      </c>
    </row>
    <row r="7009">
      <c r="A7009" s="13">
        <f>IF(H7009="","",ROW()-4)</f>
        <v/>
      </c>
      <c r="B7009" s="13">
        <f>IF(H7009="","",ROW()-4)</f>
        <v/>
      </c>
    </row>
    <row r="7010">
      <c r="A7010" s="13">
        <f>IF(H7010="","",ROW()-4)</f>
        <v/>
      </c>
      <c r="B7010" s="13">
        <f>IF(H7010="","",ROW()-4)</f>
        <v/>
      </c>
    </row>
    <row r="7011">
      <c r="A7011" s="13">
        <f>IF(H7011="","",ROW()-4)</f>
        <v/>
      </c>
      <c r="B7011" s="13">
        <f>IF(H7011="","",ROW()-4)</f>
        <v/>
      </c>
    </row>
    <row r="7012">
      <c r="A7012" s="13">
        <f>IF(H7012="","",ROW()-4)</f>
        <v/>
      </c>
      <c r="B7012" s="13">
        <f>IF(H7012="","",ROW()-4)</f>
        <v/>
      </c>
    </row>
    <row r="7013">
      <c r="A7013" s="13">
        <f>IF(H7013="","",ROW()-4)</f>
        <v/>
      </c>
      <c r="B7013" s="13">
        <f>IF(H7013="","",ROW()-4)</f>
        <v/>
      </c>
    </row>
    <row r="7014">
      <c r="A7014" s="13">
        <f>IF(H7014="","",ROW()-4)</f>
        <v/>
      </c>
      <c r="B7014" s="13">
        <f>IF(H7014="","",ROW()-4)</f>
        <v/>
      </c>
    </row>
    <row r="7015">
      <c r="A7015" s="13">
        <f>IF(H7015="","",ROW()-4)</f>
        <v/>
      </c>
      <c r="B7015" s="13">
        <f>IF(H7015="","",ROW()-4)</f>
        <v/>
      </c>
    </row>
    <row r="7016">
      <c r="A7016" s="13">
        <f>IF(H7016="","",ROW()-4)</f>
        <v/>
      </c>
      <c r="B7016" s="13">
        <f>IF(H7016="","",ROW()-4)</f>
        <v/>
      </c>
    </row>
    <row r="7017">
      <c r="A7017" s="13">
        <f>IF(H7017="","",ROW()-4)</f>
        <v/>
      </c>
      <c r="B7017" s="13">
        <f>IF(H7017="","",ROW()-4)</f>
        <v/>
      </c>
    </row>
    <row r="7018">
      <c r="A7018" s="13">
        <f>IF(H7018="","",ROW()-4)</f>
        <v/>
      </c>
      <c r="B7018" s="13">
        <f>IF(H7018="","",ROW()-4)</f>
        <v/>
      </c>
    </row>
    <row r="7019">
      <c r="A7019" s="13">
        <f>IF(H7019="","",ROW()-4)</f>
        <v/>
      </c>
      <c r="B7019" s="13">
        <f>IF(H7019="","",ROW()-4)</f>
        <v/>
      </c>
    </row>
    <row r="7020">
      <c r="A7020" s="13">
        <f>IF(H7020="","",ROW()-4)</f>
        <v/>
      </c>
      <c r="B7020" s="13">
        <f>IF(H7020="","",ROW()-4)</f>
        <v/>
      </c>
    </row>
    <row r="7021">
      <c r="A7021" s="13">
        <f>IF(H7021="","",ROW()-4)</f>
        <v/>
      </c>
      <c r="B7021" s="13">
        <f>IF(H7021="","",ROW()-4)</f>
        <v/>
      </c>
    </row>
    <row r="7022">
      <c r="A7022" s="13">
        <f>IF(H7022="","",ROW()-4)</f>
        <v/>
      </c>
      <c r="B7022" s="13">
        <f>IF(H7022="","",ROW()-4)</f>
        <v/>
      </c>
    </row>
    <row r="7023">
      <c r="A7023" s="13">
        <f>IF(H7023="","",ROW()-4)</f>
        <v/>
      </c>
      <c r="B7023" s="13">
        <f>IF(H7023="","",ROW()-4)</f>
        <v/>
      </c>
    </row>
    <row r="7024">
      <c r="A7024" s="13">
        <f>IF(H7024="","",ROW()-4)</f>
        <v/>
      </c>
      <c r="B7024" s="13">
        <f>IF(H7024="","",ROW()-4)</f>
        <v/>
      </c>
    </row>
    <row r="7025">
      <c r="A7025" s="13">
        <f>IF(H7025="","",ROW()-4)</f>
        <v/>
      </c>
      <c r="B7025" s="13">
        <f>IF(H7025="","",ROW()-4)</f>
        <v/>
      </c>
    </row>
    <row r="7026">
      <c r="A7026" s="13">
        <f>IF(H7026="","",ROW()-4)</f>
        <v/>
      </c>
      <c r="B7026" s="13">
        <f>IF(H7026="","",ROW()-4)</f>
        <v/>
      </c>
    </row>
    <row r="7027">
      <c r="A7027" s="13">
        <f>IF(H7027="","",ROW()-4)</f>
        <v/>
      </c>
      <c r="B7027" s="13">
        <f>IF(H7027="","",ROW()-4)</f>
        <v/>
      </c>
    </row>
    <row r="7028">
      <c r="A7028" s="13">
        <f>IF(H7028="","",ROW()-4)</f>
        <v/>
      </c>
      <c r="B7028" s="13">
        <f>IF(H7028="","",ROW()-4)</f>
        <v/>
      </c>
    </row>
    <row r="7029">
      <c r="A7029" s="13">
        <f>IF(H7029="","",ROW()-4)</f>
        <v/>
      </c>
      <c r="B7029" s="13">
        <f>IF(H7029="","",ROW()-4)</f>
        <v/>
      </c>
    </row>
    <row r="7030">
      <c r="A7030" s="13">
        <f>IF(H7030="","",ROW()-4)</f>
        <v/>
      </c>
      <c r="B7030" s="13">
        <f>IF(H7030="","",ROW()-4)</f>
        <v/>
      </c>
    </row>
    <row r="7031">
      <c r="A7031" s="13">
        <f>IF(H7031="","",ROW()-4)</f>
        <v/>
      </c>
      <c r="B7031" s="13">
        <f>IF(H7031="","",ROW()-4)</f>
        <v/>
      </c>
    </row>
    <row r="7032">
      <c r="A7032" s="13">
        <f>IF(H7032="","",ROW()-4)</f>
        <v/>
      </c>
      <c r="B7032" s="13">
        <f>IF(H7032="","",ROW()-4)</f>
        <v/>
      </c>
    </row>
    <row r="7033">
      <c r="A7033" s="13">
        <f>IF(H7033="","",ROW()-4)</f>
        <v/>
      </c>
      <c r="B7033" s="13">
        <f>IF(H7033="","",ROW()-4)</f>
        <v/>
      </c>
    </row>
    <row r="7034">
      <c r="A7034" s="13">
        <f>IF(H7034="","",ROW()-4)</f>
        <v/>
      </c>
      <c r="B7034" s="13">
        <f>IF(H7034="","",ROW()-4)</f>
        <v/>
      </c>
    </row>
    <row r="7035">
      <c r="A7035" s="13">
        <f>IF(H7035="","",ROW()-4)</f>
        <v/>
      </c>
      <c r="B7035" s="13">
        <f>IF(H7035="","",ROW()-4)</f>
        <v/>
      </c>
    </row>
    <row r="7036">
      <c r="A7036" s="13">
        <f>IF(H7036="","",ROW()-4)</f>
        <v/>
      </c>
      <c r="B7036" s="13">
        <f>IF(H7036="","",ROW()-4)</f>
        <v/>
      </c>
    </row>
    <row r="7037">
      <c r="A7037" s="13">
        <f>IF(H7037="","",ROW()-4)</f>
        <v/>
      </c>
      <c r="B7037" s="13">
        <f>IF(H7037="","",ROW()-4)</f>
        <v/>
      </c>
    </row>
    <row r="7038">
      <c r="A7038" s="13">
        <f>IF(H7038="","",ROW()-4)</f>
        <v/>
      </c>
      <c r="B7038" s="13">
        <f>IF(H7038="","",ROW()-4)</f>
        <v/>
      </c>
    </row>
    <row r="7039">
      <c r="A7039" s="13">
        <f>IF(H7039="","",ROW()-4)</f>
        <v/>
      </c>
      <c r="B7039" s="13">
        <f>IF(H7039="","",ROW()-4)</f>
        <v/>
      </c>
    </row>
    <row r="7040">
      <c r="A7040" s="13">
        <f>IF(H7040="","",ROW()-4)</f>
        <v/>
      </c>
      <c r="B7040" s="13">
        <f>IF(H7040="","",ROW()-4)</f>
        <v/>
      </c>
    </row>
    <row r="7041">
      <c r="A7041" s="13">
        <f>IF(H7041="","",ROW()-4)</f>
        <v/>
      </c>
      <c r="B7041" s="13">
        <f>IF(H7041="","",ROW()-4)</f>
        <v/>
      </c>
    </row>
    <row r="7042">
      <c r="A7042" s="13">
        <f>IF(H7042="","",ROW()-4)</f>
        <v/>
      </c>
      <c r="B7042" s="13">
        <f>IF(H7042="","",ROW()-4)</f>
        <v/>
      </c>
    </row>
    <row r="7043">
      <c r="A7043" s="13">
        <f>IF(H7043="","",ROW()-4)</f>
        <v/>
      </c>
      <c r="B7043" s="13">
        <f>IF(H7043="","",ROW()-4)</f>
        <v/>
      </c>
    </row>
    <row r="7044">
      <c r="A7044" s="13">
        <f>IF(H7044="","",ROW()-4)</f>
        <v/>
      </c>
      <c r="B7044" s="13">
        <f>IF(H7044="","",ROW()-4)</f>
        <v/>
      </c>
    </row>
    <row r="7045">
      <c r="A7045" s="13">
        <f>IF(H7045="","",ROW()-4)</f>
        <v/>
      </c>
      <c r="B7045" s="13">
        <f>IF(H7045="","",ROW()-4)</f>
        <v/>
      </c>
    </row>
    <row r="7046">
      <c r="A7046" s="13">
        <f>IF(H7046="","",ROW()-4)</f>
        <v/>
      </c>
      <c r="B7046" s="13">
        <f>IF(H7046="","",ROW()-4)</f>
        <v/>
      </c>
    </row>
    <row r="7047">
      <c r="A7047" s="13">
        <f>IF(H7047="","",ROW()-4)</f>
        <v/>
      </c>
      <c r="B7047" s="13">
        <f>IF(H7047="","",ROW()-4)</f>
        <v/>
      </c>
    </row>
    <row r="7048">
      <c r="A7048" s="13">
        <f>IF(H7048="","",ROW()-4)</f>
        <v/>
      </c>
      <c r="B7048" s="13">
        <f>IF(H7048="","",ROW()-4)</f>
        <v/>
      </c>
    </row>
    <row r="7049">
      <c r="A7049" s="13">
        <f>IF(H7049="","",ROW()-4)</f>
        <v/>
      </c>
      <c r="B7049" s="13">
        <f>IF(H7049="","",ROW()-4)</f>
        <v/>
      </c>
    </row>
    <row r="7050">
      <c r="A7050" s="13">
        <f>IF(H7050="","",ROW()-4)</f>
        <v/>
      </c>
      <c r="B7050" s="13">
        <f>IF(H7050="","",ROW()-4)</f>
        <v/>
      </c>
    </row>
    <row r="7051">
      <c r="A7051" s="13">
        <f>IF(H7051="","",ROW()-4)</f>
        <v/>
      </c>
      <c r="B7051" s="13">
        <f>IF(H7051="","",ROW()-4)</f>
        <v/>
      </c>
    </row>
    <row r="7052">
      <c r="A7052" s="13">
        <f>IF(H7052="","",ROW()-4)</f>
        <v/>
      </c>
      <c r="B7052" s="13">
        <f>IF(H7052="","",ROW()-4)</f>
        <v/>
      </c>
    </row>
    <row r="7053">
      <c r="A7053" s="13">
        <f>IF(H7053="","",ROW()-4)</f>
        <v/>
      </c>
      <c r="B7053" s="13">
        <f>IF(H7053="","",ROW()-4)</f>
        <v/>
      </c>
    </row>
    <row r="7054">
      <c r="A7054" s="13">
        <f>IF(H7054="","",ROW()-4)</f>
        <v/>
      </c>
      <c r="B7054" s="13">
        <f>IF(H7054="","",ROW()-4)</f>
        <v/>
      </c>
    </row>
    <row r="7055">
      <c r="A7055" s="13">
        <f>IF(H7055="","",ROW()-4)</f>
        <v/>
      </c>
      <c r="B7055" s="13">
        <f>IF(H7055="","",ROW()-4)</f>
        <v/>
      </c>
    </row>
    <row r="7056">
      <c r="A7056" s="13">
        <f>IF(H7056="","",ROW()-4)</f>
        <v/>
      </c>
      <c r="B7056" s="13">
        <f>IF(H7056="","",ROW()-4)</f>
        <v/>
      </c>
    </row>
    <row r="7057">
      <c r="A7057" s="13">
        <f>IF(H7057="","",ROW()-4)</f>
        <v/>
      </c>
      <c r="B7057" s="13">
        <f>IF(H7057="","",ROW()-4)</f>
        <v/>
      </c>
    </row>
    <row r="7058">
      <c r="A7058" s="13">
        <f>IF(H7058="","",ROW()-4)</f>
        <v/>
      </c>
      <c r="B7058" s="13">
        <f>IF(H7058="","",ROW()-4)</f>
        <v/>
      </c>
    </row>
    <row r="7059">
      <c r="A7059" s="13">
        <f>IF(H7059="","",ROW()-4)</f>
        <v/>
      </c>
      <c r="B7059" s="13">
        <f>IF(H7059="","",ROW()-4)</f>
        <v/>
      </c>
    </row>
    <row r="7060">
      <c r="A7060" s="13">
        <f>IF(H7060="","",ROW()-4)</f>
        <v/>
      </c>
      <c r="B7060" s="13">
        <f>IF(H7060="","",ROW()-4)</f>
        <v/>
      </c>
    </row>
    <row r="7061">
      <c r="A7061" s="13">
        <f>IF(H7061="","",ROW()-4)</f>
        <v/>
      </c>
      <c r="B7061" s="13">
        <f>IF(H7061="","",ROW()-4)</f>
        <v/>
      </c>
    </row>
    <row r="7062">
      <c r="A7062" s="13">
        <f>IF(H7062="","",ROW()-4)</f>
        <v/>
      </c>
      <c r="B7062" s="13">
        <f>IF(H7062="","",ROW()-4)</f>
        <v/>
      </c>
    </row>
    <row r="7063">
      <c r="A7063" s="13">
        <f>IF(H7063="","",ROW()-4)</f>
        <v/>
      </c>
      <c r="B7063" s="13">
        <f>IF(H7063="","",ROW()-4)</f>
        <v/>
      </c>
    </row>
    <row r="7064">
      <c r="A7064" s="13">
        <f>IF(H7064="","",ROW()-4)</f>
        <v/>
      </c>
      <c r="B7064" s="13">
        <f>IF(H7064="","",ROW()-4)</f>
        <v/>
      </c>
    </row>
    <row r="7065">
      <c r="A7065" s="13">
        <f>IF(H7065="","",ROW()-4)</f>
        <v/>
      </c>
      <c r="B7065" s="13">
        <f>IF(H7065="","",ROW()-4)</f>
        <v/>
      </c>
    </row>
    <row r="7066">
      <c r="A7066" s="13">
        <f>IF(H7066="","",ROW()-4)</f>
        <v/>
      </c>
      <c r="B7066" s="13">
        <f>IF(H7066="","",ROW()-4)</f>
        <v/>
      </c>
    </row>
    <row r="7067">
      <c r="A7067" s="13">
        <f>IF(H7067="","",ROW()-4)</f>
        <v/>
      </c>
      <c r="B7067" s="13">
        <f>IF(H7067="","",ROW()-4)</f>
        <v/>
      </c>
    </row>
    <row r="7068">
      <c r="A7068" s="13">
        <f>IF(H7068="","",ROW()-4)</f>
        <v/>
      </c>
      <c r="B7068" s="13">
        <f>IF(H7068="","",ROW()-4)</f>
        <v/>
      </c>
    </row>
    <row r="7069">
      <c r="A7069" s="13">
        <f>IF(H7069="","",ROW()-4)</f>
        <v/>
      </c>
      <c r="B7069" s="13">
        <f>IF(H7069="","",ROW()-4)</f>
        <v/>
      </c>
    </row>
    <row r="7070">
      <c r="A7070" s="13">
        <f>IF(H7070="","",ROW()-4)</f>
        <v/>
      </c>
      <c r="B7070" s="13">
        <f>IF(H7070="","",ROW()-4)</f>
        <v/>
      </c>
    </row>
    <row r="7071">
      <c r="A7071" s="13">
        <f>IF(H7071="","",ROW()-4)</f>
        <v/>
      </c>
      <c r="B7071" s="13">
        <f>IF(H7071="","",ROW()-4)</f>
        <v/>
      </c>
    </row>
    <row r="7072">
      <c r="A7072" s="13">
        <f>IF(H7072="","",ROW()-4)</f>
        <v/>
      </c>
      <c r="B7072" s="13">
        <f>IF(H7072="","",ROW()-4)</f>
        <v/>
      </c>
    </row>
    <row r="7073">
      <c r="A7073" s="13">
        <f>IF(H7073="","",ROW()-4)</f>
        <v/>
      </c>
      <c r="B7073" s="13">
        <f>IF(H7073="","",ROW()-4)</f>
        <v/>
      </c>
    </row>
    <row r="7074">
      <c r="A7074" s="13">
        <f>IF(H7074="","",ROW()-4)</f>
        <v/>
      </c>
      <c r="B7074" s="13">
        <f>IF(H7074="","",ROW()-4)</f>
        <v/>
      </c>
    </row>
    <row r="7075">
      <c r="A7075" s="13">
        <f>IF(H7075="","",ROW()-4)</f>
        <v/>
      </c>
      <c r="B7075" s="13">
        <f>IF(H7075="","",ROW()-4)</f>
        <v/>
      </c>
    </row>
    <row r="7076">
      <c r="A7076" s="13">
        <f>IF(H7076="","",ROW()-4)</f>
        <v/>
      </c>
      <c r="B7076" s="13">
        <f>IF(H7076="","",ROW()-4)</f>
        <v/>
      </c>
    </row>
    <row r="7077">
      <c r="A7077" s="13">
        <f>IF(H7077="","",ROW()-4)</f>
        <v/>
      </c>
      <c r="B7077" s="13">
        <f>IF(H7077="","",ROW()-4)</f>
        <v/>
      </c>
    </row>
    <row r="7078">
      <c r="A7078" s="13">
        <f>IF(H7078="","",ROW()-4)</f>
        <v/>
      </c>
      <c r="B7078" s="13">
        <f>IF(H7078="","",ROW()-4)</f>
        <v/>
      </c>
    </row>
    <row r="7079">
      <c r="A7079" s="13">
        <f>IF(H7079="","",ROW()-4)</f>
        <v/>
      </c>
      <c r="B7079" s="13">
        <f>IF(H7079="","",ROW()-4)</f>
        <v/>
      </c>
    </row>
    <row r="7080">
      <c r="A7080" s="13">
        <f>IF(H7080="","",ROW()-4)</f>
        <v/>
      </c>
      <c r="B7080" s="13">
        <f>IF(H7080="","",ROW()-4)</f>
        <v/>
      </c>
    </row>
    <row r="7081">
      <c r="A7081" s="13">
        <f>IF(H7081="","",ROW()-4)</f>
        <v/>
      </c>
      <c r="B7081" s="13">
        <f>IF(H7081="","",ROW()-4)</f>
        <v/>
      </c>
    </row>
    <row r="7082">
      <c r="A7082" s="13">
        <f>IF(H7082="","",ROW()-4)</f>
        <v/>
      </c>
      <c r="B7082" s="13">
        <f>IF(H7082="","",ROW()-4)</f>
        <v/>
      </c>
    </row>
    <row r="7083">
      <c r="A7083" s="13">
        <f>IF(H7083="","",ROW()-4)</f>
        <v/>
      </c>
      <c r="B7083" s="13">
        <f>IF(H7083="","",ROW()-4)</f>
        <v/>
      </c>
    </row>
    <row r="7084">
      <c r="A7084" s="13">
        <f>IF(H7084="","",ROW()-4)</f>
        <v/>
      </c>
      <c r="B7084" s="13">
        <f>IF(H7084="","",ROW()-4)</f>
        <v/>
      </c>
    </row>
    <row r="7085">
      <c r="A7085" s="13">
        <f>IF(H7085="","",ROW()-4)</f>
        <v/>
      </c>
      <c r="B7085" s="13">
        <f>IF(H7085="","",ROW()-4)</f>
        <v/>
      </c>
    </row>
    <row r="7086">
      <c r="A7086" s="13">
        <f>IF(H7086="","",ROW()-4)</f>
        <v/>
      </c>
      <c r="B7086" s="13">
        <f>IF(H7086="","",ROW()-4)</f>
        <v/>
      </c>
    </row>
    <row r="7087">
      <c r="A7087" s="13">
        <f>IF(H7087="","",ROW()-4)</f>
        <v/>
      </c>
      <c r="B7087" s="13">
        <f>IF(H7087="","",ROW()-4)</f>
        <v/>
      </c>
    </row>
    <row r="7088">
      <c r="A7088" s="13">
        <f>IF(H7088="","",ROW()-4)</f>
        <v/>
      </c>
      <c r="B7088" s="13">
        <f>IF(H7088="","",ROW()-4)</f>
        <v/>
      </c>
    </row>
    <row r="7089">
      <c r="A7089" s="13">
        <f>IF(H7089="","",ROW()-4)</f>
        <v/>
      </c>
      <c r="B7089" s="13">
        <f>IF(H7089="","",ROW()-4)</f>
        <v/>
      </c>
    </row>
    <row r="7090">
      <c r="A7090" s="13">
        <f>IF(H7090="","",ROW()-4)</f>
        <v/>
      </c>
      <c r="B7090" s="13">
        <f>IF(H7090="","",ROW()-4)</f>
        <v/>
      </c>
    </row>
    <row r="7091">
      <c r="A7091" s="13">
        <f>IF(H7091="","",ROW()-4)</f>
        <v/>
      </c>
      <c r="B7091" s="13">
        <f>IF(H7091="","",ROW()-4)</f>
        <v/>
      </c>
    </row>
    <row r="7092">
      <c r="A7092" s="13">
        <f>IF(H7092="","",ROW()-4)</f>
        <v/>
      </c>
      <c r="B7092" s="13">
        <f>IF(H7092="","",ROW()-4)</f>
        <v/>
      </c>
    </row>
    <row r="7093">
      <c r="A7093" s="13">
        <f>IF(H7093="","",ROW()-4)</f>
        <v/>
      </c>
      <c r="B7093" s="13">
        <f>IF(H7093="","",ROW()-4)</f>
        <v/>
      </c>
    </row>
    <row r="7094">
      <c r="A7094" s="13">
        <f>IF(H7094="","",ROW()-4)</f>
        <v/>
      </c>
      <c r="B7094" s="13">
        <f>IF(H7094="","",ROW()-4)</f>
        <v/>
      </c>
    </row>
    <row r="7095">
      <c r="A7095" s="13">
        <f>IF(H7095="","",ROW()-4)</f>
        <v/>
      </c>
      <c r="B7095" s="13">
        <f>IF(H7095="","",ROW()-4)</f>
        <v/>
      </c>
    </row>
    <row r="7096">
      <c r="A7096" s="13">
        <f>IF(H7096="","",ROW()-4)</f>
        <v/>
      </c>
      <c r="B7096" s="13">
        <f>IF(H7096="","",ROW()-4)</f>
        <v/>
      </c>
    </row>
    <row r="7097">
      <c r="A7097" s="13">
        <f>IF(H7097="","",ROW()-4)</f>
        <v/>
      </c>
      <c r="B7097" s="13">
        <f>IF(H7097="","",ROW()-4)</f>
        <v/>
      </c>
    </row>
    <row r="7098">
      <c r="A7098" s="13">
        <f>IF(H7098="","",ROW()-4)</f>
        <v/>
      </c>
      <c r="B7098" s="13">
        <f>IF(H7098="","",ROW()-4)</f>
        <v/>
      </c>
    </row>
    <row r="7099">
      <c r="A7099" s="13">
        <f>IF(H7099="","",ROW()-4)</f>
        <v/>
      </c>
      <c r="B7099" s="13">
        <f>IF(H7099="","",ROW()-4)</f>
        <v/>
      </c>
    </row>
    <row r="7100">
      <c r="A7100" s="13">
        <f>IF(H7100="","",ROW()-4)</f>
        <v/>
      </c>
      <c r="B7100" s="13">
        <f>IF(H7100="","",ROW()-4)</f>
        <v/>
      </c>
    </row>
    <row r="7101">
      <c r="A7101" s="13">
        <f>IF(H7101="","",ROW()-4)</f>
        <v/>
      </c>
      <c r="B7101" s="13">
        <f>IF(H7101="","",ROW()-4)</f>
        <v/>
      </c>
    </row>
    <row r="7102">
      <c r="A7102" s="13">
        <f>IF(H7102="","",ROW()-4)</f>
        <v/>
      </c>
      <c r="B7102" s="13">
        <f>IF(H7102="","",ROW()-4)</f>
        <v/>
      </c>
    </row>
    <row r="7103">
      <c r="A7103" s="13">
        <f>IF(H7103="","",ROW()-4)</f>
        <v/>
      </c>
      <c r="B7103" s="13">
        <f>IF(H7103="","",ROW()-4)</f>
        <v/>
      </c>
    </row>
    <row r="7104">
      <c r="A7104" s="13">
        <f>IF(H7104="","",ROW()-4)</f>
        <v/>
      </c>
      <c r="B7104" s="13">
        <f>IF(H7104="","",ROW()-4)</f>
        <v/>
      </c>
    </row>
    <row r="7105">
      <c r="A7105" s="13">
        <f>IF(H7105="","",ROW()-4)</f>
        <v/>
      </c>
      <c r="B7105" s="13">
        <f>IF(H7105="","",ROW()-4)</f>
        <v/>
      </c>
    </row>
    <row r="7106">
      <c r="A7106" s="13">
        <f>IF(H7106="","",ROW()-4)</f>
        <v/>
      </c>
      <c r="B7106" s="13">
        <f>IF(H7106="","",ROW()-4)</f>
        <v/>
      </c>
    </row>
    <row r="7107">
      <c r="A7107" s="13">
        <f>IF(H7107="","",ROW()-4)</f>
        <v/>
      </c>
      <c r="B7107" s="13">
        <f>IF(H7107="","",ROW()-4)</f>
        <v/>
      </c>
    </row>
    <row r="7108">
      <c r="A7108" s="13">
        <f>IF(H7108="","",ROW()-4)</f>
        <v/>
      </c>
      <c r="B7108" s="13">
        <f>IF(H7108="","",ROW()-4)</f>
        <v/>
      </c>
    </row>
    <row r="7109">
      <c r="A7109" s="13">
        <f>IF(H7109="","",ROW()-4)</f>
        <v/>
      </c>
      <c r="B7109" s="13">
        <f>IF(H7109="","",ROW()-4)</f>
        <v/>
      </c>
    </row>
    <row r="7110">
      <c r="A7110" s="13">
        <f>IF(H7110="","",ROW()-4)</f>
        <v/>
      </c>
      <c r="B7110" s="13">
        <f>IF(H7110="","",ROW()-4)</f>
        <v/>
      </c>
    </row>
    <row r="7111">
      <c r="A7111" s="13">
        <f>IF(H7111="","",ROW()-4)</f>
        <v/>
      </c>
      <c r="B7111" s="13">
        <f>IF(H7111="","",ROW()-4)</f>
        <v/>
      </c>
    </row>
    <row r="7112">
      <c r="A7112" s="13">
        <f>IF(H7112="","",ROW()-4)</f>
        <v/>
      </c>
      <c r="B7112" s="13">
        <f>IF(H7112="","",ROW()-4)</f>
        <v/>
      </c>
    </row>
    <row r="7113">
      <c r="A7113" s="13">
        <f>IF(H7113="","",ROW()-4)</f>
        <v/>
      </c>
      <c r="B7113" s="13">
        <f>IF(H7113="","",ROW()-4)</f>
        <v/>
      </c>
    </row>
    <row r="7114">
      <c r="A7114" s="13">
        <f>IF(H7114="","",ROW()-4)</f>
        <v/>
      </c>
      <c r="B7114" s="13">
        <f>IF(H7114="","",ROW()-4)</f>
        <v/>
      </c>
    </row>
    <row r="7115">
      <c r="A7115" s="13">
        <f>IF(H7115="","",ROW()-4)</f>
        <v/>
      </c>
      <c r="B7115" s="13">
        <f>IF(H7115="","",ROW()-4)</f>
        <v/>
      </c>
    </row>
    <row r="7116">
      <c r="A7116" s="13">
        <f>IF(H7116="","",ROW()-4)</f>
        <v/>
      </c>
      <c r="B7116" s="13">
        <f>IF(H7116="","",ROW()-4)</f>
        <v/>
      </c>
    </row>
    <row r="7117">
      <c r="A7117" s="13">
        <f>IF(H7117="","",ROW()-4)</f>
        <v/>
      </c>
      <c r="B7117" s="13">
        <f>IF(H7117="","",ROW()-4)</f>
        <v/>
      </c>
    </row>
    <row r="7118">
      <c r="A7118" s="13">
        <f>IF(H7118="","",ROW()-4)</f>
        <v/>
      </c>
      <c r="B7118" s="13">
        <f>IF(H7118="","",ROW()-4)</f>
        <v/>
      </c>
    </row>
    <row r="7119">
      <c r="A7119" s="13">
        <f>IF(H7119="","",ROW()-4)</f>
        <v/>
      </c>
      <c r="B7119" s="13">
        <f>IF(H7119="","",ROW()-4)</f>
        <v/>
      </c>
    </row>
    <row r="7120">
      <c r="A7120" s="13">
        <f>IF(H7120="","",ROW()-4)</f>
        <v/>
      </c>
      <c r="B7120" s="13">
        <f>IF(H7120="","",ROW()-4)</f>
        <v/>
      </c>
    </row>
    <row r="7121">
      <c r="A7121" s="13">
        <f>IF(H7121="","",ROW()-4)</f>
        <v/>
      </c>
      <c r="B7121" s="13">
        <f>IF(H7121="","",ROW()-4)</f>
        <v/>
      </c>
    </row>
    <row r="7122">
      <c r="A7122" s="13">
        <f>IF(H7122="","",ROW()-4)</f>
        <v/>
      </c>
      <c r="B7122" s="13">
        <f>IF(H7122="","",ROW()-4)</f>
        <v/>
      </c>
    </row>
    <row r="7123">
      <c r="A7123" s="13">
        <f>IF(H7123="","",ROW()-4)</f>
        <v/>
      </c>
      <c r="B7123" s="13">
        <f>IF(H7123="","",ROW()-4)</f>
        <v/>
      </c>
    </row>
    <row r="7124">
      <c r="A7124" s="13">
        <f>IF(H7124="","",ROW()-4)</f>
        <v/>
      </c>
      <c r="B7124" s="13">
        <f>IF(H7124="","",ROW()-4)</f>
        <v/>
      </c>
    </row>
    <row r="7125">
      <c r="A7125" s="13">
        <f>IF(H7125="","",ROW()-4)</f>
        <v/>
      </c>
      <c r="B7125" s="13">
        <f>IF(H7125="","",ROW()-4)</f>
        <v/>
      </c>
    </row>
    <row r="7126">
      <c r="A7126" s="13">
        <f>IF(H7126="","",ROW()-4)</f>
        <v/>
      </c>
      <c r="B7126" s="13">
        <f>IF(H7126="","",ROW()-4)</f>
        <v/>
      </c>
    </row>
    <row r="7127">
      <c r="A7127" s="13">
        <f>IF(H7127="","",ROW()-4)</f>
        <v/>
      </c>
      <c r="B7127" s="13">
        <f>IF(H7127="","",ROW()-4)</f>
        <v/>
      </c>
    </row>
    <row r="7128">
      <c r="A7128" s="13">
        <f>IF(H7128="","",ROW()-4)</f>
        <v/>
      </c>
      <c r="B7128" s="13">
        <f>IF(H7128="","",ROW()-4)</f>
        <v/>
      </c>
    </row>
    <row r="7129">
      <c r="A7129" s="13">
        <f>IF(H7129="","",ROW()-4)</f>
        <v/>
      </c>
      <c r="B7129" s="13">
        <f>IF(H7129="","",ROW()-4)</f>
        <v/>
      </c>
    </row>
    <row r="7130">
      <c r="A7130" s="13">
        <f>IF(H7130="","",ROW()-4)</f>
        <v/>
      </c>
      <c r="B7130" s="13">
        <f>IF(H7130="","",ROW()-4)</f>
        <v/>
      </c>
    </row>
    <row r="7131">
      <c r="A7131" s="13">
        <f>IF(H7131="","",ROW()-4)</f>
        <v/>
      </c>
      <c r="B7131" s="13">
        <f>IF(H7131="","",ROW()-4)</f>
        <v/>
      </c>
    </row>
    <row r="7132">
      <c r="A7132" s="13">
        <f>IF(H7132="","",ROW()-4)</f>
        <v/>
      </c>
      <c r="B7132" s="13">
        <f>IF(H7132="","",ROW()-4)</f>
        <v/>
      </c>
    </row>
    <row r="7133">
      <c r="A7133" s="13">
        <f>IF(H7133="","",ROW()-4)</f>
        <v/>
      </c>
      <c r="B7133" s="13">
        <f>IF(H7133="","",ROW()-4)</f>
        <v/>
      </c>
    </row>
    <row r="7134">
      <c r="A7134" s="13">
        <f>IF(H7134="","",ROW()-4)</f>
        <v/>
      </c>
      <c r="B7134" s="13">
        <f>IF(H7134="","",ROW()-4)</f>
        <v/>
      </c>
    </row>
    <row r="7135">
      <c r="A7135" s="13">
        <f>IF(H7135="","",ROW()-4)</f>
        <v/>
      </c>
      <c r="B7135" s="13">
        <f>IF(H7135="","",ROW()-4)</f>
        <v/>
      </c>
    </row>
    <row r="7136">
      <c r="A7136" s="13">
        <f>IF(H7136="","",ROW()-4)</f>
        <v/>
      </c>
      <c r="B7136" s="13">
        <f>IF(H7136="","",ROW()-4)</f>
        <v/>
      </c>
    </row>
    <row r="7137">
      <c r="A7137" s="13">
        <f>IF(H7137="","",ROW()-4)</f>
        <v/>
      </c>
      <c r="B7137" s="13">
        <f>IF(H7137="","",ROW()-4)</f>
        <v/>
      </c>
    </row>
    <row r="7138">
      <c r="A7138" s="13">
        <f>IF(H7138="","",ROW()-4)</f>
        <v/>
      </c>
      <c r="B7138" s="13">
        <f>IF(H7138="","",ROW()-4)</f>
        <v/>
      </c>
    </row>
    <row r="7139">
      <c r="A7139" s="13">
        <f>IF(H7139="","",ROW()-4)</f>
        <v/>
      </c>
      <c r="B7139" s="13">
        <f>IF(H7139="","",ROW()-4)</f>
        <v/>
      </c>
    </row>
    <row r="7140">
      <c r="A7140" s="13">
        <f>IF(H7140="","",ROW()-4)</f>
        <v/>
      </c>
      <c r="B7140" s="13">
        <f>IF(H7140="","",ROW()-4)</f>
        <v/>
      </c>
    </row>
    <row r="7141">
      <c r="A7141" s="13">
        <f>IF(H7141="","",ROW()-4)</f>
        <v/>
      </c>
      <c r="B7141" s="13">
        <f>IF(H7141="","",ROW()-4)</f>
        <v/>
      </c>
    </row>
    <row r="7142">
      <c r="A7142" s="13">
        <f>IF(H7142="","",ROW()-4)</f>
        <v/>
      </c>
      <c r="B7142" s="13">
        <f>IF(H7142="","",ROW()-4)</f>
        <v/>
      </c>
    </row>
    <row r="7143">
      <c r="A7143" s="13">
        <f>IF(H7143="","",ROW()-4)</f>
        <v/>
      </c>
      <c r="B7143" s="13">
        <f>IF(H7143="","",ROW()-4)</f>
        <v/>
      </c>
    </row>
    <row r="7144">
      <c r="A7144" s="13">
        <f>IF(H7144="","",ROW()-4)</f>
        <v/>
      </c>
      <c r="B7144" s="13">
        <f>IF(H7144="","",ROW()-4)</f>
        <v/>
      </c>
    </row>
    <row r="7145">
      <c r="A7145" s="13">
        <f>IF(H7145="","",ROW()-4)</f>
        <v/>
      </c>
      <c r="B7145" s="13">
        <f>IF(H7145="","",ROW()-4)</f>
        <v/>
      </c>
    </row>
    <row r="7146">
      <c r="A7146" s="13">
        <f>IF(H7146="","",ROW()-4)</f>
        <v/>
      </c>
      <c r="B7146" s="13">
        <f>IF(H7146="","",ROW()-4)</f>
        <v/>
      </c>
    </row>
    <row r="7147">
      <c r="A7147" s="13">
        <f>IF(H7147="","",ROW()-4)</f>
        <v/>
      </c>
      <c r="B7147" s="13">
        <f>IF(H7147="","",ROW()-4)</f>
        <v/>
      </c>
    </row>
    <row r="7148">
      <c r="A7148" s="13">
        <f>IF(H7148="","",ROW()-4)</f>
        <v/>
      </c>
      <c r="B7148" s="13">
        <f>IF(H7148="","",ROW()-4)</f>
        <v/>
      </c>
    </row>
    <row r="7149">
      <c r="A7149" s="13">
        <f>IF(H7149="","",ROW()-4)</f>
        <v/>
      </c>
      <c r="B7149" s="13">
        <f>IF(H7149="","",ROW()-4)</f>
        <v/>
      </c>
    </row>
    <row r="7150">
      <c r="A7150" s="13">
        <f>IF(H7150="","",ROW()-4)</f>
        <v/>
      </c>
      <c r="B7150" s="13">
        <f>IF(H7150="","",ROW()-4)</f>
        <v/>
      </c>
    </row>
    <row r="7151">
      <c r="A7151" s="13">
        <f>IF(H7151="","",ROW()-4)</f>
        <v/>
      </c>
      <c r="B7151" s="13">
        <f>IF(H7151="","",ROW()-4)</f>
        <v/>
      </c>
    </row>
    <row r="7152">
      <c r="A7152" s="13">
        <f>IF(H7152="","",ROW()-4)</f>
        <v/>
      </c>
      <c r="B7152" s="13">
        <f>IF(H7152="","",ROW()-4)</f>
        <v/>
      </c>
    </row>
    <row r="7153">
      <c r="A7153" s="13">
        <f>IF(H7153="","",ROW()-4)</f>
        <v/>
      </c>
      <c r="B7153" s="13">
        <f>IF(H7153="","",ROW()-4)</f>
        <v/>
      </c>
    </row>
    <row r="7154">
      <c r="A7154" s="13">
        <f>IF(H7154="","",ROW()-4)</f>
        <v/>
      </c>
      <c r="B7154" s="13">
        <f>IF(H7154="","",ROW()-4)</f>
        <v/>
      </c>
    </row>
    <row r="7155">
      <c r="A7155" s="13">
        <f>IF(H7155="","",ROW()-4)</f>
        <v/>
      </c>
      <c r="B7155" s="13">
        <f>IF(H7155="","",ROW()-4)</f>
        <v/>
      </c>
    </row>
    <row r="7156">
      <c r="A7156" s="13">
        <f>IF(H7156="","",ROW()-4)</f>
        <v/>
      </c>
      <c r="B7156" s="13">
        <f>IF(H7156="","",ROW()-4)</f>
        <v/>
      </c>
    </row>
    <row r="7157">
      <c r="A7157" s="13">
        <f>IF(H7157="","",ROW()-4)</f>
        <v/>
      </c>
      <c r="B7157" s="13">
        <f>IF(H7157="","",ROW()-4)</f>
        <v/>
      </c>
    </row>
    <row r="7158">
      <c r="A7158" s="13">
        <f>IF(H7158="","",ROW()-4)</f>
        <v/>
      </c>
      <c r="B7158" s="13">
        <f>IF(H7158="","",ROW()-4)</f>
        <v/>
      </c>
    </row>
    <row r="7159">
      <c r="A7159" s="13">
        <f>IF(H7159="","",ROW()-4)</f>
        <v/>
      </c>
      <c r="B7159" s="13">
        <f>IF(H7159="","",ROW()-4)</f>
        <v/>
      </c>
    </row>
    <row r="7160">
      <c r="A7160" s="13">
        <f>IF(H7160="","",ROW()-4)</f>
        <v/>
      </c>
      <c r="B7160" s="13">
        <f>IF(H7160="","",ROW()-4)</f>
        <v/>
      </c>
    </row>
    <row r="7161">
      <c r="A7161" s="13">
        <f>IF(H7161="","",ROW()-4)</f>
        <v/>
      </c>
      <c r="B7161" s="13">
        <f>IF(H7161="","",ROW()-4)</f>
        <v/>
      </c>
    </row>
    <row r="7162">
      <c r="A7162" s="13">
        <f>IF(H7162="","",ROW()-4)</f>
        <v/>
      </c>
      <c r="B7162" s="13">
        <f>IF(H7162="","",ROW()-4)</f>
        <v/>
      </c>
    </row>
    <row r="7163">
      <c r="A7163" s="13">
        <f>IF(H7163="","",ROW()-4)</f>
        <v/>
      </c>
      <c r="B7163" s="13">
        <f>IF(H7163="","",ROW()-4)</f>
        <v/>
      </c>
    </row>
    <row r="7164">
      <c r="A7164" s="13">
        <f>IF(H7164="","",ROW()-4)</f>
        <v/>
      </c>
      <c r="B7164" s="13">
        <f>IF(H7164="","",ROW()-4)</f>
        <v/>
      </c>
    </row>
    <row r="7165">
      <c r="A7165" s="13">
        <f>IF(H7165="","",ROW()-4)</f>
        <v/>
      </c>
      <c r="B7165" s="13">
        <f>IF(H7165="","",ROW()-4)</f>
        <v/>
      </c>
    </row>
    <row r="7166">
      <c r="A7166" s="13">
        <f>IF(H7166="","",ROW()-4)</f>
        <v/>
      </c>
      <c r="B7166" s="13">
        <f>IF(H7166="","",ROW()-4)</f>
        <v/>
      </c>
    </row>
    <row r="7167">
      <c r="A7167" s="13">
        <f>IF(H7167="","",ROW()-4)</f>
        <v/>
      </c>
      <c r="B7167" s="13">
        <f>IF(H7167="","",ROW()-4)</f>
        <v/>
      </c>
    </row>
    <row r="7168">
      <c r="A7168" s="13">
        <f>IF(H7168="","",ROW()-4)</f>
        <v/>
      </c>
      <c r="B7168" s="13">
        <f>IF(H7168="","",ROW()-4)</f>
        <v/>
      </c>
    </row>
    <row r="7169">
      <c r="A7169" s="13">
        <f>IF(H7169="","",ROW()-4)</f>
        <v/>
      </c>
      <c r="B7169" s="13">
        <f>IF(H7169="","",ROW()-4)</f>
        <v/>
      </c>
    </row>
    <row r="7170">
      <c r="A7170" s="13">
        <f>IF(H7170="","",ROW()-4)</f>
        <v/>
      </c>
      <c r="B7170" s="13">
        <f>IF(H7170="","",ROW()-4)</f>
        <v/>
      </c>
    </row>
    <row r="7171">
      <c r="A7171" s="13">
        <f>IF(H7171="","",ROW()-4)</f>
        <v/>
      </c>
      <c r="B7171" s="13">
        <f>IF(H7171="","",ROW()-4)</f>
        <v/>
      </c>
    </row>
    <row r="7172">
      <c r="A7172" s="13">
        <f>IF(H7172="","",ROW()-4)</f>
        <v/>
      </c>
      <c r="B7172" s="13">
        <f>IF(H7172="","",ROW()-4)</f>
        <v/>
      </c>
    </row>
    <row r="7173">
      <c r="A7173" s="13">
        <f>IF(H7173="","",ROW()-4)</f>
        <v/>
      </c>
      <c r="B7173" s="13">
        <f>IF(H7173="","",ROW()-4)</f>
        <v/>
      </c>
    </row>
    <row r="7174">
      <c r="A7174" s="13">
        <f>IF(H7174="","",ROW()-4)</f>
        <v/>
      </c>
      <c r="B7174" s="13">
        <f>IF(H7174="","",ROW()-4)</f>
        <v/>
      </c>
    </row>
    <row r="7175">
      <c r="A7175" s="13">
        <f>IF(H7175="","",ROW()-4)</f>
        <v/>
      </c>
      <c r="B7175" s="13">
        <f>IF(H7175="","",ROW()-4)</f>
        <v/>
      </c>
    </row>
    <row r="7176">
      <c r="A7176" s="13">
        <f>IF(H7176="","",ROW()-4)</f>
        <v/>
      </c>
      <c r="B7176" s="13">
        <f>IF(H7176="","",ROW()-4)</f>
        <v/>
      </c>
    </row>
    <row r="7177">
      <c r="A7177" s="13">
        <f>IF(H7177="","",ROW()-4)</f>
        <v/>
      </c>
      <c r="B7177" s="13">
        <f>IF(H7177="","",ROW()-4)</f>
        <v/>
      </c>
    </row>
    <row r="7178">
      <c r="A7178" s="13">
        <f>IF(H7178="","",ROW()-4)</f>
        <v/>
      </c>
      <c r="B7178" s="13">
        <f>IF(H7178="","",ROW()-4)</f>
        <v/>
      </c>
    </row>
    <row r="7179">
      <c r="A7179" s="13">
        <f>IF(H7179="","",ROW()-4)</f>
        <v/>
      </c>
      <c r="B7179" s="13">
        <f>IF(H7179="","",ROW()-4)</f>
        <v/>
      </c>
    </row>
    <row r="7180">
      <c r="A7180" s="13">
        <f>IF(H7180="","",ROW()-4)</f>
        <v/>
      </c>
      <c r="B7180" s="13">
        <f>IF(H7180="","",ROW()-4)</f>
        <v/>
      </c>
    </row>
    <row r="7181">
      <c r="A7181" s="13">
        <f>IF(H7181="","",ROW()-4)</f>
        <v/>
      </c>
      <c r="B7181" s="13">
        <f>IF(H7181="","",ROW()-4)</f>
        <v/>
      </c>
    </row>
    <row r="7182">
      <c r="A7182" s="13">
        <f>IF(H7182="","",ROW()-4)</f>
        <v/>
      </c>
      <c r="B7182" s="13">
        <f>IF(H7182="","",ROW()-4)</f>
        <v/>
      </c>
    </row>
    <row r="7183">
      <c r="A7183" s="13">
        <f>IF(H7183="","",ROW()-4)</f>
        <v/>
      </c>
      <c r="B7183" s="13">
        <f>IF(H7183="","",ROW()-4)</f>
        <v/>
      </c>
    </row>
    <row r="7184">
      <c r="A7184" s="13">
        <f>IF(H7184="","",ROW()-4)</f>
        <v/>
      </c>
      <c r="B7184" s="13">
        <f>IF(H7184="","",ROW()-4)</f>
        <v/>
      </c>
    </row>
    <row r="7185">
      <c r="A7185" s="13">
        <f>IF(H7185="","",ROW()-4)</f>
        <v/>
      </c>
      <c r="B7185" s="13">
        <f>IF(H7185="","",ROW()-4)</f>
        <v/>
      </c>
    </row>
    <row r="7186">
      <c r="A7186" s="13">
        <f>IF(H7186="","",ROW()-4)</f>
        <v/>
      </c>
      <c r="B7186" s="13">
        <f>IF(H7186="","",ROW()-4)</f>
        <v/>
      </c>
    </row>
    <row r="7187">
      <c r="A7187" s="13">
        <f>IF(H7187="","",ROW()-4)</f>
        <v/>
      </c>
      <c r="B7187" s="13">
        <f>IF(H7187="","",ROW()-4)</f>
        <v/>
      </c>
    </row>
    <row r="7188">
      <c r="A7188" s="13">
        <f>IF(H7188="","",ROW()-4)</f>
        <v/>
      </c>
      <c r="B7188" s="13">
        <f>IF(H7188="","",ROW()-4)</f>
        <v/>
      </c>
    </row>
    <row r="7189">
      <c r="A7189" s="13">
        <f>IF(H7189="","",ROW()-4)</f>
        <v/>
      </c>
      <c r="B7189" s="13">
        <f>IF(H7189="","",ROW()-4)</f>
        <v/>
      </c>
    </row>
    <row r="7190">
      <c r="A7190" s="13">
        <f>IF(H7190="","",ROW()-4)</f>
        <v/>
      </c>
      <c r="B7190" s="13">
        <f>IF(H7190="","",ROW()-4)</f>
        <v/>
      </c>
    </row>
    <row r="7191">
      <c r="A7191" s="13">
        <f>IF(H7191="","",ROW()-4)</f>
        <v/>
      </c>
      <c r="B7191" s="13">
        <f>IF(H7191="","",ROW()-4)</f>
        <v/>
      </c>
    </row>
    <row r="7192">
      <c r="A7192" s="13">
        <f>IF(H7192="","",ROW()-4)</f>
        <v/>
      </c>
      <c r="B7192" s="13">
        <f>IF(H7192="","",ROW()-4)</f>
        <v/>
      </c>
    </row>
    <row r="7193">
      <c r="A7193" s="13">
        <f>IF(H7193="","",ROW()-4)</f>
        <v/>
      </c>
      <c r="B7193" s="13">
        <f>IF(H7193="","",ROW()-4)</f>
        <v/>
      </c>
    </row>
    <row r="7194">
      <c r="A7194" s="13">
        <f>IF(H7194="","",ROW()-4)</f>
        <v/>
      </c>
      <c r="B7194" s="13">
        <f>IF(H7194="","",ROW()-4)</f>
        <v/>
      </c>
    </row>
    <row r="7195">
      <c r="A7195" s="13">
        <f>IF(H7195="","",ROW()-4)</f>
        <v/>
      </c>
      <c r="B7195" s="13">
        <f>IF(H7195="","",ROW()-4)</f>
        <v/>
      </c>
    </row>
    <row r="7196">
      <c r="A7196" s="13">
        <f>IF(H7196="","",ROW()-4)</f>
        <v/>
      </c>
      <c r="B7196" s="13">
        <f>IF(H7196="","",ROW()-4)</f>
        <v/>
      </c>
    </row>
    <row r="7197">
      <c r="A7197" s="13">
        <f>IF(H7197="","",ROW()-4)</f>
        <v/>
      </c>
      <c r="B7197" s="13">
        <f>IF(H7197="","",ROW()-4)</f>
        <v/>
      </c>
    </row>
    <row r="7198">
      <c r="A7198" s="13">
        <f>IF(H7198="","",ROW()-4)</f>
        <v/>
      </c>
      <c r="B7198" s="13">
        <f>IF(H7198="","",ROW()-4)</f>
        <v/>
      </c>
    </row>
    <row r="7199">
      <c r="A7199" s="13">
        <f>IF(H7199="","",ROW()-4)</f>
        <v/>
      </c>
      <c r="B7199" s="13">
        <f>IF(H7199="","",ROW()-4)</f>
        <v/>
      </c>
    </row>
    <row r="7200">
      <c r="A7200" s="13">
        <f>IF(H7200="","",ROW()-4)</f>
        <v/>
      </c>
      <c r="B7200" s="13">
        <f>IF(H7200="","",ROW()-4)</f>
        <v/>
      </c>
    </row>
    <row r="7201">
      <c r="A7201" s="13">
        <f>IF(H7201="","",ROW()-4)</f>
        <v/>
      </c>
      <c r="B7201" s="13">
        <f>IF(H7201="","",ROW()-4)</f>
        <v/>
      </c>
    </row>
    <row r="7202">
      <c r="A7202" s="13">
        <f>IF(H7202="","",ROW()-4)</f>
        <v/>
      </c>
      <c r="B7202" s="13">
        <f>IF(H7202="","",ROW()-4)</f>
        <v/>
      </c>
    </row>
    <row r="7203">
      <c r="A7203" s="13">
        <f>IF(H7203="","",ROW()-4)</f>
        <v/>
      </c>
      <c r="B7203" s="13">
        <f>IF(H7203="","",ROW()-4)</f>
        <v/>
      </c>
    </row>
    <row r="7204">
      <c r="A7204" s="13">
        <f>IF(H7204="","",ROW()-4)</f>
        <v/>
      </c>
      <c r="B7204" s="13">
        <f>IF(H7204="","",ROW()-4)</f>
        <v/>
      </c>
    </row>
    <row r="7205">
      <c r="A7205" s="13">
        <f>IF(H7205="","",ROW()-4)</f>
        <v/>
      </c>
      <c r="B7205" s="13">
        <f>IF(H7205="","",ROW()-4)</f>
        <v/>
      </c>
    </row>
    <row r="7206">
      <c r="A7206" s="13">
        <f>IF(H7206="","",ROW()-4)</f>
        <v/>
      </c>
      <c r="B7206" s="13">
        <f>IF(H7206="","",ROW()-4)</f>
        <v/>
      </c>
    </row>
    <row r="7207">
      <c r="A7207" s="13">
        <f>IF(H7207="","",ROW()-4)</f>
        <v/>
      </c>
      <c r="B7207" s="13">
        <f>IF(H7207="","",ROW()-4)</f>
        <v/>
      </c>
    </row>
    <row r="7208">
      <c r="A7208" s="13">
        <f>IF(H7208="","",ROW()-4)</f>
        <v/>
      </c>
      <c r="B7208" s="13">
        <f>IF(H7208="","",ROW()-4)</f>
        <v/>
      </c>
    </row>
    <row r="7209">
      <c r="A7209" s="13">
        <f>IF(H7209="","",ROW()-4)</f>
        <v/>
      </c>
      <c r="B7209" s="13">
        <f>IF(H7209="","",ROW()-4)</f>
        <v/>
      </c>
    </row>
    <row r="7210">
      <c r="A7210" s="13">
        <f>IF(H7210="","",ROW()-4)</f>
        <v/>
      </c>
      <c r="B7210" s="13">
        <f>IF(H7210="","",ROW()-4)</f>
        <v/>
      </c>
    </row>
    <row r="7211">
      <c r="A7211" s="13">
        <f>IF(H7211="","",ROW()-4)</f>
        <v/>
      </c>
      <c r="B7211" s="13">
        <f>IF(H7211="","",ROW()-4)</f>
        <v/>
      </c>
    </row>
    <row r="7212">
      <c r="A7212" s="13">
        <f>IF(H7212="","",ROW()-4)</f>
        <v/>
      </c>
      <c r="B7212" s="13">
        <f>IF(H7212="","",ROW()-4)</f>
        <v/>
      </c>
    </row>
    <row r="7213">
      <c r="A7213" s="13">
        <f>IF(H7213="","",ROW()-4)</f>
        <v/>
      </c>
      <c r="B7213" s="13">
        <f>IF(H7213="","",ROW()-4)</f>
        <v/>
      </c>
    </row>
    <row r="7214">
      <c r="A7214" s="13">
        <f>IF(H7214="","",ROW()-4)</f>
        <v/>
      </c>
      <c r="B7214" s="13">
        <f>IF(H7214="","",ROW()-4)</f>
        <v/>
      </c>
    </row>
    <row r="7215">
      <c r="A7215" s="13">
        <f>IF(H7215="","",ROW()-4)</f>
        <v/>
      </c>
      <c r="B7215" s="13">
        <f>IF(H7215="","",ROW()-4)</f>
        <v/>
      </c>
    </row>
    <row r="7216">
      <c r="A7216" s="13">
        <f>IF(H7216="","",ROW()-4)</f>
        <v/>
      </c>
      <c r="B7216" s="13">
        <f>IF(H7216="","",ROW()-4)</f>
        <v/>
      </c>
    </row>
    <row r="7217">
      <c r="A7217" s="13">
        <f>IF(H7217="","",ROW()-4)</f>
        <v/>
      </c>
      <c r="B7217" s="13">
        <f>IF(H7217="","",ROW()-4)</f>
        <v/>
      </c>
    </row>
    <row r="7218">
      <c r="A7218" s="13">
        <f>IF(H7218="","",ROW()-4)</f>
        <v/>
      </c>
      <c r="B7218" s="13">
        <f>IF(H7218="","",ROW()-4)</f>
        <v/>
      </c>
    </row>
    <row r="7219">
      <c r="A7219" s="13">
        <f>IF(H7219="","",ROW()-4)</f>
        <v/>
      </c>
      <c r="B7219" s="13">
        <f>IF(H7219="","",ROW()-4)</f>
        <v/>
      </c>
    </row>
    <row r="7220">
      <c r="A7220" s="13">
        <f>IF(H7220="","",ROW()-4)</f>
        <v/>
      </c>
      <c r="B7220" s="13">
        <f>IF(H7220="","",ROW()-4)</f>
        <v/>
      </c>
    </row>
    <row r="7221">
      <c r="A7221" s="13">
        <f>IF(H7221="","",ROW()-4)</f>
        <v/>
      </c>
      <c r="B7221" s="13">
        <f>IF(H7221="","",ROW()-4)</f>
        <v/>
      </c>
    </row>
    <row r="7222">
      <c r="A7222" s="13">
        <f>IF(H7222="","",ROW()-4)</f>
        <v/>
      </c>
      <c r="B7222" s="13">
        <f>IF(H7222="","",ROW()-4)</f>
        <v/>
      </c>
    </row>
    <row r="7223">
      <c r="A7223" s="13">
        <f>IF(H7223="","",ROW()-4)</f>
        <v/>
      </c>
      <c r="B7223" s="13">
        <f>IF(H7223="","",ROW()-4)</f>
        <v/>
      </c>
    </row>
    <row r="7224">
      <c r="A7224" s="13">
        <f>IF(H7224="","",ROW()-4)</f>
        <v/>
      </c>
      <c r="B7224" s="13">
        <f>IF(H7224="","",ROW()-4)</f>
        <v/>
      </c>
    </row>
    <row r="7225">
      <c r="A7225" s="13">
        <f>IF(H7225="","",ROW()-4)</f>
        <v/>
      </c>
      <c r="B7225" s="13">
        <f>IF(H7225="","",ROW()-4)</f>
        <v/>
      </c>
    </row>
    <row r="7226">
      <c r="A7226" s="13">
        <f>IF(H7226="","",ROW()-4)</f>
        <v/>
      </c>
      <c r="B7226" s="13">
        <f>IF(H7226="","",ROW()-4)</f>
        <v/>
      </c>
    </row>
    <row r="7227">
      <c r="A7227" s="13">
        <f>IF(H7227="","",ROW()-4)</f>
        <v/>
      </c>
      <c r="B7227" s="13">
        <f>IF(H7227="","",ROW()-4)</f>
        <v/>
      </c>
    </row>
    <row r="7228">
      <c r="A7228" s="13">
        <f>IF(H7228="","",ROW()-4)</f>
        <v/>
      </c>
      <c r="B7228" s="13">
        <f>IF(H7228="","",ROW()-4)</f>
        <v/>
      </c>
    </row>
    <row r="7229">
      <c r="A7229" s="13">
        <f>IF(H7229="","",ROW()-4)</f>
        <v/>
      </c>
      <c r="B7229" s="13">
        <f>IF(H7229="","",ROW()-4)</f>
        <v/>
      </c>
    </row>
    <row r="7230">
      <c r="A7230" s="13">
        <f>IF(H7230="","",ROW()-4)</f>
        <v/>
      </c>
      <c r="B7230" s="13">
        <f>IF(H7230="","",ROW()-4)</f>
        <v/>
      </c>
    </row>
    <row r="7231">
      <c r="A7231" s="13">
        <f>IF(H7231="","",ROW()-4)</f>
        <v/>
      </c>
      <c r="B7231" s="13">
        <f>IF(H7231="","",ROW()-4)</f>
        <v/>
      </c>
    </row>
    <row r="7232">
      <c r="A7232" s="13">
        <f>IF(H7232="","",ROW()-4)</f>
        <v/>
      </c>
      <c r="B7232" s="13">
        <f>IF(H7232="","",ROW()-4)</f>
        <v/>
      </c>
    </row>
    <row r="7233">
      <c r="A7233" s="13">
        <f>IF(H7233="","",ROW()-4)</f>
        <v/>
      </c>
      <c r="B7233" s="13">
        <f>IF(H7233="","",ROW()-4)</f>
        <v/>
      </c>
    </row>
    <row r="7234">
      <c r="A7234" s="13">
        <f>IF(H7234="","",ROW()-4)</f>
        <v/>
      </c>
      <c r="B7234" s="13">
        <f>IF(H7234="","",ROW()-4)</f>
        <v/>
      </c>
    </row>
    <row r="7235">
      <c r="A7235" s="13">
        <f>IF(H7235="","",ROW()-4)</f>
        <v/>
      </c>
      <c r="B7235" s="13">
        <f>IF(H7235="","",ROW()-4)</f>
        <v/>
      </c>
    </row>
    <row r="7236">
      <c r="A7236" s="13">
        <f>IF(H7236="","",ROW()-4)</f>
        <v/>
      </c>
      <c r="B7236" s="13">
        <f>IF(H7236="","",ROW()-4)</f>
        <v/>
      </c>
    </row>
    <row r="7237">
      <c r="A7237" s="13">
        <f>IF(H7237="","",ROW()-4)</f>
        <v/>
      </c>
      <c r="B7237" s="13">
        <f>IF(H7237="","",ROW()-4)</f>
        <v/>
      </c>
    </row>
    <row r="7238">
      <c r="A7238" s="13">
        <f>IF(H7238="","",ROW()-4)</f>
        <v/>
      </c>
      <c r="B7238" s="13">
        <f>IF(H7238="","",ROW()-4)</f>
        <v/>
      </c>
    </row>
    <row r="7239">
      <c r="A7239" s="13">
        <f>IF(H7239="","",ROW()-4)</f>
        <v/>
      </c>
      <c r="B7239" s="13">
        <f>IF(H7239="","",ROW()-4)</f>
        <v/>
      </c>
    </row>
    <row r="7240">
      <c r="A7240" s="13">
        <f>IF(H7240="","",ROW()-4)</f>
        <v/>
      </c>
      <c r="B7240" s="13">
        <f>IF(H7240="","",ROW()-4)</f>
        <v/>
      </c>
    </row>
    <row r="7241">
      <c r="A7241" s="13">
        <f>IF(H7241="","",ROW()-4)</f>
        <v/>
      </c>
      <c r="B7241" s="13">
        <f>IF(H7241="","",ROW()-4)</f>
        <v/>
      </c>
    </row>
    <row r="7242">
      <c r="A7242" s="13">
        <f>IF(H7242="","",ROW()-4)</f>
        <v/>
      </c>
      <c r="B7242" s="13">
        <f>IF(H7242="","",ROW()-4)</f>
        <v/>
      </c>
    </row>
    <row r="7243">
      <c r="A7243" s="13">
        <f>IF(H7243="","",ROW()-4)</f>
        <v/>
      </c>
      <c r="B7243" s="13">
        <f>IF(H7243="","",ROW()-4)</f>
        <v/>
      </c>
    </row>
    <row r="7244">
      <c r="A7244" s="13">
        <f>IF(H7244="","",ROW()-4)</f>
        <v/>
      </c>
      <c r="B7244" s="13">
        <f>IF(H7244="","",ROW()-4)</f>
        <v/>
      </c>
    </row>
    <row r="7245">
      <c r="A7245" s="13">
        <f>IF(H7245="","",ROW()-4)</f>
        <v/>
      </c>
      <c r="B7245" s="13">
        <f>IF(H7245="","",ROW()-4)</f>
        <v/>
      </c>
    </row>
    <row r="7246">
      <c r="A7246" s="13">
        <f>IF(H7246="","",ROW()-4)</f>
        <v/>
      </c>
      <c r="B7246" s="13">
        <f>IF(H7246="","",ROW()-4)</f>
        <v/>
      </c>
    </row>
    <row r="7247">
      <c r="A7247" s="13">
        <f>IF(H7247="","",ROW()-4)</f>
        <v/>
      </c>
      <c r="B7247" s="13">
        <f>IF(H7247="","",ROW()-4)</f>
        <v/>
      </c>
    </row>
    <row r="7248">
      <c r="A7248" s="13">
        <f>IF(H7248="","",ROW()-4)</f>
        <v/>
      </c>
      <c r="B7248" s="13">
        <f>IF(H7248="","",ROW()-4)</f>
        <v/>
      </c>
    </row>
    <row r="7249">
      <c r="A7249" s="13">
        <f>IF(H7249="","",ROW()-4)</f>
        <v/>
      </c>
      <c r="B7249" s="13">
        <f>IF(H7249="","",ROW()-4)</f>
        <v/>
      </c>
    </row>
    <row r="7250">
      <c r="A7250" s="13">
        <f>IF(H7250="","",ROW()-4)</f>
        <v/>
      </c>
      <c r="B7250" s="13">
        <f>IF(H7250="","",ROW()-4)</f>
        <v/>
      </c>
    </row>
    <row r="7251">
      <c r="A7251" s="13">
        <f>IF(H7251="","",ROW()-4)</f>
        <v/>
      </c>
      <c r="B7251" s="13">
        <f>IF(H7251="","",ROW()-4)</f>
        <v/>
      </c>
    </row>
    <row r="7252">
      <c r="A7252" s="13">
        <f>IF(H7252="","",ROW()-4)</f>
        <v/>
      </c>
      <c r="B7252" s="13">
        <f>IF(H7252="","",ROW()-4)</f>
        <v/>
      </c>
    </row>
    <row r="7253">
      <c r="A7253" s="13">
        <f>IF(H7253="","",ROW()-4)</f>
        <v/>
      </c>
      <c r="B7253" s="13">
        <f>IF(H7253="","",ROW()-4)</f>
        <v/>
      </c>
    </row>
    <row r="7254">
      <c r="A7254" s="13">
        <f>IF(H7254="","",ROW()-4)</f>
        <v/>
      </c>
      <c r="B7254" s="13">
        <f>IF(H7254="","",ROW()-4)</f>
        <v/>
      </c>
    </row>
    <row r="7255">
      <c r="A7255" s="13">
        <f>IF(H7255="","",ROW()-4)</f>
        <v/>
      </c>
      <c r="B7255" s="13">
        <f>IF(H7255="","",ROW()-4)</f>
        <v/>
      </c>
    </row>
    <row r="7256">
      <c r="A7256" s="13">
        <f>IF(H7256="","",ROW()-4)</f>
        <v/>
      </c>
      <c r="B7256" s="13">
        <f>IF(H7256="","",ROW()-4)</f>
        <v/>
      </c>
    </row>
    <row r="7257">
      <c r="A7257" s="13">
        <f>IF(H7257="","",ROW()-4)</f>
        <v/>
      </c>
      <c r="B7257" s="13">
        <f>IF(H7257="","",ROW()-4)</f>
        <v/>
      </c>
    </row>
    <row r="7258">
      <c r="A7258" s="13">
        <f>IF(H7258="","",ROW()-4)</f>
        <v/>
      </c>
      <c r="B7258" s="13">
        <f>IF(H7258="","",ROW()-4)</f>
        <v/>
      </c>
    </row>
    <row r="7259">
      <c r="A7259" s="13">
        <f>IF(H7259="","",ROW()-4)</f>
        <v/>
      </c>
      <c r="B7259" s="13">
        <f>IF(H7259="","",ROW()-4)</f>
        <v/>
      </c>
    </row>
    <row r="7260">
      <c r="A7260" s="13">
        <f>IF(H7260="","",ROW()-4)</f>
        <v/>
      </c>
      <c r="B7260" s="13">
        <f>IF(H7260="","",ROW()-4)</f>
        <v/>
      </c>
    </row>
    <row r="7261">
      <c r="A7261" s="13">
        <f>IF(H7261="","",ROW()-4)</f>
        <v/>
      </c>
      <c r="B7261" s="13">
        <f>IF(H7261="","",ROW()-4)</f>
        <v/>
      </c>
    </row>
    <row r="7262">
      <c r="A7262" s="13">
        <f>IF(H7262="","",ROW()-4)</f>
        <v/>
      </c>
      <c r="B7262" s="13">
        <f>IF(H7262="","",ROW()-4)</f>
        <v/>
      </c>
    </row>
    <row r="7263">
      <c r="A7263" s="13">
        <f>IF(H7263="","",ROW()-4)</f>
        <v/>
      </c>
      <c r="B7263" s="13">
        <f>IF(H7263="","",ROW()-4)</f>
        <v/>
      </c>
    </row>
    <row r="7264">
      <c r="A7264" s="13">
        <f>IF(H7264="","",ROW()-4)</f>
        <v/>
      </c>
      <c r="B7264" s="13">
        <f>IF(H7264="","",ROW()-4)</f>
        <v/>
      </c>
    </row>
    <row r="7265">
      <c r="A7265" s="13">
        <f>IF(H7265="","",ROW()-4)</f>
        <v/>
      </c>
      <c r="B7265" s="13">
        <f>IF(H7265="","",ROW()-4)</f>
        <v/>
      </c>
    </row>
    <row r="7266">
      <c r="A7266" s="13">
        <f>IF(H7266="","",ROW()-4)</f>
        <v/>
      </c>
      <c r="B7266" s="13">
        <f>IF(H7266="","",ROW()-4)</f>
        <v/>
      </c>
    </row>
    <row r="7267">
      <c r="A7267" s="13">
        <f>IF(H7267="","",ROW()-4)</f>
        <v/>
      </c>
      <c r="B7267" s="13">
        <f>IF(H7267="","",ROW()-4)</f>
        <v/>
      </c>
    </row>
    <row r="7268">
      <c r="A7268" s="13">
        <f>IF(H7268="","",ROW()-4)</f>
        <v/>
      </c>
      <c r="B7268" s="13">
        <f>IF(H7268="","",ROW()-4)</f>
        <v/>
      </c>
    </row>
    <row r="7269">
      <c r="A7269" s="13">
        <f>IF(H7269="","",ROW()-4)</f>
        <v/>
      </c>
      <c r="B7269" s="13">
        <f>IF(H7269="","",ROW()-4)</f>
        <v/>
      </c>
    </row>
    <row r="7270">
      <c r="A7270" s="13">
        <f>IF(H7270="","",ROW()-4)</f>
        <v/>
      </c>
      <c r="B7270" s="13">
        <f>IF(H7270="","",ROW()-4)</f>
        <v/>
      </c>
    </row>
    <row r="7271">
      <c r="A7271" s="13">
        <f>IF(H7271="","",ROW()-4)</f>
        <v/>
      </c>
      <c r="B7271" s="13">
        <f>IF(H7271="","",ROW()-4)</f>
        <v/>
      </c>
    </row>
    <row r="7272">
      <c r="A7272" s="13">
        <f>IF(H7272="","",ROW()-4)</f>
        <v/>
      </c>
      <c r="B7272" s="13">
        <f>IF(H7272="","",ROW()-4)</f>
        <v/>
      </c>
    </row>
    <row r="7273">
      <c r="A7273" s="13">
        <f>IF(H7273="","",ROW()-4)</f>
        <v/>
      </c>
      <c r="B7273" s="13">
        <f>IF(H7273="","",ROW()-4)</f>
        <v/>
      </c>
    </row>
    <row r="7274">
      <c r="A7274" s="13">
        <f>IF(H7274="","",ROW()-4)</f>
        <v/>
      </c>
      <c r="B7274" s="13">
        <f>IF(H7274="","",ROW()-4)</f>
        <v/>
      </c>
    </row>
    <row r="7275">
      <c r="A7275" s="13">
        <f>IF(H7275="","",ROW()-4)</f>
        <v/>
      </c>
      <c r="B7275" s="13">
        <f>IF(H7275="","",ROW()-4)</f>
        <v/>
      </c>
    </row>
    <row r="7276">
      <c r="A7276" s="13">
        <f>IF(H7276="","",ROW()-4)</f>
        <v/>
      </c>
      <c r="B7276" s="13">
        <f>IF(H7276="","",ROW()-4)</f>
        <v/>
      </c>
    </row>
    <row r="7277">
      <c r="A7277" s="13">
        <f>IF(H7277="","",ROW()-4)</f>
        <v/>
      </c>
      <c r="B7277" s="13">
        <f>IF(H7277="","",ROW()-4)</f>
        <v/>
      </c>
    </row>
    <row r="7278">
      <c r="A7278" s="13">
        <f>IF(H7278="","",ROW()-4)</f>
        <v/>
      </c>
      <c r="B7278" s="13">
        <f>IF(H7278="","",ROW()-4)</f>
        <v/>
      </c>
    </row>
    <row r="7279">
      <c r="A7279" s="13">
        <f>IF(H7279="","",ROW()-4)</f>
        <v/>
      </c>
      <c r="B7279" s="13">
        <f>IF(H7279="","",ROW()-4)</f>
        <v/>
      </c>
    </row>
    <row r="7280">
      <c r="A7280" s="13">
        <f>IF(H7280="","",ROW()-4)</f>
        <v/>
      </c>
      <c r="B7280" s="13">
        <f>IF(H7280="","",ROW()-4)</f>
        <v/>
      </c>
    </row>
    <row r="7281">
      <c r="A7281" s="13">
        <f>IF(H7281="","",ROW()-4)</f>
        <v/>
      </c>
      <c r="B7281" s="13">
        <f>IF(H7281="","",ROW()-4)</f>
        <v/>
      </c>
    </row>
    <row r="7282">
      <c r="A7282" s="13">
        <f>IF(H7282="","",ROW()-4)</f>
        <v/>
      </c>
      <c r="B7282" s="13">
        <f>IF(H7282="","",ROW()-4)</f>
        <v/>
      </c>
    </row>
    <row r="7283">
      <c r="A7283" s="13">
        <f>IF(H7283="","",ROW()-4)</f>
        <v/>
      </c>
      <c r="B7283" s="13">
        <f>IF(H7283="","",ROW()-4)</f>
        <v/>
      </c>
    </row>
    <row r="7284">
      <c r="A7284" s="13">
        <f>IF(H7284="","",ROW()-4)</f>
        <v/>
      </c>
      <c r="B7284" s="13">
        <f>IF(H7284="","",ROW()-4)</f>
        <v/>
      </c>
    </row>
    <row r="7285">
      <c r="A7285" s="13">
        <f>IF(H7285="","",ROW()-4)</f>
        <v/>
      </c>
      <c r="B7285" s="13">
        <f>IF(H7285="","",ROW()-4)</f>
        <v/>
      </c>
    </row>
    <row r="7286">
      <c r="A7286" s="13">
        <f>IF(H7286="","",ROW()-4)</f>
        <v/>
      </c>
      <c r="B7286" s="13">
        <f>IF(H7286="","",ROW()-4)</f>
        <v/>
      </c>
    </row>
    <row r="7287">
      <c r="A7287" s="13">
        <f>IF(H7287="","",ROW()-4)</f>
        <v/>
      </c>
      <c r="B7287" s="13">
        <f>IF(H7287="","",ROW()-4)</f>
        <v/>
      </c>
    </row>
    <row r="7288">
      <c r="A7288" s="13">
        <f>IF(H7288="","",ROW()-4)</f>
        <v/>
      </c>
      <c r="B7288" s="13">
        <f>IF(H7288="","",ROW()-4)</f>
        <v/>
      </c>
    </row>
    <row r="7289">
      <c r="A7289" s="13">
        <f>IF(H7289="","",ROW()-4)</f>
        <v/>
      </c>
      <c r="B7289" s="13">
        <f>IF(H7289="","",ROW()-4)</f>
        <v/>
      </c>
    </row>
    <row r="7290">
      <c r="A7290" s="13">
        <f>IF(H7290="","",ROW()-4)</f>
        <v/>
      </c>
      <c r="B7290" s="13">
        <f>IF(H7290="","",ROW()-4)</f>
        <v/>
      </c>
    </row>
    <row r="7291">
      <c r="A7291" s="13">
        <f>IF(H7291="","",ROW()-4)</f>
        <v/>
      </c>
      <c r="B7291" s="13">
        <f>IF(H7291="","",ROW()-4)</f>
        <v/>
      </c>
    </row>
    <row r="7292">
      <c r="A7292" s="13">
        <f>IF(H7292="","",ROW()-4)</f>
        <v/>
      </c>
      <c r="B7292" s="13">
        <f>IF(H7292="","",ROW()-4)</f>
        <v/>
      </c>
    </row>
    <row r="7293">
      <c r="A7293" s="13">
        <f>IF(H7293="","",ROW()-4)</f>
        <v/>
      </c>
      <c r="B7293" s="13">
        <f>IF(H7293="","",ROW()-4)</f>
        <v/>
      </c>
    </row>
    <row r="7294">
      <c r="A7294" s="13">
        <f>IF(H7294="","",ROW()-4)</f>
        <v/>
      </c>
      <c r="B7294" s="13">
        <f>IF(H7294="","",ROW()-4)</f>
        <v/>
      </c>
    </row>
    <row r="7295">
      <c r="A7295" s="13">
        <f>IF(H7295="","",ROW()-4)</f>
        <v/>
      </c>
      <c r="B7295" s="13">
        <f>IF(H7295="","",ROW()-4)</f>
        <v/>
      </c>
    </row>
    <row r="7296">
      <c r="A7296" s="13">
        <f>IF(H7296="","",ROW()-4)</f>
        <v/>
      </c>
      <c r="B7296" s="13">
        <f>IF(H7296="","",ROW()-4)</f>
        <v/>
      </c>
    </row>
    <row r="7297">
      <c r="A7297" s="13">
        <f>IF(H7297="","",ROW()-4)</f>
        <v/>
      </c>
      <c r="B7297" s="13">
        <f>IF(H7297="","",ROW()-4)</f>
        <v/>
      </c>
    </row>
    <row r="7298">
      <c r="A7298" s="13">
        <f>IF(H7298="","",ROW()-4)</f>
        <v/>
      </c>
      <c r="B7298" s="13">
        <f>IF(H7298="","",ROW()-4)</f>
        <v/>
      </c>
    </row>
    <row r="7299">
      <c r="A7299" s="13">
        <f>IF(H7299="","",ROW()-4)</f>
        <v/>
      </c>
      <c r="B7299" s="13">
        <f>IF(H7299="","",ROW()-4)</f>
        <v/>
      </c>
    </row>
    <row r="7300">
      <c r="A7300" s="13">
        <f>IF(H7300="","",ROW()-4)</f>
        <v/>
      </c>
      <c r="B7300" s="13">
        <f>IF(H7300="","",ROW()-4)</f>
        <v/>
      </c>
    </row>
    <row r="7301">
      <c r="A7301" s="13">
        <f>IF(H7301="","",ROW()-4)</f>
        <v/>
      </c>
      <c r="B7301" s="13">
        <f>IF(H7301="","",ROW()-4)</f>
        <v/>
      </c>
    </row>
    <row r="7302">
      <c r="A7302" s="13">
        <f>IF(H7302="","",ROW()-4)</f>
        <v/>
      </c>
      <c r="B7302" s="13">
        <f>IF(H7302="","",ROW()-4)</f>
        <v/>
      </c>
    </row>
    <row r="7303">
      <c r="A7303" s="13">
        <f>IF(H7303="","",ROW()-4)</f>
        <v/>
      </c>
      <c r="B7303" s="13">
        <f>IF(H7303="","",ROW()-4)</f>
        <v/>
      </c>
    </row>
    <row r="7304">
      <c r="A7304" s="13">
        <f>IF(H7304="","",ROW()-4)</f>
        <v/>
      </c>
      <c r="B7304" s="13">
        <f>IF(H7304="","",ROW()-4)</f>
        <v/>
      </c>
    </row>
    <row r="7305">
      <c r="A7305" s="13">
        <f>IF(H7305="","",ROW()-4)</f>
        <v/>
      </c>
      <c r="B7305" s="13">
        <f>IF(H7305="","",ROW()-4)</f>
        <v/>
      </c>
    </row>
    <row r="7306">
      <c r="A7306" s="13">
        <f>IF(H7306="","",ROW()-4)</f>
        <v/>
      </c>
      <c r="B7306" s="13">
        <f>IF(H7306="","",ROW()-4)</f>
        <v/>
      </c>
    </row>
    <row r="7307">
      <c r="A7307" s="13">
        <f>IF(H7307="","",ROW()-4)</f>
        <v/>
      </c>
      <c r="B7307" s="13">
        <f>IF(H7307="","",ROW()-4)</f>
        <v/>
      </c>
    </row>
    <row r="7308">
      <c r="A7308" s="13">
        <f>IF(H7308="","",ROW()-4)</f>
        <v/>
      </c>
      <c r="B7308" s="13">
        <f>IF(H7308="","",ROW()-4)</f>
        <v/>
      </c>
    </row>
    <row r="7309">
      <c r="A7309" s="13">
        <f>IF(H7309="","",ROW()-4)</f>
        <v/>
      </c>
      <c r="B7309" s="13">
        <f>IF(H7309="","",ROW()-4)</f>
        <v/>
      </c>
    </row>
    <row r="7310">
      <c r="A7310" s="13">
        <f>IF(H7310="","",ROW()-4)</f>
        <v/>
      </c>
      <c r="B7310" s="13">
        <f>IF(H7310="","",ROW()-4)</f>
        <v/>
      </c>
    </row>
    <row r="7311">
      <c r="A7311" s="13">
        <f>IF(H7311="","",ROW()-4)</f>
        <v/>
      </c>
      <c r="B7311" s="13">
        <f>IF(H7311="","",ROW()-4)</f>
        <v/>
      </c>
    </row>
    <row r="7312">
      <c r="A7312" s="13">
        <f>IF(H7312="","",ROW()-4)</f>
        <v/>
      </c>
      <c r="B7312" s="13">
        <f>IF(H7312="","",ROW()-4)</f>
        <v/>
      </c>
    </row>
    <row r="7313">
      <c r="A7313" s="13">
        <f>IF(H7313="","",ROW()-4)</f>
        <v/>
      </c>
      <c r="B7313" s="13">
        <f>IF(H7313="","",ROW()-4)</f>
        <v/>
      </c>
    </row>
    <row r="7314">
      <c r="A7314" s="13">
        <f>IF(H7314="","",ROW()-4)</f>
        <v/>
      </c>
      <c r="B7314" s="13">
        <f>IF(H7314="","",ROW()-4)</f>
        <v/>
      </c>
    </row>
    <row r="7315">
      <c r="A7315" s="13">
        <f>IF(H7315="","",ROW()-4)</f>
        <v/>
      </c>
      <c r="B7315" s="13">
        <f>IF(H7315="","",ROW()-4)</f>
        <v/>
      </c>
    </row>
    <row r="7316">
      <c r="A7316" s="13">
        <f>IF(H7316="","",ROW()-4)</f>
        <v/>
      </c>
      <c r="B7316" s="13">
        <f>IF(H7316="","",ROW()-4)</f>
        <v/>
      </c>
    </row>
    <row r="7317">
      <c r="A7317" s="13">
        <f>IF(H7317="","",ROW()-4)</f>
        <v/>
      </c>
      <c r="B7317" s="13">
        <f>IF(H7317="","",ROW()-4)</f>
        <v/>
      </c>
    </row>
    <row r="7318">
      <c r="A7318" s="13">
        <f>IF(H7318="","",ROW()-4)</f>
        <v/>
      </c>
      <c r="B7318" s="13">
        <f>IF(H7318="","",ROW()-4)</f>
        <v/>
      </c>
    </row>
    <row r="7319">
      <c r="A7319" s="13">
        <f>IF(H7319="","",ROW()-4)</f>
        <v/>
      </c>
      <c r="B7319" s="13">
        <f>IF(H7319="","",ROW()-4)</f>
        <v/>
      </c>
    </row>
    <row r="7320">
      <c r="A7320" s="13">
        <f>IF(H7320="","",ROW()-4)</f>
        <v/>
      </c>
      <c r="B7320" s="13">
        <f>IF(H7320="","",ROW()-4)</f>
        <v/>
      </c>
    </row>
    <row r="7321">
      <c r="A7321" s="13">
        <f>IF(H7321="","",ROW()-4)</f>
        <v/>
      </c>
      <c r="B7321" s="13">
        <f>IF(H7321="","",ROW()-4)</f>
        <v/>
      </c>
    </row>
    <row r="7322">
      <c r="A7322" s="13">
        <f>IF(H7322="","",ROW()-4)</f>
        <v/>
      </c>
      <c r="B7322" s="13">
        <f>IF(H7322="","",ROW()-4)</f>
        <v/>
      </c>
    </row>
    <row r="7323">
      <c r="A7323" s="13">
        <f>IF(H7323="","",ROW()-4)</f>
        <v/>
      </c>
      <c r="B7323" s="13">
        <f>IF(H7323="","",ROW()-4)</f>
        <v/>
      </c>
    </row>
    <row r="7324">
      <c r="A7324" s="13">
        <f>IF(H7324="","",ROW()-4)</f>
        <v/>
      </c>
      <c r="B7324" s="13">
        <f>IF(H7324="","",ROW()-4)</f>
        <v/>
      </c>
    </row>
    <row r="7325">
      <c r="A7325" s="13">
        <f>IF(H7325="","",ROW()-4)</f>
        <v/>
      </c>
      <c r="B7325" s="13">
        <f>IF(H7325="","",ROW()-4)</f>
        <v/>
      </c>
    </row>
    <row r="7326">
      <c r="A7326" s="13">
        <f>IF(H7326="","",ROW()-4)</f>
        <v/>
      </c>
      <c r="B7326" s="13">
        <f>IF(H7326="","",ROW()-4)</f>
        <v/>
      </c>
    </row>
    <row r="7327">
      <c r="A7327" s="13">
        <f>IF(H7327="","",ROW()-4)</f>
        <v/>
      </c>
      <c r="B7327" s="13">
        <f>IF(H7327="","",ROW()-4)</f>
        <v/>
      </c>
    </row>
    <row r="7328">
      <c r="A7328" s="13">
        <f>IF(H7328="","",ROW()-4)</f>
        <v/>
      </c>
      <c r="B7328" s="13">
        <f>IF(H7328="","",ROW()-4)</f>
        <v/>
      </c>
    </row>
    <row r="7329">
      <c r="A7329" s="13">
        <f>IF(H7329="","",ROW()-4)</f>
        <v/>
      </c>
      <c r="B7329" s="13">
        <f>IF(H7329="","",ROW()-4)</f>
        <v/>
      </c>
    </row>
    <row r="7330">
      <c r="A7330" s="13">
        <f>IF(H7330="","",ROW()-4)</f>
        <v/>
      </c>
      <c r="B7330" s="13">
        <f>IF(H7330="","",ROW()-4)</f>
        <v/>
      </c>
    </row>
    <row r="7331">
      <c r="A7331" s="13">
        <f>IF(H7331="","",ROW()-4)</f>
        <v/>
      </c>
      <c r="B7331" s="13">
        <f>IF(H7331="","",ROW()-4)</f>
        <v/>
      </c>
    </row>
    <row r="7332">
      <c r="A7332" s="13">
        <f>IF(H7332="","",ROW()-4)</f>
        <v/>
      </c>
      <c r="B7332" s="13">
        <f>IF(H7332="","",ROW()-4)</f>
        <v/>
      </c>
    </row>
    <row r="7333">
      <c r="A7333" s="13">
        <f>IF(H7333="","",ROW()-4)</f>
        <v/>
      </c>
      <c r="B7333" s="13">
        <f>IF(H7333="","",ROW()-4)</f>
        <v/>
      </c>
    </row>
    <row r="7334">
      <c r="A7334" s="13">
        <f>IF(H7334="","",ROW()-4)</f>
        <v/>
      </c>
      <c r="B7334" s="13">
        <f>IF(H7334="","",ROW()-4)</f>
        <v/>
      </c>
    </row>
    <row r="7335">
      <c r="A7335" s="13">
        <f>IF(H7335="","",ROW()-4)</f>
        <v/>
      </c>
      <c r="B7335" s="13">
        <f>IF(H7335="","",ROW()-4)</f>
        <v/>
      </c>
    </row>
    <row r="7336">
      <c r="A7336" s="13">
        <f>IF(H7336="","",ROW()-4)</f>
        <v/>
      </c>
      <c r="B7336" s="13">
        <f>IF(H7336="","",ROW()-4)</f>
        <v/>
      </c>
    </row>
    <row r="7337">
      <c r="A7337" s="13">
        <f>IF(H7337="","",ROW()-4)</f>
        <v/>
      </c>
      <c r="B7337" s="13">
        <f>IF(H7337="","",ROW()-4)</f>
        <v/>
      </c>
    </row>
    <row r="7338">
      <c r="A7338" s="13">
        <f>IF(H7338="","",ROW()-4)</f>
        <v/>
      </c>
      <c r="B7338" s="13">
        <f>IF(H7338="","",ROW()-4)</f>
        <v/>
      </c>
    </row>
    <row r="7339">
      <c r="A7339" s="13">
        <f>IF(H7339="","",ROW()-4)</f>
        <v/>
      </c>
      <c r="B7339" s="13">
        <f>IF(H7339="","",ROW()-4)</f>
        <v/>
      </c>
    </row>
    <row r="7340">
      <c r="A7340" s="13">
        <f>IF(H7340="","",ROW()-4)</f>
        <v/>
      </c>
      <c r="B7340" s="13">
        <f>IF(H7340="","",ROW()-4)</f>
        <v/>
      </c>
    </row>
    <row r="7341">
      <c r="A7341" s="13">
        <f>IF(H7341="","",ROW()-4)</f>
        <v/>
      </c>
      <c r="B7341" s="13">
        <f>IF(H7341="","",ROW()-4)</f>
        <v/>
      </c>
    </row>
    <row r="7342">
      <c r="A7342" s="13">
        <f>IF(H7342="","",ROW()-4)</f>
        <v/>
      </c>
      <c r="B7342" s="13">
        <f>IF(H7342="","",ROW()-4)</f>
        <v/>
      </c>
    </row>
    <row r="7343">
      <c r="A7343" s="13">
        <f>IF(H7343="","",ROW()-4)</f>
        <v/>
      </c>
      <c r="B7343" s="13">
        <f>IF(H7343="","",ROW()-4)</f>
        <v/>
      </c>
    </row>
    <row r="7344">
      <c r="A7344" s="13">
        <f>IF(H7344="","",ROW()-4)</f>
        <v/>
      </c>
      <c r="B7344" s="13">
        <f>IF(H7344="","",ROW()-4)</f>
        <v/>
      </c>
    </row>
    <row r="7345">
      <c r="A7345" s="13">
        <f>IF(H7345="","",ROW()-4)</f>
        <v/>
      </c>
      <c r="B7345" s="13">
        <f>IF(H7345="","",ROW()-4)</f>
        <v/>
      </c>
    </row>
    <row r="7346">
      <c r="A7346" s="13">
        <f>IF(H7346="","",ROW()-4)</f>
        <v/>
      </c>
      <c r="B7346" s="13">
        <f>IF(H7346="","",ROW()-4)</f>
        <v/>
      </c>
    </row>
    <row r="7347">
      <c r="A7347" s="13">
        <f>IF(H7347="","",ROW()-4)</f>
        <v/>
      </c>
      <c r="B7347" s="13">
        <f>IF(H7347="","",ROW()-4)</f>
        <v/>
      </c>
    </row>
    <row r="7348">
      <c r="A7348" s="13">
        <f>IF(H7348="","",ROW()-4)</f>
        <v/>
      </c>
      <c r="B7348" s="13">
        <f>IF(H7348="","",ROW()-4)</f>
        <v/>
      </c>
    </row>
    <row r="7349">
      <c r="A7349" s="13">
        <f>IF(H7349="","",ROW()-4)</f>
        <v/>
      </c>
      <c r="B7349" s="13">
        <f>IF(H7349="","",ROW()-4)</f>
        <v/>
      </c>
    </row>
    <row r="7350">
      <c r="A7350" s="13">
        <f>IF(H7350="","",ROW()-4)</f>
        <v/>
      </c>
      <c r="B7350" s="13">
        <f>IF(H7350="","",ROW()-4)</f>
        <v/>
      </c>
    </row>
    <row r="7351">
      <c r="A7351" s="13">
        <f>IF(H7351="","",ROW()-4)</f>
        <v/>
      </c>
      <c r="B7351" s="13">
        <f>IF(H7351="","",ROW()-4)</f>
        <v/>
      </c>
    </row>
    <row r="7352">
      <c r="A7352" s="13">
        <f>IF(H7352="","",ROW()-4)</f>
        <v/>
      </c>
      <c r="B7352" s="13">
        <f>IF(H7352="","",ROW()-4)</f>
        <v/>
      </c>
    </row>
    <row r="7353">
      <c r="A7353" s="13">
        <f>IF(H7353="","",ROW()-4)</f>
        <v/>
      </c>
      <c r="B7353" s="13">
        <f>IF(H7353="","",ROW()-4)</f>
        <v/>
      </c>
    </row>
    <row r="7354">
      <c r="A7354" s="13">
        <f>IF(H7354="","",ROW()-4)</f>
        <v/>
      </c>
      <c r="B7354" s="13">
        <f>IF(H7354="","",ROW()-4)</f>
        <v/>
      </c>
    </row>
    <row r="7355">
      <c r="A7355" s="13">
        <f>IF(H7355="","",ROW()-4)</f>
        <v/>
      </c>
      <c r="B7355" s="13">
        <f>IF(H7355="","",ROW()-4)</f>
        <v/>
      </c>
    </row>
    <row r="7356">
      <c r="A7356" s="13">
        <f>IF(H7356="","",ROW()-4)</f>
        <v/>
      </c>
      <c r="B7356" s="13">
        <f>IF(H7356="","",ROW()-4)</f>
        <v/>
      </c>
    </row>
    <row r="7357">
      <c r="A7357" s="13">
        <f>IF(H7357="","",ROW()-4)</f>
        <v/>
      </c>
      <c r="B7357" s="13">
        <f>IF(H7357="","",ROW()-4)</f>
        <v/>
      </c>
    </row>
    <row r="7358">
      <c r="A7358" s="13">
        <f>IF(H7358="","",ROW()-4)</f>
        <v/>
      </c>
      <c r="B7358" s="13">
        <f>IF(H7358="","",ROW()-4)</f>
        <v/>
      </c>
    </row>
    <row r="7359">
      <c r="A7359" s="13">
        <f>IF(H7359="","",ROW()-4)</f>
        <v/>
      </c>
      <c r="B7359" s="13">
        <f>IF(H7359="","",ROW()-4)</f>
        <v/>
      </c>
    </row>
    <row r="7360">
      <c r="A7360" s="13">
        <f>IF(H7360="","",ROW()-4)</f>
        <v/>
      </c>
      <c r="B7360" s="13">
        <f>IF(H7360="","",ROW()-4)</f>
        <v/>
      </c>
    </row>
    <row r="7361">
      <c r="A7361" s="13">
        <f>IF(H7361="","",ROW()-4)</f>
        <v/>
      </c>
      <c r="B7361" s="13">
        <f>IF(H7361="","",ROW()-4)</f>
        <v/>
      </c>
    </row>
    <row r="7362">
      <c r="A7362" s="13">
        <f>IF(H7362="","",ROW()-4)</f>
        <v/>
      </c>
      <c r="B7362" s="13">
        <f>IF(H7362="","",ROW()-4)</f>
        <v/>
      </c>
    </row>
    <row r="7363">
      <c r="A7363" s="13">
        <f>IF(H7363="","",ROW()-4)</f>
        <v/>
      </c>
      <c r="B7363" s="13">
        <f>IF(H7363="","",ROW()-4)</f>
        <v/>
      </c>
    </row>
    <row r="7364">
      <c r="A7364" s="13">
        <f>IF(H7364="","",ROW()-4)</f>
        <v/>
      </c>
      <c r="B7364" s="13">
        <f>IF(H7364="","",ROW()-4)</f>
        <v/>
      </c>
    </row>
    <row r="7365">
      <c r="A7365" s="13">
        <f>IF(H7365="","",ROW()-4)</f>
        <v/>
      </c>
      <c r="B7365" s="13">
        <f>IF(H7365="","",ROW()-4)</f>
        <v/>
      </c>
    </row>
    <row r="7366">
      <c r="A7366" s="13">
        <f>IF(H7366="","",ROW()-4)</f>
        <v/>
      </c>
      <c r="B7366" s="13">
        <f>IF(H7366="","",ROW()-4)</f>
        <v/>
      </c>
    </row>
    <row r="7367">
      <c r="A7367" s="13">
        <f>IF(H7367="","",ROW()-4)</f>
        <v/>
      </c>
      <c r="B7367" s="13">
        <f>IF(H7367="","",ROW()-4)</f>
        <v/>
      </c>
    </row>
    <row r="7368">
      <c r="A7368" s="13">
        <f>IF(H7368="","",ROW()-4)</f>
        <v/>
      </c>
      <c r="B7368" s="13">
        <f>IF(H7368="","",ROW()-4)</f>
        <v/>
      </c>
    </row>
    <row r="7369">
      <c r="A7369" s="13">
        <f>IF(H7369="","",ROW()-4)</f>
        <v/>
      </c>
      <c r="B7369" s="13">
        <f>IF(H7369="","",ROW()-4)</f>
        <v/>
      </c>
    </row>
    <row r="7370">
      <c r="A7370" s="13">
        <f>IF(H7370="","",ROW()-4)</f>
        <v/>
      </c>
      <c r="B7370" s="13">
        <f>IF(H7370="","",ROW()-4)</f>
        <v/>
      </c>
    </row>
    <row r="7371">
      <c r="A7371" s="13">
        <f>IF(H7371="","",ROW()-4)</f>
        <v/>
      </c>
      <c r="B7371" s="13">
        <f>IF(H7371="","",ROW()-4)</f>
        <v/>
      </c>
    </row>
    <row r="7372">
      <c r="A7372" s="13">
        <f>IF(H7372="","",ROW()-4)</f>
        <v/>
      </c>
      <c r="B7372" s="13">
        <f>IF(H7372="","",ROW()-4)</f>
        <v/>
      </c>
    </row>
    <row r="7373">
      <c r="A7373" s="13">
        <f>IF(H7373="","",ROW()-4)</f>
        <v/>
      </c>
      <c r="B7373" s="13">
        <f>IF(H7373="","",ROW()-4)</f>
        <v/>
      </c>
    </row>
    <row r="7374">
      <c r="A7374" s="13">
        <f>IF(H7374="","",ROW()-4)</f>
        <v/>
      </c>
      <c r="B7374" s="13">
        <f>IF(H7374="","",ROW()-4)</f>
        <v/>
      </c>
    </row>
    <row r="7375">
      <c r="A7375" s="13">
        <f>IF(H7375="","",ROW()-4)</f>
        <v/>
      </c>
      <c r="B7375" s="13">
        <f>IF(H7375="","",ROW()-4)</f>
        <v/>
      </c>
    </row>
    <row r="7376">
      <c r="A7376" s="13">
        <f>IF(H7376="","",ROW()-4)</f>
        <v/>
      </c>
      <c r="B7376" s="13">
        <f>IF(H7376="","",ROW()-4)</f>
        <v/>
      </c>
    </row>
    <row r="7377">
      <c r="A7377" s="13">
        <f>IF(H7377="","",ROW()-4)</f>
        <v/>
      </c>
      <c r="B7377" s="13">
        <f>IF(H7377="","",ROW()-4)</f>
        <v/>
      </c>
    </row>
    <row r="7378">
      <c r="A7378" s="13">
        <f>IF(H7378="","",ROW()-4)</f>
        <v/>
      </c>
      <c r="B7378" s="13">
        <f>IF(H7378="","",ROW()-4)</f>
        <v/>
      </c>
    </row>
    <row r="7379">
      <c r="A7379" s="13">
        <f>IF(H7379="","",ROW()-4)</f>
        <v/>
      </c>
      <c r="B7379" s="13">
        <f>IF(H7379="","",ROW()-4)</f>
        <v/>
      </c>
    </row>
    <row r="7380">
      <c r="A7380" s="13">
        <f>IF(H7380="","",ROW()-4)</f>
        <v/>
      </c>
      <c r="B7380" s="13">
        <f>IF(H7380="","",ROW()-4)</f>
        <v/>
      </c>
    </row>
    <row r="7381">
      <c r="A7381" s="13">
        <f>IF(H7381="","",ROW()-4)</f>
        <v/>
      </c>
      <c r="B7381" s="13">
        <f>IF(H7381="","",ROW()-4)</f>
        <v/>
      </c>
    </row>
    <row r="7382">
      <c r="A7382" s="13">
        <f>IF(H7382="","",ROW()-4)</f>
        <v/>
      </c>
      <c r="B7382" s="13">
        <f>IF(H7382="","",ROW()-4)</f>
        <v/>
      </c>
    </row>
    <row r="7383">
      <c r="A7383" s="13">
        <f>IF(H7383="","",ROW()-4)</f>
        <v/>
      </c>
      <c r="B7383" s="13">
        <f>IF(H7383="","",ROW()-4)</f>
        <v/>
      </c>
    </row>
    <row r="7384">
      <c r="A7384" s="13">
        <f>IF(H7384="","",ROW()-4)</f>
        <v/>
      </c>
      <c r="B7384" s="13">
        <f>IF(H7384="","",ROW()-4)</f>
        <v/>
      </c>
    </row>
    <row r="7385">
      <c r="A7385" s="13">
        <f>IF(H7385="","",ROW()-4)</f>
        <v/>
      </c>
      <c r="B7385" s="13">
        <f>IF(H7385="","",ROW()-4)</f>
        <v/>
      </c>
    </row>
    <row r="7386">
      <c r="A7386" s="13">
        <f>IF(H7386="","",ROW()-4)</f>
        <v/>
      </c>
      <c r="B7386" s="13">
        <f>IF(H7386="","",ROW()-4)</f>
        <v/>
      </c>
    </row>
    <row r="7387">
      <c r="A7387" s="13">
        <f>IF(H7387="","",ROW()-4)</f>
        <v/>
      </c>
      <c r="B7387" s="13">
        <f>IF(H7387="","",ROW()-4)</f>
        <v/>
      </c>
    </row>
    <row r="7388">
      <c r="A7388" s="13">
        <f>IF(H7388="","",ROW()-4)</f>
        <v/>
      </c>
      <c r="B7388" s="13">
        <f>IF(H7388="","",ROW()-4)</f>
        <v/>
      </c>
    </row>
    <row r="7389">
      <c r="A7389" s="13">
        <f>IF(H7389="","",ROW()-4)</f>
        <v/>
      </c>
      <c r="B7389" s="13">
        <f>IF(H7389="","",ROW()-4)</f>
        <v/>
      </c>
    </row>
    <row r="7390">
      <c r="A7390" s="13">
        <f>IF(H7390="","",ROW()-4)</f>
        <v/>
      </c>
      <c r="B7390" s="13">
        <f>IF(H7390="","",ROW()-4)</f>
        <v/>
      </c>
    </row>
    <row r="7391">
      <c r="A7391" s="13">
        <f>IF(H7391="","",ROW()-4)</f>
        <v/>
      </c>
      <c r="B7391" s="13">
        <f>IF(H7391="","",ROW()-4)</f>
        <v/>
      </c>
    </row>
    <row r="7392">
      <c r="A7392" s="13">
        <f>IF(H7392="","",ROW()-4)</f>
        <v/>
      </c>
      <c r="B7392" s="13">
        <f>IF(H7392="","",ROW()-4)</f>
        <v/>
      </c>
    </row>
    <row r="7393">
      <c r="A7393" s="13">
        <f>IF(H7393="","",ROW()-4)</f>
        <v/>
      </c>
      <c r="B7393" s="13">
        <f>IF(H7393="","",ROW()-4)</f>
        <v/>
      </c>
    </row>
    <row r="7394">
      <c r="A7394" s="13">
        <f>IF(H7394="","",ROW()-4)</f>
        <v/>
      </c>
      <c r="B7394" s="13">
        <f>IF(H7394="","",ROW()-4)</f>
        <v/>
      </c>
    </row>
    <row r="7395">
      <c r="A7395" s="13">
        <f>IF(H7395="","",ROW()-4)</f>
        <v/>
      </c>
      <c r="B7395" s="13">
        <f>IF(H7395="","",ROW()-4)</f>
        <v/>
      </c>
    </row>
    <row r="7396">
      <c r="A7396" s="13">
        <f>IF(H7396="","",ROW()-4)</f>
        <v/>
      </c>
      <c r="B7396" s="13">
        <f>IF(H7396="","",ROW()-4)</f>
        <v/>
      </c>
    </row>
    <row r="7397">
      <c r="A7397" s="13">
        <f>IF(H7397="","",ROW()-4)</f>
        <v/>
      </c>
      <c r="B7397" s="13">
        <f>IF(H7397="","",ROW()-4)</f>
        <v/>
      </c>
    </row>
    <row r="7398">
      <c r="A7398" s="13">
        <f>IF(H7398="","",ROW()-4)</f>
        <v/>
      </c>
      <c r="B7398" s="13">
        <f>IF(H7398="","",ROW()-4)</f>
        <v/>
      </c>
    </row>
    <row r="7399">
      <c r="A7399" s="13">
        <f>IF(H7399="","",ROW()-4)</f>
        <v/>
      </c>
      <c r="B7399" s="13">
        <f>IF(H7399="","",ROW()-4)</f>
        <v/>
      </c>
    </row>
    <row r="7400">
      <c r="A7400" s="13">
        <f>IF(H7400="","",ROW()-4)</f>
        <v/>
      </c>
      <c r="B7400" s="13">
        <f>IF(H7400="","",ROW()-4)</f>
        <v/>
      </c>
    </row>
    <row r="7401">
      <c r="A7401" s="13">
        <f>IF(H7401="","",ROW()-4)</f>
        <v/>
      </c>
      <c r="B7401" s="13">
        <f>IF(H7401="","",ROW()-4)</f>
        <v/>
      </c>
    </row>
    <row r="7402">
      <c r="A7402" s="13">
        <f>IF(H7402="","",ROW()-4)</f>
        <v/>
      </c>
      <c r="B7402" s="13">
        <f>IF(H7402="","",ROW()-4)</f>
        <v/>
      </c>
    </row>
    <row r="7403">
      <c r="A7403" s="13">
        <f>IF(H7403="","",ROW()-4)</f>
        <v/>
      </c>
      <c r="B7403" s="13">
        <f>IF(H7403="","",ROW()-4)</f>
        <v/>
      </c>
    </row>
    <row r="7404">
      <c r="A7404" s="13">
        <f>IF(H7404="","",ROW()-4)</f>
        <v/>
      </c>
      <c r="B7404" s="13">
        <f>IF(H7404="","",ROW()-4)</f>
        <v/>
      </c>
    </row>
    <row r="7405">
      <c r="A7405" s="13">
        <f>IF(H7405="","",ROW()-4)</f>
        <v/>
      </c>
      <c r="B7405" s="13">
        <f>IF(H7405="","",ROW()-4)</f>
        <v/>
      </c>
    </row>
    <row r="7406">
      <c r="A7406" s="13">
        <f>IF(H7406="","",ROW()-4)</f>
        <v/>
      </c>
      <c r="B7406" s="13">
        <f>IF(H7406="","",ROW()-4)</f>
        <v/>
      </c>
    </row>
    <row r="7407">
      <c r="A7407" s="13">
        <f>IF(H7407="","",ROW()-4)</f>
        <v/>
      </c>
      <c r="B7407" s="13">
        <f>IF(H7407="","",ROW()-4)</f>
        <v/>
      </c>
    </row>
    <row r="7408">
      <c r="A7408" s="13">
        <f>IF(H7408="","",ROW()-4)</f>
        <v/>
      </c>
      <c r="B7408" s="13">
        <f>IF(H7408="","",ROW()-4)</f>
        <v/>
      </c>
    </row>
    <row r="7409">
      <c r="A7409" s="13">
        <f>IF(H7409="","",ROW()-4)</f>
        <v/>
      </c>
      <c r="B7409" s="13">
        <f>IF(H7409="","",ROW()-4)</f>
        <v/>
      </c>
    </row>
    <row r="7410">
      <c r="A7410" s="13">
        <f>IF(H7410="","",ROW()-4)</f>
        <v/>
      </c>
      <c r="B7410" s="13">
        <f>IF(H7410="","",ROW()-4)</f>
        <v/>
      </c>
    </row>
    <row r="7411">
      <c r="A7411" s="13">
        <f>IF(H7411="","",ROW()-4)</f>
        <v/>
      </c>
      <c r="B7411" s="13">
        <f>IF(H7411="","",ROW()-4)</f>
        <v/>
      </c>
    </row>
    <row r="7412">
      <c r="A7412" s="13">
        <f>IF(H7412="","",ROW()-4)</f>
        <v/>
      </c>
      <c r="B7412" s="13">
        <f>IF(H7412="","",ROW()-4)</f>
        <v/>
      </c>
    </row>
    <row r="7413">
      <c r="A7413" s="13">
        <f>IF(H7413="","",ROW()-4)</f>
        <v/>
      </c>
      <c r="B7413" s="13">
        <f>IF(H7413="","",ROW()-4)</f>
        <v/>
      </c>
    </row>
    <row r="7414">
      <c r="A7414" s="13">
        <f>IF(H7414="","",ROW()-4)</f>
        <v/>
      </c>
      <c r="B7414" s="13">
        <f>IF(H7414="","",ROW()-4)</f>
        <v/>
      </c>
    </row>
    <row r="7415">
      <c r="A7415" s="13">
        <f>IF(H7415="","",ROW()-4)</f>
        <v/>
      </c>
      <c r="B7415" s="13">
        <f>IF(H7415="","",ROW()-4)</f>
        <v/>
      </c>
    </row>
    <row r="7416">
      <c r="A7416" s="13">
        <f>IF(H7416="","",ROW()-4)</f>
        <v/>
      </c>
      <c r="B7416" s="13">
        <f>IF(H7416="","",ROW()-4)</f>
        <v/>
      </c>
    </row>
    <row r="7417">
      <c r="A7417" s="13">
        <f>IF(H7417="","",ROW()-4)</f>
        <v/>
      </c>
      <c r="B7417" s="13">
        <f>IF(H7417="","",ROW()-4)</f>
        <v/>
      </c>
    </row>
    <row r="7418">
      <c r="A7418" s="13">
        <f>IF(H7418="","",ROW()-4)</f>
        <v/>
      </c>
      <c r="B7418" s="13">
        <f>IF(H7418="","",ROW()-4)</f>
        <v/>
      </c>
    </row>
    <row r="7419">
      <c r="A7419" s="13">
        <f>IF(H7419="","",ROW()-4)</f>
        <v/>
      </c>
      <c r="B7419" s="13">
        <f>IF(H7419="","",ROW()-4)</f>
        <v/>
      </c>
    </row>
    <row r="7420">
      <c r="A7420" s="13">
        <f>IF(H7420="","",ROW()-4)</f>
        <v/>
      </c>
      <c r="B7420" s="13">
        <f>IF(H7420="","",ROW()-4)</f>
        <v/>
      </c>
    </row>
    <row r="7421">
      <c r="A7421" s="13">
        <f>IF(H7421="","",ROW()-4)</f>
        <v/>
      </c>
      <c r="B7421" s="13">
        <f>IF(H7421="","",ROW()-4)</f>
        <v/>
      </c>
    </row>
    <row r="7422">
      <c r="A7422" s="13">
        <f>IF(H7422="","",ROW()-4)</f>
        <v/>
      </c>
      <c r="B7422" s="13">
        <f>IF(H7422="","",ROW()-4)</f>
        <v/>
      </c>
    </row>
    <row r="7423">
      <c r="A7423" s="13">
        <f>IF(H7423="","",ROW()-4)</f>
        <v/>
      </c>
      <c r="B7423" s="13">
        <f>IF(H7423="","",ROW()-4)</f>
        <v/>
      </c>
    </row>
    <row r="7424">
      <c r="A7424" s="13">
        <f>IF(H7424="","",ROW()-4)</f>
        <v/>
      </c>
      <c r="B7424" s="13">
        <f>IF(H7424="","",ROW()-4)</f>
        <v/>
      </c>
    </row>
    <row r="7425">
      <c r="A7425" s="13">
        <f>IF(H7425="","",ROW()-4)</f>
        <v/>
      </c>
      <c r="B7425" s="13">
        <f>IF(H7425="","",ROW()-4)</f>
        <v/>
      </c>
    </row>
    <row r="7426">
      <c r="A7426" s="13">
        <f>IF(H7426="","",ROW()-4)</f>
        <v/>
      </c>
      <c r="B7426" s="13">
        <f>IF(H7426="","",ROW()-4)</f>
        <v/>
      </c>
    </row>
    <row r="7427">
      <c r="A7427" s="13">
        <f>IF(H7427="","",ROW()-4)</f>
        <v/>
      </c>
      <c r="B7427" s="13">
        <f>IF(H7427="","",ROW()-4)</f>
        <v/>
      </c>
    </row>
    <row r="7428">
      <c r="A7428" s="13">
        <f>IF(H7428="","",ROW()-4)</f>
        <v/>
      </c>
      <c r="B7428" s="13">
        <f>IF(H7428="","",ROW()-4)</f>
        <v/>
      </c>
    </row>
    <row r="7429">
      <c r="A7429" s="13">
        <f>IF(H7429="","",ROW()-4)</f>
        <v/>
      </c>
      <c r="B7429" s="13">
        <f>IF(H7429="","",ROW()-4)</f>
        <v/>
      </c>
    </row>
    <row r="7430">
      <c r="A7430" s="13">
        <f>IF(H7430="","",ROW()-4)</f>
        <v/>
      </c>
      <c r="B7430" s="13">
        <f>IF(H7430="","",ROW()-4)</f>
        <v/>
      </c>
    </row>
    <row r="7431">
      <c r="A7431" s="13">
        <f>IF(H7431="","",ROW()-4)</f>
        <v/>
      </c>
      <c r="B7431" s="13">
        <f>IF(H7431="","",ROW()-4)</f>
        <v/>
      </c>
    </row>
    <row r="7432">
      <c r="A7432" s="13">
        <f>IF(H7432="","",ROW()-4)</f>
        <v/>
      </c>
      <c r="B7432" s="13">
        <f>IF(H7432="","",ROW()-4)</f>
        <v/>
      </c>
    </row>
    <row r="7433">
      <c r="A7433" s="13">
        <f>IF(H7433="","",ROW()-4)</f>
        <v/>
      </c>
      <c r="B7433" s="13">
        <f>IF(H7433="","",ROW()-4)</f>
        <v/>
      </c>
    </row>
    <row r="7434">
      <c r="A7434" s="13">
        <f>IF(H7434="","",ROW()-4)</f>
        <v/>
      </c>
      <c r="B7434" s="13">
        <f>IF(H7434="","",ROW()-4)</f>
        <v/>
      </c>
    </row>
    <row r="7435">
      <c r="A7435" s="13">
        <f>IF(H7435="","",ROW()-4)</f>
        <v/>
      </c>
      <c r="B7435" s="13">
        <f>IF(H7435="","",ROW()-4)</f>
        <v/>
      </c>
    </row>
    <row r="7436">
      <c r="A7436" s="13">
        <f>IF(H7436="","",ROW()-4)</f>
        <v/>
      </c>
      <c r="B7436" s="13">
        <f>IF(H7436="","",ROW()-4)</f>
        <v/>
      </c>
    </row>
    <row r="7437">
      <c r="A7437" s="13">
        <f>IF(H7437="","",ROW()-4)</f>
        <v/>
      </c>
      <c r="B7437" s="13">
        <f>IF(H7437="","",ROW()-4)</f>
        <v/>
      </c>
    </row>
    <row r="7438">
      <c r="A7438" s="13">
        <f>IF(H7438="","",ROW()-4)</f>
        <v/>
      </c>
      <c r="B7438" s="13">
        <f>IF(H7438="","",ROW()-4)</f>
        <v/>
      </c>
    </row>
    <row r="7439">
      <c r="A7439" s="13">
        <f>IF(H7439="","",ROW()-4)</f>
        <v/>
      </c>
      <c r="B7439" s="13">
        <f>IF(H7439="","",ROW()-4)</f>
        <v/>
      </c>
    </row>
    <row r="7440">
      <c r="A7440" s="13">
        <f>IF(H7440="","",ROW()-4)</f>
        <v/>
      </c>
      <c r="B7440" s="13">
        <f>IF(H7440="","",ROW()-4)</f>
        <v/>
      </c>
    </row>
    <row r="7441">
      <c r="A7441" s="13">
        <f>IF(H7441="","",ROW()-4)</f>
        <v/>
      </c>
      <c r="B7441" s="13">
        <f>IF(H7441="","",ROW()-4)</f>
        <v/>
      </c>
    </row>
    <row r="7442">
      <c r="A7442" s="13">
        <f>IF(H7442="","",ROW()-4)</f>
        <v/>
      </c>
      <c r="B7442" s="13">
        <f>IF(H7442="","",ROW()-4)</f>
        <v/>
      </c>
    </row>
    <row r="7443">
      <c r="A7443" s="13">
        <f>IF(H7443="","",ROW()-4)</f>
        <v/>
      </c>
      <c r="B7443" s="13">
        <f>IF(H7443="","",ROW()-4)</f>
        <v/>
      </c>
    </row>
    <row r="7444">
      <c r="A7444" s="13">
        <f>IF(H7444="","",ROW()-4)</f>
        <v/>
      </c>
      <c r="B7444" s="13">
        <f>IF(H7444="","",ROW()-4)</f>
        <v/>
      </c>
    </row>
    <row r="7445">
      <c r="A7445" s="13">
        <f>IF(H7445="","",ROW()-4)</f>
        <v/>
      </c>
      <c r="B7445" s="13">
        <f>IF(H7445="","",ROW()-4)</f>
        <v/>
      </c>
    </row>
    <row r="7446">
      <c r="A7446" s="13">
        <f>IF(H7446="","",ROW()-4)</f>
        <v/>
      </c>
      <c r="B7446" s="13">
        <f>IF(H7446="","",ROW()-4)</f>
        <v/>
      </c>
    </row>
    <row r="7447">
      <c r="A7447" s="13">
        <f>IF(H7447="","",ROW()-4)</f>
        <v/>
      </c>
      <c r="B7447" s="13">
        <f>IF(H7447="","",ROW()-4)</f>
        <v/>
      </c>
    </row>
    <row r="7448">
      <c r="A7448" s="13">
        <f>IF(H7448="","",ROW()-4)</f>
        <v/>
      </c>
      <c r="B7448" s="13">
        <f>IF(H7448="","",ROW()-4)</f>
        <v/>
      </c>
    </row>
    <row r="7449">
      <c r="A7449" s="13">
        <f>IF(H7449="","",ROW()-4)</f>
        <v/>
      </c>
      <c r="B7449" s="13">
        <f>IF(H7449="","",ROW()-4)</f>
        <v/>
      </c>
    </row>
    <row r="7450">
      <c r="A7450" s="13">
        <f>IF(H7450="","",ROW()-4)</f>
        <v/>
      </c>
      <c r="B7450" s="13">
        <f>IF(H7450="","",ROW()-4)</f>
        <v/>
      </c>
    </row>
    <row r="7451">
      <c r="A7451" s="13">
        <f>IF(H7451="","",ROW()-4)</f>
        <v/>
      </c>
      <c r="B7451" s="13">
        <f>IF(H7451="","",ROW()-4)</f>
        <v/>
      </c>
    </row>
    <row r="7452">
      <c r="A7452" s="13">
        <f>IF(H7452="","",ROW()-4)</f>
        <v/>
      </c>
      <c r="B7452" s="13">
        <f>IF(H7452="","",ROW()-4)</f>
        <v/>
      </c>
    </row>
    <row r="7453">
      <c r="A7453" s="13">
        <f>IF(H7453="","",ROW()-4)</f>
        <v/>
      </c>
      <c r="B7453" s="13">
        <f>IF(H7453="","",ROW()-4)</f>
        <v/>
      </c>
    </row>
    <row r="7454">
      <c r="A7454" s="13">
        <f>IF(H7454="","",ROW()-4)</f>
        <v/>
      </c>
      <c r="B7454" s="13">
        <f>IF(H7454="","",ROW()-4)</f>
        <v/>
      </c>
    </row>
    <row r="7455">
      <c r="A7455" s="13">
        <f>IF(H7455="","",ROW()-4)</f>
        <v/>
      </c>
      <c r="B7455" s="13">
        <f>IF(H7455="","",ROW()-4)</f>
        <v/>
      </c>
    </row>
    <row r="7456">
      <c r="A7456" s="13">
        <f>IF(H7456="","",ROW()-4)</f>
        <v/>
      </c>
      <c r="B7456" s="13">
        <f>IF(H7456="","",ROW()-4)</f>
        <v/>
      </c>
    </row>
    <row r="7457">
      <c r="A7457" s="13">
        <f>IF(H7457="","",ROW()-4)</f>
        <v/>
      </c>
      <c r="B7457" s="13">
        <f>IF(H7457="","",ROW()-4)</f>
        <v/>
      </c>
    </row>
    <row r="7458">
      <c r="A7458" s="13">
        <f>IF(H7458="","",ROW()-4)</f>
        <v/>
      </c>
      <c r="B7458" s="13">
        <f>IF(H7458="","",ROW()-4)</f>
        <v/>
      </c>
    </row>
    <row r="7459">
      <c r="A7459" s="13">
        <f>IF(H7459="","",ROW()-4)</f>
        <v/>
      </c>
      <c r="B7459" s="13">
        <f>IF(H7459="","",ROW()-4)</f>
        <v/>
      </c>
    </row>
    <row r="7460">
      <c r="A7460" s="13">
        <f>IF(H7460="","",ROW()-4)</f>
        <v/>
      </c>
      <c r="B7460" s="13">
        <f>IF(H7460="","",ROW()-4)</f>
        <v/>
      </c>
    </row>
    <row r="7461">
      <c r="A7461" s="13">
        <f>IF(H7461="","",ROW()-4)</f>
        <v/>
      </c>
      <c r="B7461" s="13">
        <f>IF(H7461="","",ROW()-4)</f>
        <v/>
      </c>
    </row>
    <row r="7462">
      <c r="A7462" s="13">
        <f>IF(H7462="","",ROW()-4)</f>
        <v/>
      </c>
      <c r="B7462" s="13">
        <f>IF(H7462="","",ROW()-4)</f>
        <v/>
      </c>
    </row>
    <row r="7463">
      <c r="A7463" s="13">
        <f>IF(H7463="","",ROW()-4)</f>
        <v/>
      </c>
      <c r="B7463" s="13">
        <f>IF(H7463="","",ROW()-4)</f>
        <v/>
      </c>
    </row>
    <row r="7464">
      <c r="A7464" s="13">
        <f>IF(H7464="","",ROW()-4)</f>
        <v/>
      </c>
      <c r="B7464" s="13">
        <f>IF(H7464="","",ROW()-4)</f>
        <v/>
      </c>
    </row>
    <row r="7465">
      <c r="A7465" s="13">
        <f>IF(H7465="","",ROW()-4)</f>
        <v/>
      </c>
      <c r="B7465" s="13">
        <f>IF(H7465="","",ROW()-4)</f>
        <v/>
      </c>
    </row>
    <row r="7466">
      <c r="A7466" s="13">
        <f>IF(H7466="","",ROW()-4)</f>
        <v/>
      </c>
      <c r="B7466" s="13">
        <f>IF(H7466="","",ROW()-4)</f>
        <v/>
      </c>
    </row>
    <row r="7467">
      <c r="A7467" s="13">
        <f>IF(H7467="","",ROW()-4)</f>
        <v/>
      </c>
      <c r="B7467" s="13">
        <f>IF(H7467="","",ROW()-4)</f>
        <v/>
      </c>
    </row>
    <row r="7468">
      <c r="A7468" s="13">
        <f>IF(H7468="","",ROW()-4)</f>
        <v/>
      </c>
      <c r="B7468" s="13">
        <f>IF(H7468="","",ROW()-4)</f>
        <v/>
      </c>
    </row>
    <row r="7469">
      <c r="A7469" s="13">
        <f>IF(H7469="","",ROW()-4)</f>
        <v/>
      </c>
      <c r="B7469" s="13">
        <f>IF(H7469="","",ROW()-4)</f>
        <v/>
      </c>
    </row>
    <row r="7470">
      <c r="A7470" s="13">
        <f>IF(H7470="","",ROW()-4)</f>
        <v/>
      </c>
      <c r="B7470" s="13">
        <f>IF(H7470="","",ROW()-4)</f>
        <v/>
      </c>
    </row>
    <row r="7471">
      <c r="A7471" s="13">
        <f>IF(H7471="","",ROW()-4)</f>
        <v/>
      </c>
      <c r="B7471" s="13">
        <f>IF(H7471="","",ROW()-4)</f>
        <v/>
      </c>
    </row>
    <row r="7472">
      <c r="A7472" s="13">
        <f>IF(H7472="","",ROW()-4)</f>
        <v/>
      </c>
      <c r="B7472" s="13">
        <f>IF(H7472="","",ROW()-4)</f>
        <v/>
      </c>
    </row>
    <row r="7473">
      <c r="A7473" s="13">
        <f>IF(H7473="","",ROW()-4)</f>
        <v/>
      </c>
      <c r="B7473" s="13">
        <f>IF(H7473="","",ROW()-4)</f>
        <v/>
      </c>
    </row>
    <row r="7474">
      <c r="A7474" s="13">
        <f>IF(H7474="","",ROW()-4)</f>
        <v/>
      </c>
      <c r="B7474" s="13">
        <f>IF(H7474="","",ROW()-4)</f>
        <v/>
      </c>
    </row>
    <row r="7475">
      <c r="A7475" s="13">
        <f>IF(H7475="","",ROW()-4)</f>
        <v/>
      </c>
      <c r="B7475" s="13">
        <f>IF(H7475="","",ROW()-4)</f>
        <v/>
      </c>
    </row>
    <row r="7476">
      <c r="A7476" s="13">
        <f>IF(H7476="","",ROW()-4)</f>
        <v/>
      </c>
      <c r="B7476" s="13">
        <f>IF(H7476="","",ROW()-4)</f>
        <v/>
      </c>
    </row>
    <row r="7477">
      <c r="A7477" s="13">
        <f>IF(H7477="","",ROW()-4)</f>
        <v/>
      </c>
      <c r="B7477" s="13">
        <f>IF(H7477="","",ROW()-4)</f>
        <v/>
      </c>
    </row>
    <row r="7478">
      <c r="A7478" s="13">
        <f>IF(H7478="","",ROW()-4)</f>
        <v/>
      </c>
      <c r="B7478" s="13">
        <f>IF(H7478="","",ROW()-4)</f>
        <v/>
      </c>
    </row>
    <row r="7479">
      <c r="A7479" s="13">
        <f>IF(H7479="","",ROW()-4)</f>
        <v/>
      </c>
      <c r="B7479" s="13">
        <f>IF(H7479="","",ROW()-4)</f>
        <v/>
      </c>
    </row>
    <row r="7480">
      <c r="A7480" s="13">
        <f>IF(H7480="","",ROW()-4)</f>
        <v/>
      </c>
      <c r="B7480" s="13">
        <f>IF(H7480="","",ROW()-4)</f>
        <v/>
      </c>
    </row>
    <row r="7481">
      <c r="A7481" s="13">
        <f>IF(H7481="","",ROW()-4)</f>
        <v/>
      </c>
      <c r="B7481" s="13">
        <f>IF(H7481="","",ROW()-4)</f>
        <v/>
      </c>
    </row>
    <row r="7482">
      <c r="A7482" s="13">
        <f>IF(H7482="","",ROW()-4)</f>
        <v/>
      </c>
      <c r="B7482" s="13">
        <f>IF(H7482="","",ROW()-4)</f>
        <v/>
      </c>
    </row>
    <row r="7483">
      <c r="A7483" s="13">
        <f>IF(H7483="","",ROW()-4)</f>
        <v/>
      </c>
      <c r="B7483" s="13">
        <f>IF(H7483="","",ROW()-4)</f>
        <v/>
      </c>
    </row>
    <row r="7484">
      <c r="A7484" s="13">
        <f>IF(H7484="","",ROW()-4)</f>
        <v/>
      </c>
      <c r="B7484" s="13">
        <f>IF(H7484="","",ROW()-4)</f>
        <v/>
      </c>
    </row>
    <row r="7485">
      <c r="A7485" s="13">
        <f>IF(H7485="","",ROW()-4)</f>
        <v/>
      </c>
      <c r="B7485" s="13">
        <f>IF(H7485="","",ROW()-4)</f>
        <v/>
      </c>
    </row>
    <row r="7486">
      <c r="A7486" s="13">
        <f>IF(H7486="","",ROW()-4)</f>
        <v/>
      </c>
      <c r="B7486" s="13">
        <f>IF(H7486="","",ROW()-4)</f>
        <v/>
      </c>
    </row>
    <row r="7487">
      <c r="A7487" s="13">
        <f>IF(H7487="","",ROW()-4)</f>
        <v/>
      </c>
      <c r="B7487" s="13">
        <f>IF(H7487="","",ROW()-4)</f>
        <v/>
      </c>
    </row>
    <row r="7488">
      <c r="A7488" s="13">
        <f>IF(H7488="","",ROW()-4)</f>
        <v/>
      </c>
      <c r="B7488" s="13">
        <f>IF(H7488="","",ROW()-4)</f>
        <v/>
      </c>
    </row>
    <row r="7489">
      <c r="A7489" s="13">
        <f>IF(H7489="","",ROW()-4)</f>
        <v/>
      </c>
      <c r="B7489" s="13">
        <f>IF(H7489="","",ROW()-4)</f>
        <v/>
      </c>
    </row>
    <row r="7490">
      <c r="A7490" s="13">
        <f>IF(H7490="","",ROW()-4)</f>
        <v/>
      </c>
      <c r="B7490" s="13">
        <f>IF(H7490="","",ROW()-4)</f>
        <v/>
      </c>
    </row>
    <row r="7491">
      <c r="A7491" s="13">
        <f>IF(H7491="","",ROW()-4)</f>
        <v/>
      </c>
      <c r="B7491" s="13">
        <f>IF(H7491="","",ROW()-4)</f>
        <v/>
      </c>
    </row>
    <row r="7492">
      <c r="A7492" s="13">
        <f>IF(H7492="","",ROW()-4)</f>
        <v/>
      </c>
      <c r="B7492" s="13">
        <f>IF(H7492="","",ROW()-4)</f>
        <v/>
      </c>
    </row>
    <row r="7493">
      <c r="A7493" s="13">
        <f>IF(H7493="","",ROW()-4)</f>
        <v/>
      </c>
      <c r="B7493" s="13">
        <f>IF(H7493="","",ROW()-4)</f>
        <v/>
      </c>
    </row>
    <row r="7494">
      <c r="A7494" s="13">
        <f>IF(H7494="","",ROW()-4)</f>
        <v/>
      </c>
      <c r="B7494" s="13">
        <f>IF(H7494="","",ROW()-4)</f>
        <v/>
      </c>
    </row>
    <row r="7495">
      <c r="A7495" s="13">
        <f>IF(H7495="","",ROW()-4)</f>
        <v/>
      </c>
      <c r="B7495" s="13">
        <f>IF(H7495="","",ROW()-4)</f>
        <v/>
      </c>
    </row>
    <row r="7496">
      <c r="A7496" s="13">
        <f>IF(H7496="","",ROW()-4)</f>
        <v/>
      </c>
      <c r="B7496" s="13">
        <f>IF(H7496="","",ROW()-4)</f>
        <v/>
      </c>
    </row>
    <row r="7497">
      <c r="A7497" s="13">
        <f>IF(H7497="","",ROW()-4)</f>
        <v/>
      </c>
      <c r="B7497" s="13">
        <f>IF(H7497="","",ROW()-4)</f>
        <v/>
      </c>
    </row>
    <row r="7498">
      <c r="A7498" s="13">
        <f>IF(H7498="","",ROW()-4)</f>
        <v/>
      </c>
      <c r="B7498" s="13">
        <f>IF(H7498="","",ROW()-4)</f>
        <v/>
      </c>
    </row>
    <row r="7499">
      <c r="A7499" s="13">
        <f>IF(H7499="","",ROW()-4)</f>
        <v/>
      </c>
      <c r="B7499" s="13">
        <f>IF(H7499="","",ROW()-4)</f>
        <v/>
      </c>
    </row>
    <row r="7500">
      <c r="A7500" s="13">
        <f>IF(H7500="","",ROW()-4)</f>
        <v/>
      </c>
      <c r="B7500" s="13">
        <f>IF(H7500="","",ROW()-4)</f>
        <v/>
      </c>
    </row>
    <row r="7501">
      <c r="A7501" s="13">
        <f>IF(H7501="","",ROW()-4)</f>
        <v/>
      </c>
      <c r="B7501" s="13">
        <f>IF(H7501="","",ROW()-4)</f>
        <v/>
      </c>
    </row>
    <row r="7502">
      <c r="A7502" s="13">
        <f>IF(H7502="","",ROW()-4)</f>
        <v/>
      </c>
      <c r="B7502" s="13">
        <f>IF(H7502="","",ROW()-4)</f>
        <v/>
      </c>
    </row>
    <row r="7503">
      <c r="A7503" s="13">
        <f>IF(H7503="","",ROW()-4)</f>
        <v/>
      </c>
      <c r="B7503" s="13">
        <f>IF(H7503="","",ROW()-4)</f>
        <v/>
      </c>
    </row>
    <row r="7504">
      <c r="A7504" s="13">
        <f>IF(H7504="","",ROW()-4)</f>
        <v/>
      </c>
      <c r="B7504" s="13">
        <f>IF(H7504="","",ROW()-4)</f>
        <v/>
      </c>
    </row>
    <row r="7505">
      <c r="A7505" s="13">
        <f>IF(H7505="","",ROW()-4)</f>
        <v/>
      </c>
      <c r="B7505" s="13">
        <f>IF(H7505="","",ROW()-4)</f>
        <v/>
      </c>
    </row>
    <row r="7506">
      <c r="A7506" s="13">
        <f>IF(H7506="","",ROW()-4)</f>
        <v/>
      </c>
      <c r="B7506" s="13">
        <f>IF(H7506="","",ROW()-4)</f>
        <v/>
      </c>
    </row>
    <row r="7507">
      <c r="A7507" s="13">
        <f>IF(H7507="","",ROW()-4)</f>
        <v/>
      </c>
      <c r="B7507" s="13">
        <f>IF(H7507="","",ROW()-4)</f>
        <v/>
      </c>
    </row>
    <row r="7508">
      <c r="A7508" s="13">
        <f>IF(H7508="","",ROW()-4)</f>
        <v/>
      </c>
      <c r="B7508" s="13">
        <f>IF(H7508="","",ROW()-4)</f>
        <v/>
      </c>
    </row>
    <row r="7509">
      <c r="A7509" s="13">
        <f>IF(H7509="","",ROW()-4)</f>
        <v/>
      </c>
      <c r="B7509" s="13">
        <f>IF(H7509="","",ROW()-4)</f>
        <v/>
      </c>
    </row>
    <row r="7510">
      <c r="A7510" s="13">
        <f>IF(H7510="","",ROW()-4)</f>
        <v/>
      </c>
      <c r="B7510" s="13">
        <f>IF(H7510="","",ROW()-4)</f>
        <v/>
      </c>
    </row>
    <row r="7511">
      <c r="A7511" s="13">
        <f>IF(H7511="","",ROW()-4)</f>
        <v/>
      </c>
      <c r="B7511" s="13">
        <f>IF(H7511="","",ROW()-4)</f>
        <v/>
      </c>
    </row>
    <row r="7512">
      <c r="A7512" s="13">
        <f>IF(H7512="","",ROW()-4)</f>
        <v/>
      </c>
      <c r="B7512" s="13">
        <f>IF(H7512="","",ROW()-4)</f>
        <v/>
      </c>
    </row>
    <row r="7513">
      <c r="A7513" s="13">
        <f>IF(H7513="","",ROW()-4)</f>
        <v/>
      </c>
      <c r="B7513" s="13">
        <f>IF(H7513="","",ROW()-4)</f>
        <v/>
      </c>
    </row>
    <row r="7514">
      <c r="A7514" s="13">
        <f>IF(H7514="","",ROW()-4)</f>
        <v/>
      </c>
      <c r="B7514" s="13">
        <f>IF(H7514="","",ROW()-4)</f>
        <v/>
      </c>
    </row>
    <row r="7515">
      <c r="A7515" s="13">
        <f>IF(H7515="","",ROW()-4)</f>
        <v/>
      </c>
      <c r="B7515" s="13">
        <f>IF(H7515="","",ROW()-4)</f>
        <v/>
      </c>
    </row>
    <row r="7516">
      <c r="A7516" s="13">
        <f>IF(H7516="","",ROW()-4)</f>
        <v/>
      </c>
      <c r="B7516" s="13">
        <f>IF(H7516="","",ROW()-4)</f>
        <v/>
      </c>
    </row>
    <row r="7517">
      <c r="A7517" s="13">
        <f>IF(H7517="","",ROW()-4)</f>
        <v/>
      </c>
      <c r="B7517" s="13">
        <f>IF(H7517="","",ROW()-4)</f>
        <v/>
      </c>
    </row>
    <row r="7518">
      <c r="A7518" s="13">
        <f>IF(H7518="","",ROW()-4)</f>
        <v/>
      </c>
      <c r="B7518" s="13">
        <f>IF(H7518="","",ROW()-4)</f>
        <v/>
      </c>
    </row>
    <row r="7519">
      <c r="A7519" s="13">
        <f>IF(H7519="","",ROW()-4)</f>
        <v/>
      </c>
      <c r="B7519" s="13">
        <f>IF(H7519="","",ROW()-4)</f>
        <v/>
      </c>
    </row>
    <row r="7520">
      <c r="A7520" s="13">
        <f>IF(H7520="","",ROW()-4)</f>
        <v/>
      </c>
      <c r="B7520" s="13">
        <f>IF(H7520="","",ROW()-4)</f>
        <v/>
      </c>
    </row>
    <row r="7521">
      <c r="A7521" s="13">
        <f>IF(H7521="","",ROW()-4)</f>
        <v/>
      </c>
      <c r="B7521" s="13">
        <f>IF(H7521="","",ROW()-4)</f>
        <v/>
      </c>
    </row>
    <row r="7522">
      <c r="A7522" s="13">
        <f>IF(H7522="","",ROW()-4)</f>
        <v/>
      </c>
      <c r="B7522" s="13">
        <f>IF(H7522="","",ROW()-4)</f>
        <v/>
      </c>
    </row>
    <row r="7523">
      <c r="A7523" s="13">
        <f>IF(H7523="","",ROW()-4)</f>
        <v/>
      </c>
      <c r="B7523" s="13">
        <f>IF(H7523="","",ROW()-4)</f>
        <v/>
      </c>
    </row>
    <row r="7524">
      <c r="A7524" s="13">
        <f>IF(H7524="","",ROW()-4)</f>
        <v/>
      </c>
      <c r="B7524" s="13">
        <f>IF(H7524="","",ROW()-4)</f>
        <v/>
      </c>
    </row>
    <row r="7525">
      <c r="A7525" s="13">
        <f>IF(H7525="","",ROW()-4)</f>
        <v/>
      </c>
      <c r="B7525" s="13">
        <f>IF(H7525="","",ROW()-4)</f>
        <v/>
      </c>
    </row>
    <row r="7526">
      <c r="A7526" s="13">
        <f>IF(H7526="","",ROW()-4)</f>
        <v/>
      </c>
      <c r="B7526" s="13">
        <f>IF(H7526="","",ROW()-4)</f>
        <v/>
      </c>
    </row>
    <row r="7527">
      <c r="A7527" s="13">
        <f>IF(H7527="","",ROW()-4)</f>
        <v/>
      </c>
      <c r="B7527" s="13">
        <f>IF(H7527="","",ROW()-4)</f>
        <v/>
      </c>
    </row>
    <row r="7528">
      <c r="A7528" s="13">
        <f>IF(H7528="","",ROW()-4)</f>
        <v/>
      </c>
      <c r="B7528" s="13">
        <f>IF(H7528="","",ROW()-4)</f>
        <v/>
      </c>
    </row>
    <row r="7529">
      <c r="A7529" s="13">
        <f>IF(H7529="","",ROW()-4)</f>
        <v/>
      </c>
      <c r="B7529" s="13">
        <f>IF(H7529="","",ROW()-4)</f>
        <v/>
      </c>
    </row>
    <row r="7530">
      <c r="A7530" s="13">
        <f>IF(H7530="","",ROW()-4)</f>
        <v/>
      </c>
      <c r="B7530" s="13">
        <f>IF(H7530="","",ROW()-4)</f>
        <v/>
      </c>
    </row>
    <row r="7531">
      <c r="A7531" s="13">
        <f>IF(H7531="","",ROW()-4)</f>
        <v/>
      </c>
      <c r="B7531" s="13">
        <f>IF(H7531="","",ROW()-4)</f>
        <v/>
      </c>
    </row>
    <row r="7532">
      <c r="A7532" s="13">
        <f>IF(H7532="","",ROW()-4)</f>
        <v/>
      </c>
      <c r="B7532" s="13">
        <f>IF(H7532="","",ROW()-4)</f>
        <v/>
      </c>
    </row>
    <row r="7533">
      <c r="A7533" s="13">
        <f>IF(H7533="","",ROW()-4)</f>
        <v/>
      </c>
      <c r="B7533" s="13">
        <f>IF(H7533="","",ROW()-4)</f>
        <v/>
      </c>
    </row>
    <row r="7534">
      <c r="A7534" s="13">
        <f>IF(H7534="","",ROW()-4)</f>
        <v/>
      </c>
      <c r="B7534" s="13">
        <f>IF(H7534="","",ROW()-4)</f>
        <v/>
      </c>
    </row>
    <row r="7535">
      <c r="A7535" s="13">
        <f>IF(H7535="","",ROW()-4)</f>
        <v/>
      </c>
      <c r="B7535" s="13">
        <f>IF(H7535="","",ROW()-4)</f>
        <v/>
      </c>
    </row>
    <row r="7536">
      <c r="A7536" s="13">
        <f>IF(H7536="","",ROW()-4)</f>
        <v/>
      </c>
      <c r="B7536" s="13">
        <f>IF(H7536="","",ROW()-4)</f>
        <v/>
      </c>
    </row>
    <row r="7537">
      <c r="A7537" s="13">
        <f>IF(H7537="","",ROW()-4)</f>
        <v/>
      </c>
      <c r="B7537" s="13">
        <f>IF(H7537="","",ROW()-4)</f>
        <v/>
      </c>
    </row>
    <row r="7538">
      <c r="A7538" s="13">
        <f>IF(H7538="","",ROW()-4)</f>
        <v/>
      </c>
      <c r="B7538" s="13">
        <f>IF(H7538="","",ROW()-4)</f>
        <v/>
      </c>
    </row>
    <row r="7539">
      <c r="A7539" s="13">
        <f>IF(H7539="","",ROW()-4)</f>
        <v/>
      </c>
      <c r="B7539" s="13">
        <f>IF(H7539="","",ROW()-4)</f>
        <v/>
      </c>
    </row>
    <row r="7540">
      <c r="A7540" s="13">
        <f>IF(H7540="","",ROW()-4)</f>
        <v/>
      </c>
      <c r="B7540" s="13">
        <f>IF(H7540="","",ROW()-4)</f>
        <v/>
      </c>
    </row>
    <row r="7541">
      <c r="A7541" s="13">
        <f>IF(H7541="","",ROW()-4)</f>
        <v/>
      </c>
      <c r="B7541" s="13">
        <f>IF(H7541="","",ROW()-4)</f>
        <v/>
      </c>
    </row>
    <row r="7542">
      <c r="A7542" s="13">
        <f>IF(H7542="","",ROW()-4)</f>
        <v/>
      </c>
      <c r="B7542" s="13">
        <f>IF(H7542="","",ROW()-4)</f>
        <v/>
      </c>
    </row>
    <row r="7543">
      <c r="A7543" s="13">
        <f>IF(H7543="","",ROW()-4)</f>
        <v/>
      </c>
      <c r="B7543" s="13">
        <f>IF(H7543="","",ROW()-4)</f>
        <v/>
      </c>
    </row>
    <row r="7544">
      <c r="A7544" s="13">
        <f>IF(H7544="","",ROW()-4)</f>
        <v/>
      </c>
      <c r="B7544" s="13">
        <f>IF(H7544="","",ROW()-4)</f>
        <v/>
      </c>
    </row>
    <row r="7545">
      <c r="A7545" s="13">
        <f>IF(H7545="","",ROW()-4)</f>
        <v/>
      </c>
      <c r="B7545" s="13">
        <f>IF(H7545="","",ROW()-4)</f>
        <v/>
      </c>
    </row>
    <row r="7546">
      <c r="A7546" s="13">
        <f>IF(H7546="","",ROW()-4)</f>
        <v/>
      </c>
      <c r="B7546" s="13">
        <f>IF(H7546="","",ROW()-4)</f>
        <v/>
      </c>
    </row>
    <row r="7547">
      <c r="A7547" s="13">
        <f>IF(H7547="","",ROW()-4)</f>
        <v/>
      </c>
      <c r="B7547" s="13">
        <f>IF(H7547="","",ROW()-4)</f>
        <v/>
      </c>
    </row>
    <row r="7548">
      <c r="A7548" s="13">
        <f>IF(H7548="","",ROW()-4)</f>
        <v/>
      </c>
      <c r="B7548" s="13">
        <f>IF(H7548="","",ROW()-4)</f>
        <v/>
      </c>
    </row>
    <row r="7549">
      <c r="A7549" s="13">
        <f>IF(H7549="","",ROW()-4)</f>
        <v/>
      </c>
      <c r="B7549" s="13">
        <f>IF(H7549="","",ROW()-4)</f>
        <v/>
      </c>
    </row>
    <row r="7550">
      <c r="A7550" s="13">
        <f>IF(H7550="","",ROW()-4)</f>
        <v/>
      </c>
      <c r="B7550" s="13">
        <f>IF(H7550="","",ROW()-4)</f>
        <v/>
      </c>
    </row>
    <row r="7551">
      <c r="A7551" s="13">
        <f>IF(H7551="","",ROW()-4)</f>
        <v/>
      </c>
      <c r="B7551" s="13">
        <f>IF(H7551="","",ROW()-4)</f>
        <v/>
      </c>
    </row>
    <row r="7552">
      <c r="A7552" s="13">
        <f>IF(H7552="","",ROW()-4)</f>
        <v/>
      </c>
      <c r="B7552" s="13">
        <f>IF(H7552="","",ROW()-4)</f>
        <v/>
      </c>
    </row>
    <row r="7553">
      <c r="A7553" s="13">
        <f>IF(H7553="","",ROW()-4)</f>
        <v/>
      </c>
      <c r="B7553" s="13">
        <f>IF(H7553="","",ROW()-4)</f>
        <v/>
      </c>
    </row>
    <row r="7554">
      <c r="A7554" s="13">
        <f>IF(H7554="","",ROW()-4)</f>
        <v/>
      </c>
      <c r="B7554" s="13">
        <f>IF(H7554="","",ROW()-4)</f>
        <v/>
      </c>
    </row>
    <row r="7555">
      <c r="A7555" s="13">
        <f>IF(H7555="","",ROW()-4)</f>
        <v/>
      </c>
      <c r="B7555" s="13">
        <f>IF(H7555="","",ROW()-4)</f>
        <v/>
      </c>
    </row>
    <row r="7556">
      <c r="A7556" s="13">
        <f>IF(H7556="","",ROW()-4)</f>
        <v/>
      </c>
      <c r="B7556" s="13">
        <f>IF(H7556="","",ROW()-4)</f>
        <v/>
      </c>
    </row>
    <row r="7557">
      <c r="A7557" s="13">
        <f>IF(H7557="","",ROW()-4)</f>
        <v/>
      </c>
      <c r="B7557" s="13">
        <f>IF(H7557="","",ROW()-4)</f>
        <v/>
      </c>
    </row>
    <row r="7558">
      <c r="A7558" s="13">
        <f>IF(H7558="","",ROW()-4)</f>
        <v/>
      </c>
      <c r="B7558" s="13">
        <f>IF(H7558="","",ROW()-4)</f>
        <v/>
      </c>
    </row>
    <row r="7559">
      <c r="A7559" s="13">
        <f>IF(H7559="","",ROW()-4)</f>
        <v/>
      </c>
      <c r="B7559" s="13">
        <f>IF(H7559="","",ROW()-4)</f>
        <v/>
      </c>
    </row>
    <row r="7560">
      <c r="A7560" s="13">
        <f>IF(H7560="","",ROW()-4)</f>
        <v/>
      </c>
      <c r="B7560" s="13">
        <f>IF(H7560="","",ROW()-4)</f>
        <v/>
      </c>
    </row>
    <row r="7561">
      <c r="A7561" s="13">
        <f>IF(H7561="","",ROW()-4)</f>
        <v/>
      </c>
      <c r="B7561" s="13">
        <f>IF(H7561="","",ROW()-4)</f>
        <v/>
      </c>
    </row>
    <row r="7562">
      <c r="A7562" s="13">
        <f>IF(H7562="","",ROW()-4)</f>
        <v/>
      </c>
      <c r="B7562" s="13">
        <f>IF(H7562="","",ROW()-4)</f>
        <v/>
      </c>
    </row>
    <row r="7563">
      <c r="A7563" s="13">
        <f>IF(H7563="","",ROW()-4)</f>
        <v/>
      </c>
      <c r="B7563" s="13">
        <f>IF(H7563="","",ROW()-4)</f>
        <v/>
      </c>
    </row>
    <row r="7564">
      <c r="A7564" s="13">
        <f>IF(H7564="","",ROW()-4)</f>
        <v/>
      </c>
      <c r="B7564" s="13">
        <f>IF(H7564="","",ROW()-4)</f>
        <v/>
      </c>
    </row>
    <row r="7565">
      <c r="A7565" s="13">
        <f>IF(H7565="","",ROW()-4)</f>
        <v/>
      </c>
      <c r="B7565" s="13">
        <f>IF(H7565="","",ROW()-4)</f>
        <v/>
      </c>
    </row>
    <row r="7566">
      <c r="A7566" s="13">
        <f>IF(H7566="","",ROW()-4)</f>
        <v/>
      </c>
      <c r="B7566" s="13">
        <f>IF(H7566="","",ROW()-4)</f>
        <v/>
      </c>
    </row>
    <row r="7567">
      <c r="A7567" s="13">
        <f>IF(H7567="","",ROW()-4)</f>
        <v/>
      </c>
      <c r="B7567" s="13">
        <f>IF(H7567="","",ROW()-4)</f>
        <v/>
      </c>
    </row>
    <row r="7568">
      <c r="A7568" s="13">
        <f>IF(H7568="","",ROW()-4)</f>
        <v/>
      </c>
      <c r="B7568" s="13">
        <f>IF(H7568="","",ROW()-4)</f>
        <v/>
      </c>
    </row>
    <row r="7569">
      <c r="A7569" s="13">
        <f>IF(H7569="","",ROW()-4)</f>
        <v/>
      </c>
      <c r="B7569" s="13">
        <f>IF(H7569="","",ROW()-4)</f>
        <v/>
      </c>
    </row>
    <row r="7570">
      <c r="A7570" s="13">
        <f>IF(H7570="","",ROW()-4)</f>
        <v/>
      </c>
      <c r="B7570" s="13">
        <f>IF(H7570="","",ROW()-4)</f>
        <v/>
      </c>
    </row>
    <row r="7571">
      <c r="A7571" s="13">
        <f>IF(H7571="","",ROW()-4)</f>
        <v/>
      </c>
      <c r="B7571" s="13">
        <f>IF(H7571="","",ROW()-4)</f>
        <v/>
      </c>
    </row>
    <row r="7572">
      <c r="A7572" s="13">
        <f>IF(H7572="","",ROW()-4)</f>
        <v/>
      </c>
      <c r="B7572" s="13">
        <f>IF(H7572="","",ROW()-4)</f>
        <v/>
      </c>
    </row>
    <row r="7573">
      <c r="A7573" s="13">
        <f>IF(H7573="","",ROW()-4)</f>
        <v/>
      </c>
      <c r="B7573" s="13">
        <f>IF(H7573="","",ROW()-4)</f>
        <v/>
      </c>
    </row>
    <row r="7574">
      <c r="A7574" s="13">
        <f>IF(H7574="","",ROW()-4)</f>
        <v/>
      </c>
      <c r="B7574" s="13">
        <f>IF(H7574="","",ROW()-4)</f>
        <v/>
      </c>
    </row>
    <row r="7575">
      <c r="A7575" s="13">
        <f>IF(H7575="","",ROW()-4)</f>
        <v/>
      </c>
      <c r="B7575" s="13">
        <f>IF(H7575="","",ROW()-4)</f>
        <v/>
      </c>
    </row>
    <row r="7576">
      <c r="A7576" s="13">
        <f>IF(H7576="","",ROW()-4)</f>
        <v/>
      </c>
      <c r="B7576" s="13">
        <f>IF(H7576="","",ROW()-4)</f>
        <v/>
      </c>
    </row>
    <row r="7577">
      <c r="A7577" s="13">
        <f>IF(H7577="","",ROW()-4)</f>
        <v/>
      </c>
      <c r="B7577" s="13">
        <f>IF(H7577="","",ROW()-4)</f>
        <v/>
      </c>
    </row>
    <row r="7578">
      <c r="A7578" s="13">
        <f>IF(H7578="","",ROW()-4)</f>
        <v/>
      </c>
      <c r="B7578" s="13">
        <f>IF(H7578="","",ROW()-4)</f>
        <v/>
      </c>
    </row>
    <row r="7579">
      <c r="A7579" s="13">
        <f>IF(H7579="","",ROW()-4)</f>
        <v/>
      </c>
      <c r="B7579" s="13">
        <f>IF(H7579="","",ROW()-4)</f>
        <v/>
      </c>
    </row>
    <row r="7580">
      <c r="A7580" s="13">
        <f>IF(H7580="","",ROW()-4)</f>
        <v/>
      </c>
      <c r="B7580" s="13">
        <f>IF(H7580="","",ROW()-4)</f>
        <v/>
      </c>
    </row>
    <row r="7581">
      <c r="A7581" s="13">
        <f>IF(H7581="","",ROW()-4)</f>
        <v/>
      </c>
      <c r="B7581" s="13">
        <f>IF(H7581="","",ROW()-4)</f>
        <v/>
      </c>
    </row>
    <row r="7582">
      <c r="A7582" s="13">
        <f>IF(H7582="","",ROW()-4)</f>
        <v/>
      </c>
      <c r="B7582" s="13">
        <f>IF(H7582="","",ROW()-4)</f>
        <v/>
      </c>
    </row>
    <row r="7583">
      <c r="A7583" s="13">
        <f>IF(H7583="","",ROW()-4)</f>
        <v/>
      </c>
      <c r="B7583" s="13">
        <f>IF(H7583="","",ROW()-4)</f>
        <v/>
      </c>
    </row>
    <row r="7584">
      <c r="A7584" s="13">
        <f>IF(H7584="","",ROW()-4)</f>
        <v/>
      </c>
      <c r="B7584" s="13">
        <f>IF(H7584="","",ROW()-4)</f>
        <v/>
      </c>
    </row>
    <row r="7585">
      <c r="A7585" s="13">
        <f>IF(H7585="","",ROW()-4)</f>
        <v/>
      </c>
      <c r="B7585" s="13">
        <f>IF(H7585="","",ROW()-4)</f>
        <v/>
      </c>
    </row>
    <row r="7586">
      <c r="A7586" s="13">
        <f>IF(H7586="","",ROW()-4)</f>
        <v/>
      </c>
      <c r="B7586" s="13">
        <f>IF(H7586="","",ROW()-4)</f>
        <v/>
      </c>
    </row>
    <row r="7587">
      <c r="A7587" s="13">
        <f>IF(H7587="","",ROW()-4)</f>
        <v/>
      </c>
      <c r="B7587" s="13">
        <f>IF(H7587="","",ROW()-4)</f>
        <v/>
      </c>
    </row>
    <row r="7588">
      <c r="A7588" s="13">
        <f>IF(H7588="","",ROW()-4)</f>
        <v/>
      </c>
      <c r="B7588" s="13">
        <f>IF(H7588="","",ROW()-4)</f>
        <v/>
      </c>
    </row>
    <row r="7589">
      <c r="A7589" s="13">
        <f>IF(H7589="","",ROW()-4)</f>
        <v/>
      </c>
      <c r="B7589" s="13">
        <f>IF(H7589="","",ROW()-4)</f>
        <v/>
      </c>
    </row>
    <row r="7590">
      <c r="A7590" s="13">
        <f>IF(H7590="","",ROW()-4)</f>
        <v/>
      </c>
      <c r="B7590" s="13">
        <f>IF(H7590="","",ROW()-4)</f>
        <v/>
      </c>
    </row>
    <row r="7591">
      <c r="A7591" s="13">
        <f>IF(H7591="","",ROW()-4)</f>
        <v/>
      </c>
      <c r="B7591" s="13">
        <f>IF(H7591="","",ROW()-4)</f>
        <v/>
      </c>
    </row>
    <row r="7592">
      <c r="A7592" s="13">
        <f>IF(H7592="","",ROW()-4)</f>
        <v/>
      </c>
      <c r="B7592" s="13">
        <f>IF(H7592="","",ROW()-4)</f>
        <v/>
      </c>
    </row>
    <row r="7593">
      <c r="A7593" s="13">
        <f>IF(H7593="","",ROW()-4)</f>
        <v/>
      </c>
      <c r="B7593" s="13">
        <f>IF(H7593="","",ROW()-4)</f>
        <v/>
      </c>
    </row>
    <row r="7594">
      <c r="A7594" s="13">
        <f>IF(H7594="","",ROW()-4)</f>
        <v/>
      </c>
      <c r="B7594" s="13">
        <f>IF(H7594="","",ROW()-4)</f>
        <v/>
      </c>
    </row>
    <row r="7595">
      <c r="A7595" s="13">
        <f>IF(H7595="","",ROW()-4)</f>
        <v/>
      </c>
      <c r="B7595" s="13">
        <f>IF(H7595="","",ROW()-4)</f>
        <v/>
      </c>
    </row>
    <row r="7596">
      <c r="A7596" s="13">
        <f>IF(H7596="","",ROW()-4)</f>
        <v/>
      </c>
      <c r="B7596" s="13">
        <f>IF(H7596="","",ROW()-4)</f>
        <v/>
      </c>
    </row>
    <row r="7597">
      <c r="A7597" s="13">
        <f>IF(H7597="","",ROW()-4)</f>
        <v/>
      </c>
      <c r="B7597" s="13">
        <f>IF(H7597="","",ROW()-4)</f>
        <v/>
      </c>
    </row>
    <row r="7598">
      <c r="A7598" s="13">
        <f>IF(H7598="","",ROW()-4)</f>
        <v/>
      </c>
      <c r="B7598" s="13">
        <f>IF(H7598="","",ROW()-4)</f>
        <v/>
      </c>
    </row>
    <row r="7599">
      <c r="A7599" s="13">
        <f>IF(H7599="","",ROW()-4)</f>
        <v/>
      </c>
      <c r="B7599" s="13">
        <f>IF(H7599="","",ROW()-4)</f>
        <v/>
      </c>
    </row>
    <row r="7600">
      <c r="A7600" s="13">
        <f>IF(H7600="","",ROW()-4)</f>
        <v/>
      </c>
      <c r="B7600" s="13">
        <f>IF(H7600="","",ROW()-4)</f>
        <v/>
      </c>
    </row>
    <row r="7601">
      <c r="A7601" s="13">
        <f>IF(H7601="","",ROW()-4)</f>
        <v/>
      </c>
      <c r="B7601" s="13">
        <f>IF(H7601="","",ROW()-4)</f>
        <v/>
      </c>
    </row>
    <row r="7602">
      <c r="A7602" s="13">
        <f>IF(H7602="","",ROW()-4)</f>
        <v/>
      </c>
      <c r="B7602" s="13">
        <f>IF(H7602="","",ROW()-4)</f>
        <v/>
      </c>
    </row>
    <row r="7603">
      <c r="A7603" s="13">
        <f>IF(H7603="","",ROW()-4)</f>
        <v/>
      </c>
      <c r="B7603" s="13">
        <f>IF(H7603="","",ROW()-4)</f>
        <v/>
      </c>
    </row>
    <row r="7604">
      <c r="A7604" s="13">
        <f>IF(H7604="","",ROW()-4)</f>
        <v/>
      </c>
      <c r="B7604" s="13">
        <f>IF(H7604="","",ROW()-4)</f>
        <v/>
      </c>
    </row>
    <row r="7605">
      <c r="A7605" s="13">
        <f>IF(H7605="","",ROW()-4)</f>
        <v/>
      </c>
      <c r="B7605" s="13">
        <f>IF(H7605="","",ROW()-4)</f>
        <v/>
      </c>
    </row>
    <row r="7606">
      <c r="A7606" s="13">
        <f>IF(H7606="","",ROW()-4)</f>
        <v/>
      </c>
      <c r="B7606" s="13">
        <f>IF(H7606="","",ROW()-4)</f>
        <v/>
      </c>
    </row>
    <row r="7607">
      <c r="A7607" s="13">
        <f>IF(H7607="","",ROW()-4)</f>
        <v/>
      </c>
      <c r="B7607" s="13">
        <f>IF(H7607="","",ROW()-4)</f>
        <v/>
      </c>
    </row>
    <row r="7608">
      <c r="A7608" s="13">
        <f>IF(H7608="","",ROW()-4)</f>
        <v/>
      </c>
      <c r="B7608" s="13">
        <f>IF(H7608="","",ROW()-4)</f>
        <v/>
      </c>
    </row>
    <row r="7609">
      <c r="A7609" s="13">
        <f>IF(H7609="","",ROW()-4)</f>
        <v/>
      </c>
      <c r="B7609" s="13">
        <f>IF(H7609="","",ROW()-4)</f>
        <v/>
      </c>
    </row>
    <row r="7610">
      <c r="A7610" s="13">
        <f>IF(H7610="","",ROW()-4)</f>
        <v/>
      </c>
      <c r="B7610" s="13">
        <f>IF(H7610="","",ROW()-4)</f>
        <v/>
      </c>
    </row>
    <row r="7611">
      <c r="A7611" s="13">
        <f>IF(H7611="","",ROW()-4)</f>
        <v/>
      </c>
      <c r="B7611" s="13">
        <f>IF(H7611="","",ROW()-4)</f>
        <v/>
      </c>
    </row>
    <row r="7612">
      <c r="A7612" s="13">
        <f>IF(H7612="","",ROW()-4)</f>
        <v/>
      </c>
      <c r="B7612" s="13">
        <f>IF(H7612="","",ROW()-4)</f>
        <v/>
      </c>
    </row>
    <row r="7613">
      <c r="A7613" s="13">
        <f>IF(H7613="","",ROW()-4)</f>
        <v/>
      </c>
      <c r="B7613" s="13">
        <f>IF(H7613="","",ROW()-4)</f>
        <v/>
      </c>
    </row>
    <row r="7614">
      <c r="A7614" s="13">
        <f>IF(H7614="","",ROW()-4)</f>
        <v/>
      </c>
      <c r="B7614" s="13">
        <f>IF(H7614="","",ROW()-4)</f>
        <v/>
      </c>
    </row>
    <row r="7615">
      <c r="A7615" s="13">
        <f>IF(H7615="","",ROW()-4)</f>
        <v/>
      </c>
      <c r="B7615" s="13">
        <f>IF(H7615="","",ROW()-4)</f>
        <v/>
      </c>
    </row>
    <row r="7616">
      <c r="A7616" s="13">
        <f>IF(H7616="","",ROW()-4)</f>
        <v/>
      </c>
      <c r="B7616" s="13">
        <f>IF(H7616="","",ROW()-4)</f>
        <v/>
      </c>
    </row>
    <row r="7617">
      <c r="A7617" s="13">
        <f>IF(H7617="","",ROW()-4)</f>
        <v/>
      </c>
      <c r="B7617" s="13">
        <f>IF(H7617="","",ROW()-4)</f>
        <v/>
      </c>
    </row>
    <row r="7618">
      <c r="A7618" s="13">
        <f>IF(H7618="","",ROW()-4)</f>
        <v/>
      </c>
      <c r="B7618" s="13">
        <f>IF(H7618="","",ROW()-4)</f>
        <v/>
      </c>
    </row>
    <row r="7619">
      <c r="A7619" s="13">
        <f>IF(H7619="","",ROW()-4)</f>
        <v/>
      </c>
      <c r="B7619" s="13">
        <f>IF(H7619="","",ROW()-4)</f>
        <v/>
      </c>
    </row>
    <row r="7620">
      <c r="A7620" s="13">
        <f>IF(H7620="","",ROW()-4)</f>
        <v/>
      </c>
      <c r="B7620" s="13">
        <f>IF(H7620="","",ROW()-4)</f>
        <v/>
      </c>
    </row>
    <row r="7621">
      <c r="A7621" s="13">
        <f>IF(H7621="","",ROW()-4)</f>
        <v/>
      </c>
      <c r="B7621" s="13">
        <f>IF(H7621="","",ROW()-4)</f>
        <v/>
      </c>
    </row>
    <row r="7622">
      <c r="A7622" s="13">
        <f>IF(H7622="","",ROW()-4)</f>
        <v/>
      </c>
      <c r="B7622" s="13">
        <f>IF(H7622="","",ROW()-4)</f>
        <v/>
      </c>
    </row>
    <row r="7623">
      <c r="A7623" s="13">
        <f>IF(H7623="","",ROW()-4)</f>
        <v/>
      </c>
      <c r="B7623" s="13">
        <f>IF(H7623="","",ROW()-4)</f>
        <v/>
      </c>
    </row>
    <row r="7624">
      <c r="A7624" s="13">
        <f>IF(H7624="","",ROW()-4)</f>
        <v/>
      </c>
      <c r="B7624" s="13">
        <f>IF(H7624="","",ROW()-4)</f>
        <v/>
      </c>
    </row>
    <row r="7625">
      <c r="A7625" s="13">
        <f>IF(H7625="","",ROW()-4)</f>
        <v/>
      </c>
      <c r="B7625" s="13">
        <f>IF(H7625="","",ROW()-4)</f>
        <v/>
      </c>
    </row>
    <row r="7626">
      <c r="A7626" s="13">
        <f>IF(H7626="","",ROW()-4)</f>
        <v/>
      </c>
      <c r="B7626" s="13">
        <f>IF(H7626="","",ROW()-4)</f>
        <v/>
      </c>
    </row>
    <row r="7627">
      <c r="A7627" s="13">
        <f>IF(H7627="","",ROW()-4)</f>
        <v/>
      </c>
      <c r="B7627" s="13">
        <f>IF(H7627="","",ROW()-4)</f>
        <v/>
      </c>
    </row>
    <row r="7628">
      <c r="A7628" s="13">
        <f>IF(H7628="","",ROW()-4)</f>
        <v/>
      </c>
      <c r="B7628" s="13">
        <f>IF(H7628="","",ROW()-4)</f>
        <v/>
      </c>
    </row>
    <row r="7629">
      <c r="A7629" s="13">
        <f>IF(H7629="","",ROW()-4)</f>
        <v/>
      </c>
      <c r="B7629" s="13">
        <f>IF(H7629="","",ROW()-4)</f>
        <v/>
      </c>
    </row>
    <row r="7630">
      <c r="A7630" s="13">
        <f>IF(H7630="","",ROW()-4)</f>
        <v/>
      </c>
      <c r="B7630" s="13">
        <f>IF(H7630="","",ROW()-4)</f>
        <v/>
      </c>
    </row>
    <row r="7631">
      <c r="A7631" s="13">
        <f>IF(H7631="","",ROW()-4)</f>
        <v/>
      </c>
      <c r="B7631" s="13">
        <f>IF(H7631="","",ROW()-4)</f>
        <v/>
      </c>
    </row>
    <row r="7632">
      <c r="A7632" s="13">
        <f>IF(H7632="","",ROW()-4)</f>
        <v/>
      </c>
      <c r="B7632" s="13">
        <f>IF(H7632="","",ROW()-4)</f>
        <v/>
      </c>
    </row>
    <row r="7633">
      <c r="A7633" s="13">
        <f>IF(H7633="","",ROW()-4)</f>
        <v/>
      </c>
      <c r="B7633" s="13">
        <f>IF(H7633="","",ROW()-4)</f>
        <v/>
      </c>
    </row>
    <row r="7634">
      <c r="A7634" s="13">
        <f>IF(H7634="","",ROW()-4)</f>
        <v/>
      </c>
      <c r="B7634" s="13">
        <f>IF(H7634="","",ROW()-4)</f>
        <v/>
      </c>
    </row>
    <row r="7635">
      <c r="A7635" s="13">
        <f>IF(H7635="","",ROW()-4)</f>
        <v/>
      </c>
      <c r="B7635" s="13">
        <f>IF(H7635="","",ROW()-4)</f>
        <v/>
      </c>
    </row>
    <row r="7636">
      <c r="A7636" s="13">
        <f>IF(H7636="","",ROW()-4)</f>
        <v/>
      </c>
      <c r="B7636" s="13">
        <f>IF(H7636="","",ROW()-4)</f>
        <v/>
      </c>
    </row>
    <row r="7637">
      <c r="A7637" s="13">
        <f>IF(H7637="","",ROW()-4)</f>
        <v/>
      </c>
      <c r="B7637" s="13">
        <f>IF(H7637="","",ROW()-4)</f>
        <v/>
      </c>
    </row>
    <row r="7638">
      <c r="A7638" s="13">
        <f>IF(H7638="","",ROW()-4)</f>
        <v/>
      </c>
      <c r="B7638" s="13">
        <f>IF(H7638="","",ROW()-4)</f>
        <v/>
      </c>
    </row>
    <row r="7639">
      <c r="A7639" s="13">
        <f>IF(H7639="","",ROW()-4)</f>
        <v/>
      </c>
      <c r="B7639" s="13">
        <f>IF(H7639="","",ROW()-4)</f>
        <v/>
      </c>
    </row>
    <row r="7640">
      <c r="A7640" s="13">
        <f>IF(H7640="","",ROW()-4)</f>
        <v/>
      </c>
      <c r="B7640" s="13">
        <f>IF(H7640="","",ROW()-4)</f>
        <v/>
      </c>
    </row>
    <row r="7641">
      <c r="A7641" s="13">
        <f>IF(H7641="","",ROW()-4)</f>
        <v/>
      </c>
      <c r="B7641" s="13">
        <f>IF(H7641="","",ROW()-4)</f>
        <v/>
      </c>
    </row>
    <row r="7642">
      <c r="A7642" s="13">
        <f>IF(H7642="","",ROW()-4)</f>
        <v/>
      </c>
      <c r="B7642" s="13">
        <f>IF(H7642="","",ROW()-4)</f>
        <v/>
      </c>
    </row>
    <row r="7643">
      <c r="A7643" s="13">
        <f>IF(H7643="","",ROW()-4)</f>
        <v/>
      </c>
      <c r="B7643" s="13">
        <f>IF(H7643="","",ROW()-4)</f>
        <v/>
      </c>
    </row>
    <row r="7644">
      <c r="A7644" s="13">
        <f>IF(H7644="","",ROW()-4)</f>
        <v/>
      </c>
      <c r="B7644" s="13">
        <f>IF(H7644="","",ROW()-4)</f>
        <v/>
      </c>
    </row>
    <row r="7645">
      <c r="A7645" s="13">
        <f>IF(H7645="","",ROW()-4)</f>
        <v/>
      </c>
      <c r="B7645" s="13">
        <f>IF(H7645="","",ROW()-4)</f>
        <v/>
      </c>
    </row>
    <row r="7646">
      <c r="A7646" s="13">
        <f>IF(H7646="","",ROW()-4)</f>
        <v/>
      </c>
      <c r="B7646" s="13">
        <f>IF(H7646="","",ROW()-4)</f>
        <v/>
      </c>
    </row>
    <row r="7647">
      <c r="A7647" s="13">
        <f>IF(H7647="","",ROW()-4)</f>
        <v/>
      </c>
      <c r="B7647" s="13">
        <f>IF(H7647="","",ROW()-4)</f>
        <v/>
      </c>
    </row>
    <row r="7648">
      <c r="A7648" s="13">
        <f>IF(H7648="","",ROW()-4)</f>
        <v/>
      </c>
      <c r="B7648" s="13">
        <f>IF(H7648="","",ROW()-4)</f>
        <v/>
      </c>
    </row>
    <row r="7649">
      <c r="A7649" s="13">
        <f>IF(H7649="","",ROW()-4)</f>
        <v/>
      </c>
      <c r="B7649" s="13">
        <f>IF(H7649="","",ROW()-4)</f>
        <v/>
      </c>
    </row>
    <row r="7650">
      <c r="A7650" s="13">
        <f>IF(H7650="","",ROW()-4)</f>
        <v/>
      </c>
      <c r="B7650" s="13">
        <f>IF(H7650="","",ROW()-4)</f>
        <v/>
      </c>
    </row>
    <row r="7651">
      <c r="A7651" s="13">
        <f>IF(H7651="","",ROW()-4)</f>
        <v/>
      </c>
      <c r="B7651" s="13">
        <f>IF(H7651="","",ROW()-4)</f>
        <v/>
      </c>
    </row>
    <row r="7652">
      <c r="A7652" s="13">
        <f>IF(H7652="","",ROW()-4)</f>
        <v/>
      </c>
      <c r="B7652" s="13">
        <f>IF(H7652="","",ROW()-4)</f>
        <v/>
      </c>
    </row>
    <row r="7653">
      <c r="A7653" s="13">
        <f>IF(H7653="","",ROW()-4)</f>
        <v/>
      </c>
      <c r="B7653" s="13">
        <f>IF(H7653="","",ROW()-4)</f>
        <v/>
      </c>
    </row>
    <row r="7654">
      <c r="A7654" s="13">
        <f>IF(H7654="","",ROW()-4)</f>
        <v/>
      </c>
      <c r="B7654" s="13">
        <f>IF(H7654="","",ROW()-4)</f>
        <v/>
      </c>
    </row>
    <row r="7655">
      <c r="A7655" s="13">
        <f>IF(H7655="","",ROW()-4)</f>
        <v/>
      </c>
      <c r="B7655" s="13">
        <f>IF(H7655="","",ROW()-4)</f>
        <v/>
      </c>
    </row>
    <row r="7656">
      <c r="A7656" s="13">
        <f>IF(H7656="","",ROW()-4)</f>
        <v/>
      </c>
      <c r="B7656" s="13">
        <f>IF(H7656="","",ROW()-4)</f>
        <v/>
      </c>
    </row>
    <row r="7657">
      <c r="A7657" s="13">
        <f>IF(H7657="","",ROW()-4)</f>
        <v/>
      </c>
      <c r="B7657" s="13">
        <f>IF(H7657="","",ROW()-4)</f>
        <v/>
      </c>
    </row>
    <row r="7658">
      <c r="A7658" s="13">
        <f>IF(H7658="","",ROW()-4)</f>
        <v/>
      </c>
      <c r="B7658" s="13">
        <f>IF(H7658="","",ROW()-4)</f>
        <v/>
      </c>
    </row>
    <row r="7659">
      <c r="A7659" s="13">
        <f>IF(H7659="","",ROW()-4)</f>
        <v/>
      </c>
      <c r="B7659" s="13">
        <f>IF(H7659="","",ROW()-4)</f>
        <v/>
      </c>
    </row>
    <row r="7660">
      <c r="A7660" s="13">
        <f>IF(H7660="","",ROW()-4)</f>
        <v/>
      </c>
      <c r="B7660" s="13">
        <f>IF(H7660="","",ROW()-4)</f>
        <v/>
      </c>
    </row>
    <row r="7661">
      <c r="A7661" s="13">
        <f>IF(H7661="","",ROW()-4)</f>
        <v/>
      </c>
      <c r="B7661" s="13">
        <f>IF(H7661="","",ROW()-4)</f>
        <v/>
      </c>
    </row>
    <row r="7662">
      <c r="A7662" s="13">
        <f>IF(H7662="","",ROW()-4)</f>
        <v/>
      </c>
      <c r="B7662" s="13">
        <f>IF(H7662="","",ROW()-4)</f>
        <v/>
      </c>
    </row>
    <row r="7663">
      <c r="A7663" s="13">
        <f>IF(H7663="","",ROW()-4)</f>
        <v/>
      </c>
      <c r="B7663" s="13">
        <f>IF(H7663="","",ROW()-4)</f>
        <v/>
      </c>
    </row>
    <row r="7664">
      <c r="A7664" s="13">
        <f>IF(H7664="","",ROW()-4)</f>
        <v/>
      </c>
      <c r="B7664" s="13">
        <f>IF(H7664="","",ROW()-4)</f>
        <v/>
      </c>
    </row>
    <row r="7665">
      <c r="A7665" s="13">
        <f>IF(H7665="","",ROW()-4)</f>
        <v/>
      </c>
      <c r="B7665" s="13">
        <f>IF(H7665="","",ROW()-4)</f>
        <v/>
      </c>
    </row>
    <row r="7666">
      <c r="A7666" s="13">
        <f>IF(H7666="","",ROW()-4)</f>
        <v/>
      </c>
      <c r="B7666" s="13">
        <f>IF(H7666="","",ROW()-4)</f>
        <v/>
      </c>
    </row>
    <row r="7667">
      <c r="A7667" s="13">
        <f>IF(H7667="","",ROW()-4)</f>
        <v/>
      </c>
      <c r="B7667" s="13">
        <f>IF(H7667="","",ROW()-4)</f>
        <v/>
      </c>
    </row>
    <row r="7668">
      <c r="A7668" s="13">
        <f>IF(H7668="","",ROW()-4)</f>
        <v/>
      </c>
      <c r="B7668" s="13">
        <f>IF(H7668="","",ROW()-4)</f>
        <v/>
      </c>
    </row>
    <row r="7669">
      <c r="A7669" s="13">
        <f>IF(H7669="","",ROW()-4)</f>
        <v/>
      </c>
      <c r="B7669" s="13">
        <f>IF(H7669="","",ROW()-4)</f>
        <v/>
      </c>
    </row>
    <row r="7670">
      <c r="A7670" s="13">
        <f>IF(H7670="","",ROW()-4)</f>
        <v/>
      </c>
      <c r="B7670" s="13">
        <f>IF(H7670="","",ROW()-4)</f>
        <v/>
      </c>
    </row>
    <row r="7671">
      <c r="A7671" s="13">
        <f>IF(H7671="","",ROW()-4)</f>
        <v/>
      </c>
      <c r="B7671" s="13">
        <f>IF(H7671="","",ROW()-4)</f>
        <v/>
      </c>
    </row>
    <row r="7672">
      <c r="A7672" s="13">
        <f>IF(H7672="","",ROW()-4)</f>
        <v/>
      </c>
      <c r="B7672" s="13">
        <f>IF(H7672="","",ROW()-4)</f>
        <v/>
      </c>
    </row>
    <row r="7673">
      <c r="A7673" s="13">
        <f>IF(H7673="","",ROW()-4)</f>
        <v/>
      </c>
      <c r="B7673" s="13">
        <f>IF(H7673="","",ROW()-4)</f>
        <v/>
      </c>
    </row>
    <row r="7674">
      <c r="A7674" s="13">
        <f>IF(H7674="","",ROW()-4)</f>
        <v/>
      </c>
      <c r="B7674" s="13">
        <f>IF(H7674="","",ROW()-4)</f>
        <v/>
      </c>
    </row>
    <row r="7675">
      <c r="A7675" s="13">
        <f>IF(H7675="","",ROW()-4)</f>
        <v/>
      </c>
      <c r="B7675" s="13">
        <f>IF(H7675="","",ROW()-4)</f>
        <v/>
      </c>
    </row>
    <row r="7676">
      <c r="A7676" s="13">
        <f>IF(H7676="","",ROW()-4)</f>
        <v/>
      </c>
      <c r="B7676" s="13">
        <f>IF(H7676="","",ROW()-4)</f>
        <v/>
      </c>
    </row>
    <row r="7677">
      <c r="A7677" s="13">
        <f>IF(H7677="","",ROW()-4)</f>
        <v/>
      </c>
      <c r="B7677" s="13">
        <f>IF(H7677="","",ROW()-4)</f>
        <v/>
      </c>
    </row>
    <row r="7678">
      <c r="A7678" s="13">
        <f>IF(H7678="","",ROW()-4)</f>
        <v/>
      </c>
      <c r="B7678" s="13">
        <f>IF(H7678="","",ROW()-4)</f>
        <v/>
      </c>
    </row>
    <row r="7679">
      <c r="A7679" s="13">
        <f>IF(H7679="","",ROW()-4)</f>
        <v/>
      </c>
      <c r="B7679" s="13">
        <f>IF(H7679="","",ROW()-4)</f>
        <v/>
      </c>
    </row>
    <row r="7680">
      <c r="A7680" s="13">
        <f>IF(H7680="","",ROW()-4)</f>
        <v/>
      </c>
      <c r="B7680" s="13">
        <f>IF(H7680="","",ROW()-4)</f>
        <v/>
      </c>
    </row>
    <row r="7681">
      <c r="A7681" s="13">
        <f>IF(H7681="","",ROW()-4)</f>
        <v/>
      </c>
      <c r="B7681" s="13">
        <f>IF(H7681="","",ROW()-4)</f>
        <v/>
      </c>
    </row>
    <row r="7682">
      <c r="A7682" s="13">
        <f>IF(H7682="","",ROW()-4)</f>
        <v/>
      </c>
      <c r="B7682" s="13">
        <f>IF(H7682="","",ROW()-4)</f>
        <v/>
      </c>
    </row>
    <row r="7683">
      <c r="A7683" s="13">
        <f>IF(H7683="","",ROW()-4)</f>
        <v/>
      </c>
      <c r="B7683" s="13">
        <f>IF(H7683="","",ROW()-4)</f>
        <v/>
      </c>
    </row>
    <row r="7684">
      <c r="A7684" s="13">
        <f>IF(H7684="","",ROW()-4)</f>
        <v/>
      </c>
      <c r="B7684" s="13">
        <f>IF(H7684="","",ROW()-4)</f>
        <v/>
      </c>
    </row>
    <row r="7685">
      <c r="A7685" s="13">
        <f>IF(H7685="","",ROW()-4)</f>
        <v/>
      </c>
      <c r="B7685" s="13">
        <f>IF(H7685="","",ROW()-4)</f>
        <v/>
      </c>
    </row>
    <row r="7686">
      <c r="A7686" s="13">
        <f>IF(H7686="","",ROW()-4)</f>
        <v/>
      </c>
      <c r="B7686" s="13">
        <f>IF(H7686="","",ROW()-4)</f>
        <v/>
      </c>
    </row>
    <row r="7687">
      <c r="A7687" s="13">
        <f>IF(H7687="","",ROW()-4)</f>
        <v/>
      </c>
      <c r="B7687" s="13">
        <f>IF(H7687="","",ROW()-4)</f>
        <v/>
      </c>
    </row>
    <row r="7688">
      <c r="A7688" s="13">
        <f>IF(H7688="","",ROW()-4)</f>
        <v/>
      </c>
      <c r="B7688" s="13">
        <f>IF(H7688="","",ROW()-4)</f>
        <v/>
      </c>
    </row>
    <row r="7689">
      <c r="A7689" s="13">
        <f>IF(H7689="","",ROW()-4)</f>
        <v/>
      </c>
      <c r="B7689" s="13">
        <f>IF(H7689="","",ROW()-4)</f>
        <v/>
      </c>
    </row>
    <row r="7690">
      <c r="A7690" s="13">
        <f>IF(H7690="","",ROW()-4)</f>
        <v/>
      </c>
      <c r="B7690" s="13">
        <f>IF(H7690="","",ROW()-4)</f>
        <v/>
      </c>
    </row>
    <row r="7691">
      <c r="A7691" s="13">
        <f>IF(H7691="","",ROW()-4)</f>
        <v/>
      </c>
      <c r="B7691" s="13">
        <f>IF(H7691="","",ROW()-4)</f>
        <v/>
      </c>
    </row>
    <row r="7692">
      <c r="A7692" s="13">
        <f>IF(H7692="","",ROW()-4)</f>
        <v/>
      </c>
      <c r="B7692" s="13">
        <f>IF(H7692="","",ROW()-4)</f>
        <v/>
      </c>
    </row>
    <row r="7693">
      <c r="A7693" s="13">
        <f>IF(H7693="","",ROW()-4)</f>
        <v/>
      </c>
      <c r="B7693" s="13">
        <f>IF(H7693="","",ROW()-4)</f>
        <v/>
      </c>
    </row>
    <row r="7694">
      <c r="A7694" s="13">
        <f>IF(H7694="","",ROW()-4)</f>
        <v/>
      </c>
      <c r="B7694" s="13">
        <f>IF(H7694="","",ROW()-4)</f>
        <v/>
      </c>
    </row>
    <row r="7695">
      <c r="A7695" s="13">
        <f>IF(H7695="","",ROW()-4)</f>
        <v/>
      </c>
      <c r="B7695" s="13">
        <f>IF(H7695="","",ROW()-4)</f>
        <v/>
      </c>
    </row>
    <row r="7696">
      <c r="A7696" s="13">
        <f>IF(H7696="","",ROW()-4)</f>
        <v/>
      </c>
      <c r="B7696" s="13">
        <f>IF(H7696="","",ROW()-4)</f>
        <v/>
      </c>
    </row>
    <row r="7697">
      <c r="A7697" s="13">
        <f>IF(H7697="","",ROW()-4)</f>
        <v/>
      </c>
      <c r="B7697" s="13">
        <f>IF(H7697="","",ROW()-4)</f>
        <v/>
      </c>
    </row>
    <row r="7698">
      <c r="A7698" s="13">
        <f>IF(H7698="","",ROW()-4)</f>
        <v/>
      </c>
      <c r="B7698" s="13">
        <f>IF(H7698="","",ROW()-4)</f>
        <v/>
      </c>
    </row>
    <row r="7699">
      <c r="A7699" s="13">
        <f>IF(H7699="","",ROW()-4)</f>
        <v/>
      </c>
      <c r="B7699" s="13">
        <f>IF(H7699="","",ROW()-4)</f>
        <v/>
      </c>
    </row>
    <row r="7700">
      <c r="A7700" s="13">
        <f>IF(H7700="","",ROW()-4)</f>
        <v/>
      </c>
      <c r="B7700" s="13">
        <f>IF(H7700="","",ROW()-4)</f>
        <v/>
      </c>
    </row>
    <row r="7701">
      <c r="A7701" s="13">
        <f>IF(H7701="","",ROW()-4)</f>
        <v/>
      </c>
      <c r="B7701" s="13">
        <f>IF(H7701="","",ROW()-4)</f>
        <v/>
      </c>
    </row>
    <row r="7702">
      <c r="A7702" s="13">
        <f>IF(H7702="","",ROW()-4)</f>
        <v/>
      </c>
      <c r="B7702" s="13">
        <f>IF(H7702="","",ROW()-4)</f>
        <v/>
      </c>
    </row>
    <row r="7703">
      <c r="A7703" s="13">
        <f>IF(H7703="","",ROW()-4)</f>
        <v/>
      </c>
      <c r="B7703" s="13">
        <f>IF(H7703="","",ROW()-4)</f>
        <v/>
      </c>
    </row>
    <row r="7704">
      <c r="A7704" s="13">
        <f>IF(H7704="","",ROW()-4)</f>
        <v/>
      </c>
      <c r="B7704" s="13">
        <f>IF(H7704="","",ROW()-4)</f>
        <v/>
      </c>
    </row>
    <row r="7705">
      <c r="A7705" s="13">
        <f>IF(H7705="","",ROW()-4)</f>
        <v/>
      </c>
      <c r="B7705" s="13">
        <f>IF(H7705="","",ROW()-4)</f>
        <v/>
      </c>
    </row>
    <row r="7706">
      <c r="A7706" s="13">
        <f>IF(H7706="","",ROW()-4)</f>
        <v/>
      </c>
      <c r="B7706" s="13">
        <f>IF(H7706="","",ROW()-4)</f>
        <v/>
      </c>
    </row>
    <row r="7707">
      <c r="A7707" s="13">
        <f>IF(H7707="","",ROW()-4)</f>
        <v/>
      </c>
      <c r="B7707" s="13">
        <f>IF(H7707="","",ROW()-4)</f>
        <v/>
      </c>
    </row>
    <row r="7708">
      <c r="A7708" s="13">
        <f>IF(H7708="","",ROW()-4)</f>
        <v/>
      </c>
      <c r="B7708" s="13">
        <f>IF(H7708="","",ROW()-4)</f>
        <v/>
      </c>
    </row>
    <row r="7709">
      <c r="A7709" s="13">
        <f>IF(H7709="","",ROW()-4)</f>
        <v/>
      </c>
      <c r="B7709" s="13">
        <f>IF(H7709="","",ROW()-4)</f>
        <v/>
      </c>
    </row>
    <row r="7710">
      <c r="A7710" s="13">
        <f>IF(H7710="","",ROW()-4)</f>
        <v/>
      </c>
      <c r="B7710" s="13">
        <f>IF(H7710="","",ROW()-4)</f>
        <v/>
      </c>
    </row>
    <row r="7711">
      <c r="A7711" s="13">
        <f>IF(H7711="","",ROW()-4)</f>
        <v/>
      </c>
      <c r="B7711" s="13">
        <f>IF(H7711="","",ROW()-4)</f>
        <v/>
      </c>
    </row>
    <row r="7712">
      <c r="A7712" s="13">
        <f>IF(H7712="","",ROW()-4)</f>
        <v/>
      </c>
      <c r="B7712" s="13">
        <f>IF(H7712="","",ROW()-4)</f>
        <v/>
      </c>
    </row>
    <row r="7713">
      <c r="A7713" s="13">
        <f>IF(H7713="","",ROW()-4)</f>
        <v/>
      </c>
      <c r="B7713" s="13">
        <f>IF(H7713="","",ROW()-4)</f>
        <v/>
      </c>
    </row>
    <row r="7714">
      <c r="A7714" s="13">
        <f>IF(H7714="","",ROW()-4)</f>
        <v/>
      </c>
      <c r="B7714" s="13">
        <f>IF(H7714="","",ROW()-4)</f>
        <v/>
      </c>
    </row>
    <row r="7715">
      <c r="A7715" s="13">
        <f>IF(H7715="","",ROW()-4)</f>
        <v/>
      </c>
      <c r="B7715" s="13">
        <f>IF(H7715="","",ROW()-4)</f>
        <v/>
      </c>
    </row>
    <row r="7716">
      <c r="A7716" s="13">
        <f>IF(H7716="","",ROW()-4)</f>
        <v/>
      </c>
      <c r="B7716" s="13">
        <f>IF(H7716="","",ROW()-4)</f>
        <v/>
      </c>
    </row>
    <row r="7717">
      <c r="A7717" s="13">
        <f>IF(H7717="","",ROW()-4)</f>
        <v/>
      </c>
      <c r="B7717" s="13">
        <f>IF(H7717="","",ROW()-4)</f>
        <v/>
      </c>
    </row>
    <row r="7718">
      <c r="A7718" s="13">
        <f>IF(H7718="","",ROW()-4)</f>
        <v/>
      </c>
      <c r="B7718" s="13">
        <f>IF(H7718="","",ROW()-4)</f>
        <v/>
      </c>
    </row>
    <row r="7719">
      <c r="A7719" s="13">
        <f>IF(H7719="","",ROW()-4)</f>
        <v/>
      </c>
      <c r="B7719" s="13">
        <f>IF(H7719="","",ROW()-4)</f>
        <v/>
      </c>
    </row>
    <row r="7720">
      <c r="A7720" s="13">
        <f>IF(H7720="","",ROW()-4)</f>
        <v/>
      </c>
      <c r="B7720" s="13">
        <f>IF(H7720="","",ROW()-4)</f>
        <v/>
      </c>
    </row>
    <row r="7721">
      <c r="A7721" s="13">
        <f>IF(H7721="","",ROW()-4)</f>
        <v/>
      </c>
      <c r="B7721" s="13">
        <f>IF(H7721="","",ROW()-4)</f>
        <v/>
      </c>
    </row>
    <row r="7722">
      <c r="A7722" s="13">
        <f>IF(H7722="","",ROW()-4)</f>
        <v/>
      </c>
      <c r="B7722" s="13">
        <f>IF(H7722="","",ROW()-4)</f>
        <v/>
      </c>
    </row>
    <row r="7723">
      <c r="A7723" s="13">
        <f>IF(H7723="","",ROW()-4)</f>
        <v/>
      </c>
      <c r="B7723" s="13">
        <f>IF(H7723="","",ROW()-4)</f>
        <v/>
      </c>
    </row>
    <row r="7724">
      <c r="A7724" s="13">
        <f>IF(H7724="","",ROW()-4)</f>
        <v/>
      </c>
      <c r="B7724" s="13">
        <f>IF(H7724="","",ROW()-4)</f>
        <v/>
      </c>
    </row>
    <row r="7725">
      <c r="A7725" s="13">
        <f>IF(H7725="","",ROW()-4)</f>
        <v/>
      </c>
      <c r="B7725" s="13">
        <f>IF(H7725="","",ROW()-4)</f>
        <v/>
      </c>
    </row>
    <row r="7726">
      <c r="A7726" s="13">
        <f>IF(H7726="","",ROW()-4)</f>
        <v/>
      </c>
      <c r="B7726" s="13">
        <f>IF(H7726="","",ROW()-4)</f>
        <v/>
      </c>
    </row>
    <row r="7727">
      <c r="A7727" s="13">
        <f>IF(H7727="","",ROW()-4)</f>
        <v/>
      </c>
      <c r="B7727" s="13">
        <f>IF(H7727="","",ROW()-4)</f>
        <v/>
      </c>
    </row>
    <row r="7728">
      <c r="A7728" s="13">
        <f>IF(H7728="","",ROW()-4)</f>
        <v/>
      </c>
      <c r="B7728" s="13">
        <f>IF(H7728="","",ROW()-4)</f>
        <v/>
      </c>
    </row>
    <row r="7729">
      <c r="A7729" s="13">
        <f>IF(H7729="","",ROW()-4)</f>
        <v/>
      </c>
      <c r="B7729" s="13">
        <f>IF(H7729="","",ROW()-4)</f>
        <v/>
      </c>
    </row>
    <row r="7730">
      <c r="A7730" s="13">
        <f>IF(H7730="","",ROW()-4)</f>
        <v/>
      </c>
      <c r="B7730" s="13">
        <f>IF(H7730="","",ROW()-4)</f>
        <v/>
      </c>
    </row>
    <row r="7731">
      <c r="A7731" s="13">
        <f>IF(H7731="","",ROW()-4)</f>
        <v/>
      </c>
      <c r="B7731" s="13">
        <f>IF(H7731="","",ROW()-4)</f>
        <v/>
      </c>
    </row>
    <row r="7732">
      <c r="A7732" s="13">
        <f>IF(H7732="","",ROW()-4)</f>
        <v/>
      </c>
      <c r="B7732" s="13">
        <f>IF(H7732="","",ROW()-4)</f>
        <v/>
      </c>
    </row>
    <row r="7733">
      <c r="A7733" s="13">
        <f>IF(H7733="","",ROW()-4)</f>
        <v/>
      </c>
      <c r="B7733" s="13">
        <f>IF(H7733="","",ROW()-4)</f>
        <v/>
      </c>
    </row>
    <row r="7734">
      <c r="A7734" s="13">
        <f>IF(H7734="","",ROW()-4)</f>
        <v/>
      </c>
      <c r="B7734" s="13">
        <f>IF(H7734="","",ROW()-4)</f>
        <v/>
      </c>
    </row>
    <row r="7735">
      <c r="A7735" s="13">
        <f>IF(H7735="","",ROW()-4)</f>
        <v/>
      </c>
      <c r="B7735" s="13">
        <f>IF(H7735="","",ROW()-4)</f>
        <v/>
      </c>
    </row>
    <row r="7736">
      <c r="A7736" s="13">
        <f>IF(H7736="","",ROW()-4)</f>
        <v/>
      </c>
      <c r="B7736" s="13">
        <f>IF(H7736="","",ROW()-4)</f>
        <v/>
      </c>
    </row>
    <row r="7737">
      <c r="A7737" s="13">
        <f>IF(H7737="","",ROW()-4)</f>
        <v/>
      </c>
      <c r="B7737" s="13">
        <f>IF(H7737="","",ROW()-4)</f>
        <v/>
      </c>
    </row>
    <row r="7738">
      <c r="A7738" s="13">
        <f>IF(H7738="","",ROW()-4)</f>
        <v/>
      </c>
      <c r="B7738" s="13">
        <f>IF(H7738="","",ROW()-4)</f>
        <v/>
      </c>
    </row>
    <row r="7739">
      <c r="A7739" s="13">
        <f>IF(H7739="","",ROW()-4)</f>
        <v/>
      </c>
      <c r="B7739" s="13">
        <f>IF(H7739="","",ROW()-4)</f>
        <v/>
      </c>
    </row>
    <row r="7740">
      <c r="A7740" s="13">
        <f>IF(H7740="","",ROW()-4)</f>
        <v/>
      </c>
      <c r="B7740" s="13">
        <f>IF(H7740="","",ROW()-4)</f>
        <v/>
      </c>
    </row>
    <row r="7741">
      <c r="A7741" s="13">
        <f>IF(H7741="","",ROW()-4)</f>
        <v/>
      </c>
      <c r="B7741" s="13">
        <f>IF(H7741="","",ROW()-4)</f>
        <v/>
      </c>
    </row>
    <row r="7742">
      <c r="A7742" s="13">
        <f>IF(H7742="","",ROW()-4)</f>
        <v/>
      </c>
      <c r="B7742" s="13">
        <f>IF(H7742="","",ROW()-4)</f>
        <v/>
      </c>
    </row>
    <row r="7743">
      <c r="A7743" s="13">
        <f>IF(H7743="","",ROW()-4)</f>
        <v/>
      </c>
      <c r="B7743" s="13">
        <f>IF(H7743="","",ROW()-4)</f>
        <v/>
      </c>
    </row>
    <row r="7744">
      <c r="A7744" s="13">
        <f>IF(H7744="","",ROW()-4)</f>
        <v/>
      </c>
      <c r="B7744" s="13">
        <f>IF(H7744="","",ROW()-4)</f>
        <v/>
      </c>
    </row>
    <row r="7745">
      <c r="A7745" s="13">
        <f>IF(H7745="","",ROW()-4)</f>
        <v/>
      </c>
      <c r="B7745" s="13">
        <f>IF(H7745="","",ROW()-4)</f>
        <v/>
      </c>
    </row>
    <row r="7746">
      <c r="A7746" s="13">
        <f>IF(H7746="","",ROW()-4)</f>
        <v/>
      </c>
      <c r="B7746" s="13">
        <f>IF(H7746="","",ROW()-4)</f>
        <v/>
      </c>
    </row>
    <row r="7747">
      <c r="A7747" s="13">
        <f>IF(H7747="","",ROW()-4)</f>
        <v/>
      </c>
      <c r="B7747" s="13">
        <f>IF(H7747="","",ROW()-4)</f>
        <v/>
      </c>
    </row>
    <row r="7748">
      <c r="A7748" s="13">
        <f>IF(H7748="","",ROW()-4)</f>
        <v/>
      </c>
      <c r="B7748" s="13">
        <f>IF(H7748="","",ROW()-4)</f>
        <v/>
      </c>
    </row>
    <row r="7749">
      <c r="A7749" s="13">
        <f>IF(H7749="","",ROW()-4)</f>
        <v/>
      </c>
      <c r="B7749" s="13">
        <f>IF(H7749="","",ROW()-4)</f>
        <v/>
      </c>
    </row>
    <row r="7750">
      <c r="A7750" s="13">
        <f>IF(H7750="","",ROW()-4)</f>
        <v/>
      </c>
      <c r="B7750" s="13">
        <f>IF(H7750="","",ROW()-4)</f>
        <v/>
      </c>
    </row>
    <row r="7751">
      <c r="A7751" s="13">
        <f>IF(H7751="","",ROW()-4)</f>
        <v/>
      </c>
      <c r="B7751" s="13">
        <f>IF(H7751="","",ROW()-4)</f>
        <v/>
      </c>
    </row>
    <row r="7752">
      <c r="A7752" s="13">
        <f>IF(H7752="","",ROW()-4)</f>
        <v/>
      </c>
      <c r="B7752" s="13">
        <f>IF(H7752="","",ROW()-4)</f>
        <v/>
      </c>
    </row>
    <row r="7753">
      <c r="A7753" s="13">
        <f>IF(H7753="","",ROW()-4)</f>
        <v/>
      </c>
      <c r="B7753" s="13">
        <f>IF(H7753="","",ROW()-4)</f>
        <v/>
      </c>
    </row>
    <row r="7754">
      <c r="A7754" s="13">
        <f>IF(H7754="","",ROW()-4)</f>
        <v/>
      </c>
      <c r="B7754" s="13">
        <f>IF(H7754="","",ROW()-4)</f>
        <v/>
      </c>
    </row>
    <row r="7755">
      <c r="A7755" s="13">
        <f>IF(H7755="","",ROW()-4)</f>
        <v/>
      </c>
      <c r="B7755" s="13">
        <f>IF(H7755="","",ROW()-4)</f>
        <v/>
      </c>
    </row>
    <row r="7756">
      <c r="A7756" s="13">
        <f>IF(H7756="","",ROW()-4)</f>
        <v/>
      </c>
      <c r="B7756" s="13">
        <f>IF(H7756="","",ROW()-4)</f>
        <v/>
      </c>
    </row>
    <row r="7757">
      <c r="A7757" s="13">
        <f>IF(H7757="","",ROW()-4)</f>
        <v/>
      </c>
      <c r="B7757" s="13">
        <f>IF(H7757="","",ROW()-4)</f>
        <v/>
      </c>
    </row>
    <row r="7758">
      <c r="A7758" s="13">
        <f>IF(H7758="","",ROW()-4)</f>
        <v/>
      </c>
      <c r="B7758" s="13">
        <f>IF(H7758="","",ROW()-4)</f>
        <v/>
      </c>
    </row>
    <row r="7759">
      <c r="A7759" s="13">
        <f>IF(H7759="","",ROW()-4)</f>
        <v/>
      </c>
      <c r="B7759" s="13">
        <f>IF(H7759="","",ROW()-4)</f>
        <v/>
      </c>
    </row>
    <row r="7760">
      <c r="A7760" s="13">
        <f>IF(H7760="","",ROW()-4)</f>
        <v/>
      </c>
      <c r="B7760" s="13">
        <f>IF(H7760="","",ROW()-4)</f>
        <v/>
      </c>
    </row>
    <row r="7761">
      <c r="A7761" s="13">
        <f>IF(H7761="","",ROW()-4)</f>
        <v/>
      </c>
      <c r="B7761" s="13">
        <f>IF(H7761="","",ROW()-4)</f>
        <v/>
      </c>
    </row>
    <row r="7762">
      <c r="A7762" s="13">
        <f>IF(H7762="","",ROW()-4)</f>
        <v/>
      </c>
      <c r="B7762" s="13">
        <f>IF(H7762="","",ROW()-4)</f>
        <v/>
      </c>
    </row>
    <row r="7763">
      <c r="A7763" s="13">
        <f>IF(H7763="","",ROW()-4)</f>
        <v/>
      </c>
      <c r="B7763" s="13">
        <f>IF(H7763="","",ROW()-4)</f>
        <v/>
      </c>
    </row>
    <row r="7764">
      <c r="A7764" s="13">
        <f>IF(H7764="","",ROW()-4)</f>
        <v/>
      </c>
      <c r="B7764" s="13">
        <f>IF(H7764="","",ROW()-4)</f>
        <v/>
      </c>
    </row>
    <row r="7765">
      <c r="A7765" s="13">
        <f>IF(H7765="","",ROW()-4)</f>
        <v/>
      </c>
      <c r="B7765" s="13">
        <f>IF(H7765="","",ROW()-4)</f>
        <v/>
      </c>
    </row>
    <row r="7766">
      <c r="A7766" s="13">
        <f>IF(H7766="","",ROW()-4)</f>
        <v/>
      </c>
      <c r="B7766" s="13">
        <f>IF(H7766="","",ROW()-4)</f>
        <v/>
      </c>
    </row>
    <row r="7767">
      <c r="A7767" s="13">
        <f>IF(H7767="","",ROW()-4)</f>
        <v/>
      </c>
      <c r="B7767" s="13">
        <f>IF(H7767="","",ROW()-4)</f>
        <v/>
      </c>
    </row>
    <row r="7768">
      <c r="A7768" s="13">
        <f>IF(H7768="","",ROW()-4)</f>
        <v/>
      </c>
      <c r="B7768" s="13">
        <f>IF(H7768="","",ROW()-4)</f>
        <v/>
      </c>
    </row>
    <row r="7769">
      <c r="A7769" s="13">
        <f>IF(H7769="","",ROW()-4)</f>
        <v/>
      </c>
      <c r="B7769" s="13">
        <f>IF(H7769="","",ROW()-4)</f>
        <v/>
      </c>
    </row>
    <row r="7770">
      <c r="A7770" s="13">
        <f>IF(H7770="","",ROW()-4)</f>
        <v/>
      </c>
      <c r="B7770" s="13">
        <f>IF(H7770="","",ROW()-4)</f>
        <v/>
      </c>
    </row>
    <row r="7771">
      <c r="A7771" s="13">
        <f>IF(H7771="","",ROW()-4)</f>
        <v/>
      </c>
      <c r="B7771" s="13">
        <f>IF(H7771="","",ROW()-4)</f>
        <v/>
      </c>
    </row>
    <row r="7772">
      <c r="A7772" s="13">
        <f>IF(H7772="","",ROW()-4)</f>
        <v/>
      </c>
      <c r="B7772" s="13">
        <f>IF(H7772="","",ROW()-4)</f>
        <v/>
      </c>
    </row>
    <row r="7773">
      <c r="A7773" s="13">
        <f>IF(H7773="","",ROW()-4)</f>
        <v/>
      </c>
      <c r="B7773" s="13">
        <f>IF(H7773="","",ROW()-4)</f>
        <v/>
      </c>
    </row>
    <row r="7774">
      <c r="A7774" s="13">
        <f>IF(H7774="","",ROW()-4)</f>
        <v/>
      </c>
      <c r="B7774" s="13">
        <f>IF(H7774="","",ROW()-4)</f>
        <v/>
      </c>
    </row>
    <row r="7775">
      <c r="A7775" s="13">
        <f>IF(H7775="","",ROW()-4)</f>
        <v/>
      </c>
      <c r="B7775" s="13">
        <f>IF(H7775="","",ROW()-4)</f>
        <v/>
      </c>
    </row>
    <row r="7776">
      <c r="A7776" s="13">
        <f>IF(H7776="","",ROW()-4)</f>
        <v/>
      </c>
      <c r="B7776" s="13">
        <f>IF(H7776="","",ROW()-4)</f>
        <v/>
      </c>
    </row>
    <row r="7777">
      <c r="A7777" s="13">
        <f>IF(H7777="","",ROW()-4)</f>
        <v/>
      </c>
      <c r="B7777" s="13">
        <f>IF(H7777="","",ROW()-4)</f>
        <v/>
      </c>
    </row>
    <row r="7778">
      <c r="A7778" s="13">
        <f>IF(H7778="","",ROW()-4)</f>
        <v/>
      </c>
      <c r="B7778" s="13">
        <f>IF(H7778="","",ROW()-4)</f>
        <v/>
      </c>
    </row>
    <row r="7779">
      <c r="A7779" s="13">
        <f>IF(H7779="","",ROW()-4)</f>
        <v/>
      </c>
      <c r="B7779" s="13">
        <f>IF(H7779="","",ROW()-4)</f>
        <v/>
      </c>
    </row>
    <row r="7780">
      <c r="A7780" s="13">
        <f>IF(H7780="","",ROW()-4)</f>
        <v/>
      </c>
      <c r="B7780" s="13">
        <f>IF(H7780="","",ROW()-4)</f>
        <v/>
      </c>
    </row>
    <row r="7781">
      <c r="A7781" s="13">
        <f>IF(H7781="","",ROW()-4)</f>
        <v/>
      </c>
      <c r="B7781" s="13">
        <f>IF(H7781="","",ROW()-4)</f>
        <v/>
      </c>
    </row>
    <row r="7782">
      <c r="A7782" s="13">
        <f>IF(H7782="","",ROW()-4)</f>
        <v/>
      </c>
      <c r="B7782" s="13">
        <f>IF(H7782="","",ROW()-4)</f>
        <v/>
      </c>
    </row>
    <row r="7783">
      <c r="A7783" s="13">
        <f>IF(H7783="","",ROW()-4)</f>
        <v/>
      </c>
      <c r="B7783" s="13">
        <f>IF(H7783="","",ROW()-4)</f>
        <v/>
      </c>
    </row>
    <row r="7784">
      <c r="A7784" s="13">
        <f>IF(H7784="","",ROW()-4)</f>
        <v/>
      </c>
      <c r="B7784" s="13">
        <f>IF(H7784="","",ROW()-4)</f>
        <v/>
      </c>
    </row>
    <row r="7785">
      <c r="A7785" s="13">
        <f>IF(H7785="","",ROW()-4)</f>
        <v/>
      </c>
      <c r="B7785" s="13">
        <f>IF(H7785="","",ROW()-4)</f>
        <v/>
      </c>
    </row>
    <row r="7786">
      <c r="A7786" s="13">
        <f>IF(H7786="","",ROW()-4)</f>
        <v/>
      </c>
      <c r="B7786" s="13">
        <f>IF(H7786="","",ROW()-4)</f>
        <v/>
      </c>
    </row>
    <row r="7787">
      <c r="A7787" s="13">
        <f>IF(H7787="","",ROW()-4)</f>
        <v/>
      </c>
      <c r="B7787" s="13">
        <f>IF(H7787="","",ROW()-4)</f>
        <v/>
      </c>
    </row>
    <row r="7788">
      <c r="A7788" s="13">
        <f>IF(H7788="","",ROW()-4)</f>
        <v/>
      </c>
      <c r="B7788" s="13">
        <f>IF(H7788="","",ROW()-4)</f>
        <v/>
      </c>
    </row>
    <row r="7789">
      <c r="A7789" s="13">
        <f>IF(H7789="","",ROW()-4)</f>
        <v/>
      </c>
      <c r="B7789" s="13">
        <f>IF(H7789="","",ROW()-4)</f>
        <v/>
      </c>
    </row>
    <row r="7790">
      <c r="A7790" s="13">
        <f>IF(H7790="","",ROW()-4)</f>
        <v/>
      </c>
      <c r="B7790" s="13">
        <f>IF(H7790="","",ROW()-4)</f>
        <v/>
      </c>
    </row>
    <row r="7791">
      <c r="A7791" s="13">
        <f>IF(H7791="","",ROW()-4)</f>
        <v/>
      </c>
      <c r="B7791" s="13">
        <f>IF(H7791="","",ROW()-4)</f>
        <v/>
      </c>
    </row>
    <row r="7792">
      <c r="A7792" s="13">
        <f>IF(H7792="","",ROW()-4)</f>
        <v/>
      </c>
      <c r="B7792" s="13">
        <f>IF(H7792="","",ROW()-4)</f>
        <v/>
      </c>
    </row>
    <row r="7793">
      <c r="A7793" s="13">
        <f>IF(H7793="","",ROW()-4)</f>
        <v/>
      </c>
      <c r="B7793" s="13">
        <f>IF(H7793="","",ROW()-4)</f>
        <v/>
      </c>
    </row>
    <row r="7794">
      <c r="A7794" s="13">
        <f>IF(H7794="","",ROW()-4)</f>
        <v/>
      </c>
      <c r="B7794" s="13">
        <f>IF(H7794="","",ROW()-4)</f>
        <v/>
      </c>
    </row>
    <row r="7795">
      <c r="A7795" s="13">
        <f>IF(H7795="","",ROW()-4)</f>
        <v/>
      </c>
      <c r="B7795" s="13">
        <f>IF(H7795="","",ROW()-4)</f>
        <v/>
      </c>
    </row>
    <row r="7796">
      <c r="A7796" s="13">
        <f>IF(H7796="","",ROW()-4)</f>
        <v/>
      </c>
      <c r="B7796" s="13">
        <f>IF(H7796="","",ROW()-4)</f>
        <v/>
      </c>
    </row>
    <row r="7797">
      <c r="A7797" s="13">
        <f>IF(H7797="","",ROW()-4)</f>
        <v/>
      </c>
      <c r="B7797" s="13">
        <f>IF(H7797="","",ROW()-4)</f>
        <v/>
      </c>
    </row>
    <row r="7798">
      <c r="A7798" s="13">
        <f>IF(H7798="","",ROW()-4)</f>
        <v/>
      </c>
      <c r="B7798" s="13">
        <f>IF(H7798="","",ROW()-4)</f>
        <v/>
      </c>
    </row>
    <row r="7799">
      <c r="A7799" s="13">
        <f>IF(H7799="","",ROW()-4)</f>
        <v/>
      </c>
      <c r="B7799" s="13">
        <f>IF(H7799="","",ROW()-4)</f>
        <v/>
      </c>
    </row>
    <row r="7800">
      <c r="A7800" s="13">
        <f>IF(H7800="","",ROW()-4)</f>
        <v/>
      </c>
      <c r="B7800" s="13">
        <f>IF(H7800="","",ROW()-4)</f>
        <v/>
      </c>
    </row>
    <row r="7801">
      <c r="A7801" s="13">
        <f>IF(H7801="","",ROW()-4)</f>
        <v/>
      </c>
      <c r="B7801" s="13">
        <f>IF(H7801="","",ROW()-4)</f>
        <v/>
      </c>
    </row>
    <row r="7802">
      <c r="A7802" s="13">
        <f>IF(H7802="","",ROW()-4)</f>
        <v/>
      </c>
      <c r="B7802" s="13">
        <f>IF(H7802="","",ROW()-4)</f>
        <v/>
      </c>
    </row>
    <row r="7803">
      <c r="A7803" s="13">
        <f>IF(H7803="","",ROW()-4)</f>
        <v/>
      </c>
      <c r="B7803" s="13">
        <f>IF(H7803="","",ROW()-4)</f>
        <v/>
      </c>
    </row>
    <row r="7804">
      <c r="A7804" s="13">
        <f>IF(H7804="","",ROW()-4)</f>
        <v/>
      </c>
      <c r="B7804" s="13">
        <f>IF(H7804="","",ROW()-4)</f>
        <v/>
      </c>
    </row>
    <row r="7805">
      <c r="A7805" s="13">
        <f>IF(H7805="","",ROW()-4)</f>
        <v/>
      </c>
      <c r="B7805" s="13">
        <f>IF(H7805="","",ROW()-4)</f>
        <v/>
      </c>
    </row>
    <row r="7806">
      <c r="A7806" s="13">
        <f>IF(H7806="","",ROW()-4)</f>
        <v/>
      </c>
      <c r="B7806" s="13">
        <f>IF(H7806="","",ROW()-4)</f>
        <v/>
      </c>
    </row>
    <row r="7807">
      <c r="A7807" s="13">
        <f>IF(H7807="","",ROW()-4)</f>
        <v/>
      </c>
      <c r="B7807" s="13">
        <f>IF(H7807="","",ROW()-4)</f>
        <v/>
      </c>
    </row>
    <row r="7808">
      <c r="A7808" s="13">
        <f>IF(H7808="","",ROW()-4)</f>
        <v/>
      </c>
      <c r="B7808" s="13">
        <f>IF(H7808="","",ROW()-4)</f>
        <v/>
      </c>
    </row>
    <row r="7809">
      <c r="A7809" s="13">
        <f>IF(H7809="","",ROW()-4)</f>
        <v/>
      </c>
      <c r="B7809" s="13">
        <f>IF(H7809="","",ROW()-4)</f>
        <v/>
      </c>
    </row>
    <row r="7810">
      <c r="A7810" s="13">
        <f>IF(H7810="","",ROW()-4)</f>
        <v/>
      </c>
      <c r="B7810" s="13">
        <f>IF(H7810="","",ROW()-4)</f>
        <v/>
      </c>
    </row>
    <row r="7811">
      <c r="A7811" s="13">
        <f>IF(H7811="","",ROW()-4)</f>
        <v/>
      </c>
      <c r="B7811" s="13">
        <f>IF(H7811="","",ROW()-4)</f>
        <v/>
      </c>
    </row>
    <row r="7812">
      <c r="A7812" s="13">
        <f>IF(H7812="","",ROW()-4)</f>
        <v/>
      </c>
      <c r="B7812" s="13">
        <f>IF(H7812="","",ROW()-4)</f>
        <v/>
      </c>
    </row>
    <row r="7813">
      <c r="A7813" s="13">
        <f>IF(H7813="","",ROW()-4)</f>
        <v/>
      </c>
      <c r="B7813" s="13">
        <f>IF(H7813="","",ROW()-4)</f>
        <v/>
      </c>
    </row>
    <row r="7814">
      <c r="A7814" s="13">
        <f>IF(H7814="","",ROW()-4)</f>
        <v/>
      </c>
      <c r="B7814" s="13">
        <f>IF(H7814="","",ROW()-4)</f>
        <v/>
      </c>
    </row>
    <row r="7815">
      <c r="A7815" s="13">
        <f>IF(H7815="","",ROW()-4)</f>
        <v/>
      </c>
      <c r="B7815" s="13">
        <f>IF(H7815="","",ROW()-4)</f>
        <v/>
      </c>
    </row>
    <row r="7816">
      <c r="A7816" s="13">
        <f>IF(H7816="","",ROW()-4)</f>
        <v/>
      </c>
      <c r="B7816" s="13">
        <f>IF(H7816="","",ROW()-4)</f>
        <v/>
      </c>
    </row>
    <row r="7817">
      <c r="A7817" s="13">
        <f>IF(H7817="","",ROW()-4)</f>
        <v/>
      </c>
      <c r="B7817" s="13">
        <f>IF(H7817="","",ROW()-4)</f>
        <v/>
      </c>
    </row>
    <row r="7818">
      <c r="A7818" s="13">
        <f>IF(H7818="","",ROW()-4)</f>
        <v/>
      </c>
      <c r="B7818" s="13">
        <f>IF(H7818="","",ROW()-4)</f>
        <v/>
      </c>
    </row>
    <row r="7819">
      <c r="A7819" s="13">
        <f>IF(H7819="","",ROW()-4)</f>
        <v/>
      </c>
      <c r="B7819" s="13">
        <f>IF(H7819="","",ROW()-4)</f>
        <v/>
      </c>
    </row>
    <row r="7820">
      <c r="A7820" s="13">
        <f>IF(H7820="","",ROW()-4)</f>
        <v/>
      </c>
      <c r="B7820" s="13">
        <f>IF(H7820="","",ROW()-4)</f>
        <v/>
      </c>
    </row>
    <row r="7821">
      <c r="A7821" s="13">
        <f>IF(H7821="","",ROW()-4)</f>
        <v/>
      </c>
      <c r="B7821" s="13">
        <f>IF(H7821="","",ROW()-4)</f>
        <v/>
      </c>
    </row>
    <row r="7822">
      <c r="A7822" s="13">
        <f>IF(H7822="","",ROW()-4)</f>
        <v/>
      </c>
      <c r="B7822" s="13">
        <f>IF(H7822="","",ROW()-4)</f>
        <v/>
      </c>
    </row>
    <row r="7823">
      <c r="A7823" s="13">
        <f>IF(H7823="","",ROW()-4)</f>
        <v/>
      </c>
      <c r="B7823" s="13">
        <f>IF(H7823="","",ROW()-4)</f>
        <v/>
      </c>
    </row>
    <row r="7824">
      <c r="A7824" s="13">
        <f>IF(H7824="","",ROW()-4)</f>
        <v/>
      </c>
      <c r="B7824" s="13">
        <f>IF(H7824="","",ROW()-4)</f>
        <v/>
      </c>
    </row>
    <row r="7825">
      <c r="A7825" s="13">
        <f>IF(H7825="","",ROW()-4)</f>
        <v/>
      </c>
      <c r="B7825" s="13">
        <f>IF(H7825="","",ROW()-4)</f>
        <v/>
      </c>
    </row>
    <row r="7826">
      <c r="A7826" s="13">
        <f>IF(H7826="","",ROW()-4)</f>
        <v/>
      </c>
      <c r="B7826" s="13">
        <f>IF(H7826="","",ROW()-4)</f>
        <v/>
      </c>
    </row>
    <row r="7827">
      <c r="A7827" s="13">
        <f>IF(H7827="","",ROW()-4)</f>
        <v/>
      </c>
      <c r="B7827" s="13">
        <f>IF(H7827="","",ROW()-4)</f>
        <v/>
      </c>
    </row>
    <row r="7828">
      <c r="A7828" s="13">
        <f>IF(H7828="","",ROW()-4)</f>
        <v/>
      </c>
      <c r="B7828" s="13">
        <f>IF(H7828="","",ROW()-4)</f>
        <v/>
      </c>
    </row>
    <row r="7829">
      <c r="A7829" s="13">
        <f>IF(H7829="","",ROW()-4)</f>
        <v/>
      </c>
      <c r="B7829" s="13">
        <f>IF(H7829="","",ROW()-4)</f>
        <v/>
      </c>
    </row>
    <row r="7830">
      <c r="A7830" s="13">
        <f>IF(H7830="","",ROW()-4)</f>
        <v/>
      </c>
      <c r="B7830" s="13">
        <f>IF(H7830="","",ROW()-4)</f>
        <v/>
      </c>
    </row>
    <row r="7831">
      <c r="A7831" s="13">
        <f>IF(H7831="","",ROW()-4)</f>
        <v/>
      </c>
      <c r="B7831" s="13">
        <f>IF(H7831="","",ROW()-4)</f>
        <v/>
      </c>
    </row>
    <row r="7832">
      <c r="A7832" s="13">
        <f>IF(H7832="","",ROW()-4)</f>
        <v/>
      </c>
      <c r="B7832" s="13">
        <f>IF(H7832="","",ROW()-4)</f>
        <v/>
      </c>
    </row>
    <row r="7833">
      <c r="A7833" s="13">
        <f>IF(H7833="","",ROW()-4)</f>
        <v/>
      </c>
      <c r="B7833" s="13">
        <f>IF(H7833="","",ROW()-4)</f>
        <v/>
      </c>
    </row>
    <row r="7834">
      <c r="A7834" s="13">
        <f>IF(H7834="","",ROW()-4)</f>
        <v/>
      </c>
      <c r="B7834" s="13">
        <f>IF(H7834="","",ROW()-4)</f>
        <v/>
      </c>
    </row>
    <row r="7835">
      <c r="A7835" s="13">
        <f>IF(H7835="","",ROW()-4)</f>
        <v/>
      </c>
      <c r="B7835" s="13">
        <f>IF(H7835="","",ROW()-4)</f>
        <v/>
      </c>
    </row>
    <row r="7836">
      <c r="A7836" s="13">
        <f>IF(H7836="","",ROW()-4)</f>
        <v/>
      </c>
      <c r="B7836" s="13">
        <f>IF(H7836="","",ROW()-4)</f>
        <v/>
      </c>
    </row>
    <row r="7837">
      <c r="A7837" s="13">
        <f>IF(H7837="","",ROW()-4)</f>
        <v/>
      </c>
      <c r="B7837" s="13">
        <f>IF(H7837="","",ROW()-4)</f>
        <v/>
      </c>
    </row>
    <row r="7838">
      <c r="A7838" s="13">
        <f>IF(H7838="","",ROW()-4)</f>
        <v/>
      </c>
      <c r="B7838" s="13">
        <f>IF(H7838="","",ROW()-4)</f>
        <v/>
      </c>
    </row>
    <row r="7839">
      <c r="A7839" s="13">
        <f>IF(H7839="","",ROW()-4)</f>
        <v/>
      </c>
      <c r="B7839" s="13">
        <f>IF(H7839="","",ROW()-4)</f>
        <v/>
      </c>
    </row>
    <row r="7840">
      <c r="A7840" s="13">
        <f>IF(H7840="","",ROW()-4)</f>
        <v/>
      </c>
      <c r="B7840" s="13">
        <f>IF(H7840="","",ROW()-4)</f>
        <v/>
      </c>
    </row>
    <row r="7841">
      <c r="A7841" s="13">
        <f>IF(H7841="","",ROW()-4)</f>
        <v/>
      </c>
      <c r="B7841" s="13">
        <f>IF(H7841="","",ROW()-4)</f>
        <v/>
      </c>
    </row>
    <row r="7842">
      <c r="A7842" s="13">
        <f>IF(H7842="","",ROW()-4)</f>
        <v/>
      </c>
      <c r="B7842" s="13">
        <f>IF(H7842="","",ROW()-4)</f>
        <v/>
      </c>
    </row>
    <row r="7843">
      <c r="A7843" s="13">
        <f>IF(H7843="","",ROW()-4)</f>
        <v/>
      </c>
      <c r="B7843" s="13">
        <f>IF(H7843="","",ROW()-4)</f>
        <v/>
      </c>
    </row>
    <row r="7844">
      <c r="A7844" s="13">
        <f>IF(H7844="","",ROW()-4)</f>
        <v/>
      </c>
      <c r="B7844" s="13">
        <f>IF(H7844="","",ROW()-4)</f>
        <v/>
      </c>
    </row>
    <row r="7845">
      <c r="A7845" s="13">
        <f>IF(H7845="","",ROW()-4)</f>
        <v/>
      </c>
      <c r="B7845" s="13">
        <f>IF(H7845="","",ROW()-4)</f>
        <v/>
      </c>
    </row>
    <row r="7846">
      <c r="A7846" s="13">
        <f>IF(H7846="","",ROW()-4)</f>
        <v/>
      </c>
      <c r="B7846" s="13">
        <f>IF(H7846="","",ROW()-4)</f>
        <v/>
      </c>
    </row>
    <row r="7847">
      <c r="A7847" s="13">
        <f>IF(H7847="","",ROW()-4)</f>
        <v/>
      </c>
      <c r="B7847" s="13">
        <f>IF(H7847="","",ROW()-4)</f>
        <v/>
      </c>
    </row>
    <row r="7848">
      <c r="A7848" s="13">
        <f>IF(H7848="","",ROW()-4)</f>
        <v/>
      </c>
      <c r="B7848" s="13">
        <f>IF(H7848="","",ROW()-4)</f>
        <v/>
      </c>
    </row>
    <row r="7849">
      <c r="A7849" s="13">
        <f>IF(H7849="","",ROW()-4)</f>
        <v/>
      </c>
      <c r="B7849" s="13">
        <f>IF(H7849="","",ROW()-4)</f>
        <v/>
      </c>
    </row>
    <row r="7850">
      <c r="A7850" s="13">
        <f>IF(H7850="","",ROW()-4)</f>
        <v/>
      </c>
      <c r="B7850" s="13">
        <f>IF(H7850="","",ROW()-4)</f>
        <v/>
      </c>
    </row>
    <row r="7851">
      <c r="A7851" s="13">
        <f>IF(H7851="","",ROW()-4)</f>
        <v/>
      </c>
      <c r="B7851" s="13">
        <f>IF(H7851="","",ROW()-4)</f>
        <v/>
      </c>
    </row>
    <row r="7852">
      <c r="A7852" s="13">
        <f>IF(H7852="","",ROW()-4)</f>
        <v/>
      </c>
      <c r="B7852" s="13">
        <f>IF(H7852="","",ROW()-4)</f>
        <v/>
      </c>
    </row>
    <row r="7853">
      <c r="A7853" s="13">
        <f>IF(H7853="","",ROW()-4)</f>
        <v/>
      </c>
      <c r="B7853" s="13">
        <f>IF(H7853="","",ROW()-4)</f>
        <v/>
      </c>
    </row>
    <row r="7854">
      <c r="A7854" s="13">
        <f>IF(H7854="","",ROW()-4)</f>
        <v/>
      </c>
      <c r="B7854" s="13">
        <f>IF(H7854="","",ROW()-4)</f>
        <v/>
      </c>
    </row>
    <row r="7855">
      <c r="A7855" s="13">
        <f>IF(H7855="","",ROW()-4)</f>
        <v/>
      </c>
      <c r="B7855" s="13">
        <f>IF(H7855="","",ROW()-4)</f>
        <v/>
      </c>
    </row>
    <row r="7856">
      <c r="A7856" s="13">
        <f>IF(H7856="","",ROW()-4)</f>
        <v/>
      </c>
      <c r="B7856" s="13">
        <f>IF(H7856="","",ROW()-4)</f>
        <v/>
      </c>
    </row>
    <row r="7857">
      <c r="A7857" s="13">
        <f>IF(H7857="","",ROW()-4)</f>
        <v/>
      </c>
      <c r="B7857" s="13">
        <f>IF(H7857="","",ROW()-4)</f>
        <v/>
      </c>
    </row>
    <row r="7858">
      <c r="A7858" s="13">
        <f>IF(H7858="","",ROW()-4)</f>
        <v/>
      </c>
      <c r="B7858" s="13">
        <f>IF(H7858="","",ROW()-4)</f>
        <v/>
      </c>
    </row>
    <row r="7859">
      <c r="A7859" s="13">
        <f>IF(H7859="","",ROW()-4)</f>
        <v/>
      </c>
      <c r="B7859" s="13">
        <f>IF(H7859="","",ROW()-4)</f>
        <v/>
      </c>
    </row>
    <row r="7860">
      <c r="A7860" s="13">
        <f>IF(H7860="","",ROW()-4)</f>
        <v/>
      </c>
      <c r="B7860" s="13">
        <f>IF(H7860="","",ROW()-4)</f>
        <v/>
      </c>
    </row>
    <row r="7861">
      <c r="A7861" s="13">
        <f>IF(H7861="","",ROW()-4)</f>
        <v/>
      </c>
      <c r="B7861" s="13">
        <f>IF(H7861="","",ROW()-4)</f>
        <v/>
      </c>
    </row>
    <row r="7862">
      <c r="A7862" s="13">
        <f>IF(H7862="","",ROW()-4)</f>
        <v/>
      </c>
      <c r="B7862" s="13">
        <f>IF(H7862="","",ROW()-4)</f>
        <v/>
      </c>
    </row>
    <row r="7863">
      <c r="A7863" s="13">
        <f>IF(H7863="","",ROW()-4)</f>
        <v/>
      </c>
      <c r="B7863" s="13">
        <f>IF(H7863="","",ROW()-4)</f>
        <v/>
      </c>
    </row>
    <row r="7864">
      <c r="A7864" s="13">
        <f>IF(H7864="","",ROW()-4)</f>
        <v/>
      </c>
      <c r="B7864" s="13">
        <f>IF(H7864="","",ROW()-4)</f>
        <v/>
      </c>
    </row>
    <row r="7865">
      <c r="A7865" s="13">
        <f>IF(H7865="","",ROW()-4)</f>
        <v/>
      </c>
      <c r="B7865" s="13">
        <f>IF(H7865="","",ROW()-4)</f>
        <v/>
      </c>
    </row>
    <row r="7866">
      <c r="A7866" s="13">
        <f>IF(H7866="","",ROW()-4)</f>
        <v/>
      </c>
      <c r="B7866" s="13">
        <f>IF(H7866="","",ROW()-4)</f>
        <v/>
      </c>
    </row>
    <row r="7867">
      <c r="A7867" s="13">
        <f>IF(H7867="","",ROW()-4)</f>
        <v/>
      </c>
      <c r="B7867" s="13">
        <f>IF(H7867="","",ROW()-4)</f>
        <v/>
      </c>
    </row>
    <row r="7868">
      <c r="A7868" s="13">
        <f>IF(H7868="","",ROW()-4)</f>
        <v/>
      </c>
      <c r="B7868" s="13">
        <f>IF(H7868="","",ROW()-4)</f>
        <v/>
      </c>
    </row>
    <row r="7869">
      <c r="A7869" s="13">
        <f>IF(H7869="","",ROW()-4)</f>
        <v/>
      </c>
      <c r="B7869" s="13">
        <f>IF(H7869="","",ROW()-4)</f>
        <v/>
      </c>
    </row>
    <row r="7870">
      <c r="A7870" s="13">
        <f>IF(H7870="","",ROW()-4)</f>
        <v/>
      </c>
      <c r="B7870" s="13">
        <f>IF(H7870="","",ROW()-4)</f>
        <v/>
      </c>
    </row>
    <row r="7871">
      <c r="A7871" s="13">
        <f>IF(H7871="","",ROW()-4)</f>
        <v/>
      </c>
      <c r="B7871" s="13">
        <f>IF(H7871="","",ROW()-4)</f>
        <v/>
      </c>
    </row>
    <row r="7872">
      <c r="A7872" s="13">
        <f>IF(H7872="","",ROW()-4)</f>
        <v/>
      </c>
      <c r="B7872" s="13">
        <f>IF(H7872="","",ROW()-4)</f>
        <v/>
      </c>
    </row>
    <row r="7873">
      <c r="A7873" s="13">
        <f>IF(H7873="","",ROW()-4)</f>
        <v/>
      </c>
      <c r="B7873" s="13">
        <f>IF(H7873="","",ROW()-4)</f>
        <v/>
      </c>
    </row>
    <row r="7874">
      <c r="A7874" s="13">
        <f>IF(H7874="","",ROW()-4)</f>
        <v/>
      </c>
      <c r="B7874" s="13">
        <f>IF(H7874="","",ROW()-4)</f>
        <v/>
      </c>
    </row>
    <row r="7875">
      <c r="A7875" s="13">
        <f>IF(H7875="","",ROW()-4)</f>
        <v/>
      </c>
      <c r="B7875" s="13">
        <f>IF(H7875="","",ROW()-4)</f>
        <v/>
      </c>
    </row>
    <row r="7876">
      <c r="A7876" s="13">
        <f>IF(H7876="","",ROW()-4)</f>
        <v/>
      </c>
      <c r="B7876" s="13">
        <f>IF(H7876="","",ROW()-4)</f>
        <v/>
      </c>
    </row>
    <row r="7877">
      <c r="A7877" s="13">
        <f>IF(H7877="","",ROW()-4)</f>
        <v/>
      </c>
      <c r="B7877" s="13">
        <f>IF(H7877="","",ROW()-4)</f>
        <v/>
      </c>
    </row>
    <row r="7878">
      <c r="A7878" s="13">
        <f>IF(H7878="","",ROW()-4)</f>
        <v/>
      </c>
      <c r="B7878" s="13">
        <f>IF(H7878="","",ROW()-4)</f>
        <v/>
      </c>
    </row>
    <row r="7879">
      <c r="A7879" s="13">
        <f>IF(H7879="","",ROW()-4)</f>
        <v/>
      </c>
      <c r="B7879" s="13">
        <f>IF(H7879="","",ROW()-4)</f>
        <v/>
      </c>
    </row>
    <row r="7880">
      <c r="A7880" s="13">
        <f>IF(H7880="","",ROW()-4)</f>
        <v/>
      </c>
      <c r="B7880" s="13">
        <f>IF(H7880="","",ROW()-4)</f>
        <v/>
      </c>
    </row>
    <row r="7881">
      <c r="A7881" s="13">
        <f>IF(H7881="","",ROW()-4)</f>
        <v/>
      </c>
      <c r="B7881" s="13">
        <f>IF(H7881="","",ROW()-4)</f>
        <v/>
      </c>
    </row>
    <row r="7882">
      <c r="A7882" s="13">
        <f>IF(H7882="","",ROW()-4)</f>
        <v/>
      </c>
      <c r="B7882" s="13">
        <f>IF(H7882="","",ROW()-4)</f>
        <v/>
      </c>
    </row>
    <row r="7883">
      <c r="A7883" s="13">
        <f>IF(H7883="","",ROW()-4)</f>
        <v/>
      </c>
      <c r="B7883" s="13">
        <f>IF(H7883="","",ROW()-4)</f>
        <v/>
      </c>
    </row>
    <row r="7884">
      <c r="A7884" s="13">
        <f>IF(H7884="","",ROW()-4)</f>
        <v/>
      </c>
      <c r="B7884" s="13">
        <f>IF(H7884="","",ROW()-4)</f>
        <v/>
      </c>
    </row>
    <row r="7885">
      <c r="A7885" s="13">
        <f>IF(H7885="","",ROW()-4)</f>
        <v/>
      </c>
      <c r="B7885" s="13">
        <f>IF(H7885="","",ROW()-4)</f>
        <v/>
      </c>
    </row>
    <row r="7886">
      <c r="A7886" s="13">
        <f>IF(H7886="","",ROW()-4)</f>
        <v/>
      </c>
      <c r="B7886" s="13">
        <f>IF(H7886="","",ROW()-4)</f>
        <v/>
      </c>
    </row>
    <row r="7887">
      <c r="A7887" s="13">
        <f>IF(H7887="","",ROW()-4)</f>
        <v/>
      </c>
      <c r="B7887" s="13">
        <f>IF(H7887="","",ROW()-4)</f>
        <v/>
      </c>
    </row>
    <row r="7888">
      <c r="A7888" s="13">
        <f>IF(H7888="","",ROW()-4)</f>
        <v/>
      </c>
      <c r="B7888" s="13">
        <f>IF(H7888="","",ROW()-4)</f>
        <v/>
      </c>
    </row>
    <row r="7889">
      <c r="A7889" s="13">
        <f>IF(H7889="","",ROW()-4)</f>
        <v/>
      </c>
      <c r="B7889" s="13">
        <f>IF(H7889="","",ROW()-4)</f>
        <v/>
      </c>
    </row>
    <row r="7890">
      <c r="A7890" s="13">
        <f>IF(H7890="","",ROW()-4)</f>
        <v/>
      </c>
      <c r="B7890" s="13">
        <f>IF(H7890="","",ROW()-4)</f>
        <v/>
      </c>
    </row>
    <row r="7891">
      <c r="A7891" s="13">
        <f>IF(H7891="","",ROW()-4)</f>
        <v/>
      </c>
      <c r="B7891" s="13">
        <f>IF(H7891="","",ROW()-4)</f>
        <v/>
      </c>
    </row>
    <row r="7892">
      <c r="A7892" s="13">
        <f>IF(H7892="","",ROW()-4)</f>
        <v/>
      </c>
      <c r="B7892" s="13">
        <f>IF(H7892="","",ROW()-4)</f>
        <v/>
      </c>
    </row>
    <row r="7893">
      <c r="A7893" s="13">
        <f>IF(H7893="","",ROW()-4)</f>
        <v/>
      </c>
      <c r="B7893" s="13">
        <f>IF(H7893="","",ROW()-4)</f>
        <v/>
      </c>
    </row>
    <row r="7894">
      <c r="A7894" s="13">
        <f>IF(H7894="","",ROW()-4)</f>
        <v/>
      </c>
      <c r="B7894" s="13">
        <f>IF(H7894="","",ROW()-4)</f>
        <v/>
      </c>
    </row>
    <row r="7895">
      <c r="A7895" s="13">
        <f>IF(H7895="","",ROW()-4)</f>
        <v/>
      </c>
      <c r="B7895" s="13">
        <f>IF(H7895="","",ROW()-4)</f>
        <v/>
      </c>
    </row>
    <row r="7896">
      <c r="A7896" s="13">
        <f>IF(H7896="","",ROW()-4)</f>
        <v/>
      </c>
      <c r="B7896" s="13">
        <f>IF(H7896="","",ROW()-4)</f>
        <v/>
      </c>
    </row>
    <row r="7897">
      <c r="A7897" s="13">
        <f>IF(H7897="","",ROW()-4)</f>
        <v/>
      </c>
      <c r="B7897" s="13">
        <f>IF(H7897="","",ROW()-4)</f>
        <v/>
      </c>
    </row>
    <row r="7898">
      <c r="A7898" s="13">
        <f>IF(H7898="","",ROW()-4)</f>
        <v/>
      </c>
      <c r="B7898" s="13">
        <f>IF(H7898="","",ROW()-4)</f>
        <v/>
      </c>
    </row>
    <row r="7899">
      <c r="A7899" s="13">
        <f>IF(H7899="","",ROW()-4)</f>
        <v/>
      </c>
      <c r="B7899" s="13">
        <f>IF(H7899="","",ROW()-4)</f>
        <v/>
      </c>
    </row>
    <row r="7900">
      <c r="A7900" s="13">
        <f>IF(H7900="","",ROW()-4)</f>
        <v/>
      </c>
      <c r="B7900" s="13">
        <f>IF(H7900="","",ROW()-4)</f>
        <v/>
      </c>
    </row>
    <row r="7901">
      <c r="A7901" s="13">
        <f>IF(H7901="","",ROW()-4)</f>
        <v/>
      </c>
      <c r="B7901" s="13">
        <f>IF(H7901="","",ROW()-4)</f>
        <v/>
      </c>
    </row>
    <row r="7902">
      <c r="A7902" s="13">
        <f>IF(H7902="","",ROW()-4)</f>
        <v/>
      </c>
      <c r="B7902" s="13">
        <f>IF(H7902="","",ROW()-4)</f>
        <v/>
      </c>
    </row>
    <row r="7903">
      <c r="A7903" s="13">
        <f>IF(H7903="","",ROW()-4)</f>
        <v/>
      </c>
      <c r="B7903" s="13">
        <f>IF(H7903="","",ROW()-4)</f>
        <v/>
      </c>
    </row>
    <row r="7904">
      <c r="A7904" s="13">
        <f>IF(H7904="","",ROW()-4)</f>
        <v/>
      </c>
      <c r="B7904" s="13">
        <f>IF(H7904="","",ROW()-4)</f>
        <v/>
      </c>
    </row>
    <row r="7905">
      <c r="A7905" s="13">
        <f>IF(H7905="","",ROW()-4)</f>
        <v/>
      </c>
      <c r="B7905" s="13">
        <f>IF(H7905="","",ROW()-4)</f>
        <v/>
      </c>
    </row>
    <row r="7906">
      <c r="A7906" s="13">
        <f>IF(H7906="","",ROW()-4)</f>
        <v/>
      </c>
      <c r="B7906" s="13">
        <f>IF(H7906="","",ROW()-4)</f>
        <v/>
      </c>
    </row>
    <row r="7907">
      <c r="A7907" s="13">
        <f>IF(H7907="","",ROW()-4)</f>
        <v/>
      </c>
      <c r="B7907" s="13">
        <f>IF(H7907="","",ROW()-4)</f>
        <v/>
      </c>
    </row>
    <row r="7908">
      <c r="A7908" s="13">
        <f>IF(H7908="","",ROW()-4)</f>
        <v/>
      </c>
      <c r="B7908" s="13">
        <f>IF(H7908="","",ROW()-4)</f>
        <v/>
      </c>
    </row>
    <row r="7909">
      <c r="A7909" s="13">
        <f>IF(H7909="","",ROW()-4)</f>
        <v/>
      </c>
      <c r="B7909" s="13">
        <f>IF(H7909="","",ROW()-4)</f>
        <v/>
      </c>
    </row>
    <row r="7910">
      <c r="A7910" s="13">
        <f>IF(H7910="","",ROW()-4)</f>
        <v/>
      </c>
      <c r="B7910" s="13">
        <f>IF(H7910="","",ROW()-4)</f>
        <v/>
      </c>
    </row>
    <row r="7911">
      <c r="A7911" s="13">
        <f>IF(H7911="","",ROW()-4)</f>
        <v/>
      </c>
      <c r="B7911" s="13">
        <f>IF(H7911="","",ROW()-4)</f>
        <v/>
      </c>
    </row>
    <row r="7912">
      <c r="A7912" s="13">
        <f>IF(H7912="","",ROW()-4)</f>
        <v/>
      </c>
      <c r="B7912" s="13">
        <f>IF(H7912="","",ROW()-4)</f>
        <v/>
      </c>
    </row>
    <row r="7913">
      <c r="A7913" s="13">
        <f>IF(H7913="","",ROW()-4)</f>
        <v/>
      </c>
      <c r="B7913" s="13">
        <f>IF(H7913="","",ROW()-4)</f>
        <v/>
      </c>
    </row>
    <row r="7914">
      <c r="A7914" s="13">
        <f>IF(H7914="","",ROW()-4)</f>
        <v/>
      </c>
      <c r="B7914" s="13">
        <f>IF(H7914="","",ROW()-4)</f>
        <v/>
      </c>
    </row>
    <row r="7915">
      <c r="A7915" s="13">
        <f>IF(H7915="","",ROW()-4)</f>
        <v/>
      </c>
      <c r="B7915" s="13">
        <f>IF(H7915="","",ROW()-4)</f>
        <v/>
      </c>
    </row>
    <row r="7916">
      <c r="A7916" s="13">
        <f>IF(H7916="","",ROW()-4)</f>
        <v/>
      </c>
      <c r="B7916" s="13">
        <f>IF(H7916="","",ROW()-4)</f>
        <v/>
      </c>
    </row>
    <row r="7917">
      <c r="A7917" s="13">
        <f>IF(H7917="","",ROW()-4)</f>
        <v/>
      </c>
      <c r="B7917" s="13">
        <f>IF(H7917="","",ROW()-4)</f>
        <v/>
      </c>
    </row>
    <row r="7918">
      <c r="A7918" s="13">
        <f>IF(H7918="","",ROW()-4)</f>
        <v/>
      </c>
      <c r="B7918" s="13">
        <f>IF(H7918="","",ROW()-4)</f>
        <v/>
      </c>
    </row>
    <row r="7919">
      <c r="A7919" s="13">
        <f>IF(H7919="","",ROW()-4)</f>
        <v/>
      </c>
      <c r="B7919" s="13">
        <f>IF(H7919="","",ROW()-4)</f>
        <v/>
      </c>
    </row>
    <row r="7920">
      <c r="A7920" s="13">
        <f>IF(H7920="","",ROW()-4)</f>
        <v/>
      </c>
      <c r="B7920" s="13">
        <f>IF(H7920="","",ROW()-4)</f>
        <v/>
      </c>
    </row>
    <row r="7921">
      <c r="A7921" s="13">
        <f>IF(H7921="","",ROW()-4)</f>
        <v/>
      </c>
      <c r="B7921" s="13">
        <f>IF(H7921="","",ROW()-4)</f>
        <v/>
      </c>
    </row>
    <row r="7922">
      <c r="A7922" s="13">
        <f>IF(H7922="","",ROW()-4)</f>
        <v/>
      </c>
      <c r="B7922" s="13">
        <f>IF(H7922="","",ROW()-4)</f>
        <v/>
      </c>
    </row>
    <row r="7923">
      <c r="A7923" s="13">
        <f>IF(H7923="","",ROW()-4)</f>
        <v/>
      </c>
      <c r="B7923" s="13">
        <f>IF(H7923="","",ROW()-4)</f>
        <v/>
      </c>
    </row>
    <row r="7924">
      <c r="A7924" s="13">
        <f>IF(H7924="","",ROW()-4)</f>
        <v/>
      </c>
      <c r="B7924" s="13">
        <f>IF(H7924="","",ROW()-4)</f>
        <v/>
      </c>
    </row>
    <row r="7925">
      <c r="A7925" s="13">
        <f>IF(H7925="","",ROW()-4)</f>
        <v/>
      </c>
      <c r="B7925" s="13">
        <f>IF(H7925="","",ROW()-4)</f>
        <v/>
      </c>
    </row>
    <row r="7926">
      <c r="A7926" s="13">
        <f>IF(H7926="","",ROW()-4)</f>
        <v/>
      </c>
      <c r="B7926" s="13">
        <f>IF(H7926="","",ROW()-4)</f>
        <v/>
      </c>
    </row>
    <row r="7927">
      <c r="A7927" s="13">
        <f>IF(H7927="","",ROW()-4)</f>
        <v/>
      </c>
      <c r="B7927" s="13">
        <f>IF(H7927="","",ROW()-4)</f>
        <v/>
      </c>
    </row>
    <row r="7928">
      <c r="A7928" s="13">
        <f>IF(H7928="","",ROW()-4)</f>
        <v/>
      </c>
      <c r="B7928" s="13">
        <f>IF(H7928="","",ROW()-4)</f>
        <v/>
      </c>
    </row>
    <row r="7929">
      <c r="A7929" s="13">
        <f>IF(H7929="","",ROW()-4)</f>
        <v/>
      </c>
      <c r="B7929" s="13">
        <f>IF(H7929="","",ROW()-4)</f>
        <v/>
      </c>
    </row>
    <row r="7930">
      <c r="A7930" s="13">
        <f>IF(H7930="","",ROW()-4)</f>
        <v/>
      </c>
      <c r="B7930" s="13">
        <f>IF(H7930="","",ROW()-4)</f>
        <v/>
      </c>
    </row>
    <row r="7931">
      <c r="A7931" s="13">
        <f>IF(H7931="","",ROW()-4)</f>
        <v/>
      </c>
      <c r="B7931" s="13">
        <f>IF(H7931="","",ROW()-4)</f>
        <v/>
      </c>
    </row>
    <row r="7932">
      <c r="A7932" s="13">
        <f>IF(H7932="","",ROW()-4)</f>
        <v/>
      </c>
      <c r="B7932" s="13">
        <f>IF(H7932="","",ROW()-4)</f>
        <v/>
      </c>
    </row>
    <row r="7933">
      <c r="A7933" s="13">
        <f>IF(H7933="","",ROW()-4)</f>
        <v/>
      </c>
      <c r="B7933" s="13">
        <f>IF(H7933="","",ROW()-4)</f>
        <v/>
      </c>
    </row>
    <row r="7934">
      <c r="A7934" s="13">
        <f>IF(H7934="","",ROW()-4)</f>
        <v/>
      </c>
      <c r="B7934" s="13">
        <f>IF(H7934="","",ROW()-4)</f>
        <v/>
      </c>
    </row>
    <row r="7935">
      <c r="A7935" s="13">
        <f>IF(H7935="","",ROW()-4)</f>
        <v/>
      </c>
      <c r="B7935" s="13">
        <f>IF(H7935="","",ROW()-4)</f>
        <v/>
      </c>
    </row>
    <row r="7936">
      <c r="A7936" s="13">
        <f>IF(H7936="","",ROW()-4)</f>
        <v/>
      </c>
      <c r="B7936" s="13">
        <f>IF(H7936="","",ROW()-4)</f>
        <v/>
      </c>
    </row>
    <row r="7937">
      <c r="A7937" s="13">
        <f>IF(H7937="","",ROW()-4)</f>
        <v/>
      </c>
      <c r="B7937" s="13">
        <f>IF(H7937="","",ROW()-4)</f>
        <v/>
      </c>
    </row>
    <row r="7938">
      <c r="A7938" s="13">
        <f>IF(H7938="","",ROW()-4)</f>
        <v/>
      </c>
      <c r="B7938" s="13">
        <f>IF(H7938="","",ROW()-4)</f>
        <v/>
      </c>
    </row>
    <row r="7939">
      <c r="A7939" s="13">
        <f>IF(H7939="","",ROW()-4)</f>
        <v/>
      </c>
      <c r="B7939" s="13">
        <f>IF(H7939="","",ROW()-4)</f>
        <v/>
      </c>
    </row>
    <row r="7940">
      <c r="A7940" s="13">
        <f>IF(H7940="","",ROW()-4)</f>
        <v/>
      </c>
      <c r="B7940" s="13">
        <f>IF(H7940="","",ROW()-4)</f>
        <v/>
      </c>
    </row>
    <row r="7941">
      <c r="A7941" s="13">
        <f>IF(H7941="","",ROW()-4)</f>
        <v/>
      </c>
      <c r="B7941" s="13">
        <f>IF(H7941="","",ROW()-4)</f>
        <v/>
      </c>
    </row>
    <row r="7942">
      <c r="A7942" s="13">
        <f>IF(H7942="","",ROW()-4)</f>
        <v/>
      </c>
      <c r="B7942" s="13">
        <f>IF(H7942="","",ROW()-4)</f>
        <v/>
      </c>
    </row>
    <row r="7943">
      <c r="A7943" s="13">
        <f>IF(H7943="","",ROW()-4)</f>
        <v/>
      </c>
      <c r="B7943" s="13">
        <f>IF(H7943="","",ROW()-4)</f>
        <v/>
      </c>
    </row>
    <row r="7944">
      <c r="A7944" s="13">
        <f>IF(H7944="","",ROW()-4)</f>
        <v/>
      </c>
      <c r="B7944" s="13">
        <f>IF(H7944="","",ROW()-4)</f>
        <v/>
      </c>
    </row>
    <row r="7945">
      <c r="A7945" s="13">
        <f>IF(H7945="","",ROW()-4)</f>
        <v/>
      </c>
      <c r="B7945" s="13">
        <f>IF(H7945="","",ROW()-4)</f>
        <v/>
      </c>
    </row>
    <row r="7946">
      <c r="A7946" s="13">
        <f>IF(H7946="","",ROW()-4)</f>
        <v/>
      </c>
      <c r="B7946" s="13">
        <f>IF(H7946="","",ROW()-4)</f>
        <v/>
      </c>
    </row>
    <row r="7947">
      <c r="A7947" s="13">
        <f>IF(H7947="","",ROW()-4)</f>
        <v/>
      </c>
      <c r="B7947" s="13">
        <f>IF(H7947="","",ROW()-4)</f>
        <v/>
      </c>
    </row>
    <row r="7948">
      <c r="A7948" s="13">
        <f>IF(H7948="","",ROW()-4)</f>
        <v/>
      </c>
      <c r="B7948" s="13">
        <f>IF(H7948="","",ROW()-4)</f>
        <v/>
      </c>
    </row>
    <row r="7949">
      <c r="A7949" s="13">
        <f>IF(H7949="","",ROW()-4)</f>
        <v/>
      </c>
      <c r="B7949" s="13">
        <f>IF(H7949="","",ROW()-4)</f>
        <v/>
      </c>
    </row>
    <row r="7950">
      <c r="A7950" s="13">
        <f>IF(H7950="","",ROW()-4)</f>
        <v/>
      </c>
      <c r="B7950" s="13">
        <f>IF(H7950="","",ROW()-4)</f>
        <v/>
      </c>
    </row>
    <row r="7951">
      <c r="A7951" s="13">
        <f>IF(H7951="","",ROW()-4)</f>
        <v/>
      </c>
      <c r="B7951" s="13">
        <f>IF(H7951="","",ROW()-4)</f>
        <v/>
      </c>
    </row>
    <row r="7952">
      <c r="A7952" s="13">
        <f>IF(H7952="","",ROW()-4)</f>
        <v/>
      </c>
      <c r="B7952" s="13">
        <f>IF(H7952="","",ROW()-4)</f>
        <v/>
      </c>
    </row>
    <row r="7953">
      <c r="A7953" s="13">
        <f>IF(H7953="","",ROW()-4)</f>
        <v/>
      </c>
      <c r="B7953" s="13">
        <f>IF(H7953="","",ROW()-4)</f>
        <v/>
      </c>
    </row>
    <row r="7954">
      <c r="A7954" s="13">
        <f>IF(H7954="","",ROW()-4)</f>
        <v/>
      </c>
      <c r="B7954" s="13">
        <f>IF(H7954="","",ROW()-4)</f>
        <v/>
      </c>
    </row>
    <row r="7955">
      <c r="A7955" s="13">
        <f>IF(H7955="","",ROW()-4)</f>
        <v/>
      </c>
      <c r="B7955" s="13">
        <f>IF(H7955="","",ROW()-4)</f>
        <v/>
      </c>
    </row>
    <row r="7956">
      <c r="A7956" s="13">
        <f>IF(H7956="","",ROW()-4)</f>
        <v/>
      </c>
      <c r="B7956" s="13">
        <f>IF(H7956="","",ROW()-4)</f>
        <v/>
      </c>
    </row>
    <row r="7957">
      <c r="A7957" s="13">
        <f>IF(H7957="","",ROW()-4)</f>
        <v/>
      </c>
      <c r="B7957" s="13">
        <f>IF(H7957="","",ROW()-4)</f>
        <v/>
      </c>
    </row>
    <row r="7958">
      <c r="A7958" s="13">
        <f>IF(H7958="","",ROW()-4)</f>
        <v/>
      </c>
      <c r="B7958" s="13">
        <f>IF(H7958="","",ROW()-4)</f>
        <v/>
      </c>
    </row>
    <row r="7959">
      <c r="A7959" s="13">
        <f>IF(H7959="","",ROW()-4)</f>
        <v/>
      </c>
      <c r="B7959" s="13">
        <f>IF(H7959="","",ROW()-4)</f>
        <v/>
      </c>
    </row>
    <row r="7960">
      <c r="A7960" s="13">
        <f>IF(H7960="","",ROW()-4)</f>
        <v/>
      </c>
      <c r="B7960" s="13">
        <f>IF(H7960="","",ROW()-4)</f>
        <v/>
      </c>
    </row>
    <row r="7961">
      <c r="A7961" s="13">
        <f>IF(H7961="","",ROW()-4)</f>
        <v/>
      </c>
      <c r="B7961" s="13">
        <f>IF(H7961="","",ROW()-4)</f>
        <v/>
      </c>
    </row>
    <row r="7962">
      <c r="A7962" s="13">
        <f>IF(H7962="","",ROW()-4)</f>
        <v/>
      </c>
      <c r="B7962" s="13">
        <f>IF(H7962="","",ROW()-4)</f>
        <v/>
      </c>
    </row>
    <row r="7963">
      <c r="A7963" s="13">
        <f>IF(H7963="","",ROW()-4)</f>
        <v/>
      </c>
      <c r="B7963" s="13">
        <f>IF(H7963="","",ROW()-4)</f>
        <v/>
      </c>
    </row>
    <row r="7964">
      <c r="A7964" s="13">
        <f>IF(H7964="","",ROW()-4)</f>
        <v/>
      </c>
      <c r="B7964" s="13">
        <f>IF(H7964="","",ROW()-4)</f>
        <v/>
      </c>
    </row>
    <row r="7965">
      <c r="A7965" s="13">
        <f>IF(H7965="","",ROW()-4)</f>
        <v/>
      </c>
      <c r="B7965" s="13">
        <f>IF(H7965="","",ROW()-4)</f>
        <v/>
      </c>
    </row>
    <row r="7966">
      <c r="A7966" s="13">
        <f>IF(H7966="","",ROW()-4)</f>
        <v/>
      </c>
      <c r="B7966" s="13">
        <f>IF(H7966="","",ROW()-4)</f>
        <v/>
      </c>
    </row>
    <row r="7967">
      <c r="A7967" s="13">
        <f>IF(H7967="","",ROW()-4)</f>
        <v/>
      </c>
      <c r="B7967" s="13">
        <f>IF(H7967="","",ROW()-4)</f>
        <v/>
      </c>
    </row>
    <row r="7968">
      <c r="A7968" s="13">
        <f>IF(H7968="","",ROW()-4)</f>
        <v/>
      </c>
      <c r="B7968" s="13">
        <f>IF(H7968="","",ROW()-4)</f>
        <v/>
      </c>
    </row>
    <row r="7969">
      <c r="A7969" s="13">
        <f>IF(H7969="","",ROW()-4)</f>
        <v/>
      </c>
      <c r="B7969" s="13">
        <f>IF(H7969="","",ROW()-4)</f>
        <v/>
      </c>
    </row>
    <row r="7970">
      <c r="A7970" s="13">
        <f>IF(H7970="","",ROW()-4)</f>
        <v/>
      </c>
      <c r="B7970" s="13">
        <f>IF(H7970="","",ROW()-4)</f>
        <v/>
      </c>
    </row>
    <row r="7971">
      <c r="A7971" s="13">
        <f>IF(H7971="","",ROW()-4)</f>
        <v/>
      </c>
      <c r="B7971" s="13">
        <f>IF(H7971="","",ROW()-4)</f>
        <v/>
      </c>
    </row>
    <row r="7972">
      <c r="A7972" s="13">
        <f>IF(H7972="","",ROW()-4)</f>
        <v/>
      </c>
      <c r="B7972" s="13">
        <f>IF(H7972="","",ROW()-4)</f>
        <v/>
      </c>
    </row>
    <row r="7973">
      <c r="A7973" s="13">
        <f>IF(H7973="","",ROW()-4)</f>
        <v/>
      </c>
      <c r="B7973" s="13">
        <f>IF(H7973="","",ROW()-4)</f>
        <v/>
      </c>
    </row>
    <row r="7974">
      <c r="A7974" s="13">
        <f>IF(H7974="","",ROW()-4)</f>
        <v/>
      </c>
      <c r="B7974" s="13">
        <f>IF(H7974="","",ROW()-4)</f>
        <v/>
      </c>
    </row>
    <row r="7975">
      <c r="A7975" s="13">
        <f>IF(H7975="","",ROW()-4)</f>
        <v/>
      </c>
      <c r="B7975" s="13">
        <f>IF(H7975="","",ROW()-4)</f>
        <v/>
      </c>
    </row>
    <row r="7976">
      <c r="A7976" s="13">
        <f>IF(H7976="","",ROW()-4)</f>
        <v/>
      </c>
      <c r="B7976" s="13">
        <f>IF(H7976="","",ROW()-4)</f>
        <v/>
      </c>
    </row>
    <row r="7977">
      <c r="A7977" s="13">
        <f>IF(H7977="","",ROW()-4)</f>
        <v/>
      </c>
      <c r="B7977" s="13">
        <f>IF(H7977="","",ROW()-4)</f>
        <v/>
      </c>
    </row>
    <row r="7978">
      <c r="A7978" s="13">
        <f>IF(H7978="","",ROW()-4)</f>
        <v/>
      </c>
      <c r="B7978" s="13">
        <f>IF(H7978="","",ROW()-4)</f>
        <v/>
      </c>
    </row>
    <row r="7979">
      <c r="A7979" s="13">
        <f>IF(H7979="","",ROW()-4)</f>
        <v/>
      </c>
      <c r="B7979" s="13">
        <f>IF(H7979="","",ROW()-4)</f>
        <v/>
      </c>
    </row>
    <row r="7980">
      <c r="A7980" s="13">
        <f>IF(H7980="","",ROW()-4)</f>
        <v/>
      </c>
      <c r="B7980" s="13">
        <f>IF(H7980="","",ROW()-4)</f>
        <v/>
      </c>
    </row>
    <row r="7981">
      <c r="A7981" s="13">
        <f>IF(H7981="","",ROW()-4)</f>
        <v/>
      </c>
      <c r="B7981" s="13">
        <f>IF(H7981="","",ROW()-4)</f>
        <v/>
      </c>
    </row>
    <row r="7982">
      <c r="A7982" s="13">
        <f>IF(H7982="","",ROW()-4)</f>
        <v/>
      </c>
      <c r="B7982" s="13">
        <f>IF(H7982="","",ROW()-4)</f>
        <v/>
      </c>
    </row>
    <row r="7983">
      <c r="A7983" s="13">
        <f>IF(H7983="","",ROW()-4)</f>
        <v/>
      </c>
      <c r="B7983" s="13">
        <f>IF(H7983="","",ROW()-4)</f>
        <v/>
      </c>
    </row>
    <row r="7984">
      <c r="A7984" s="13">
        <f>IF(H7984="","",ROW()-4)</f>
        <v/>
      </c>
      <c r="B7984" s="13">
        <f>IF(H7984="","",ROW()-4)</f>
        <v/>
      </c>
    </row>
    <row r="7985">
      <c r="A7985" s="13">
        <f>IF(H7985="","",ROW()-4)</f>
        <v/>
      </c>
      <c r="B7985" s="13">
        <f>IF(H7985="","",ROW()-4)</f>
        <v/>
      </c>
    </row>
    <row r="7986">
      <c r="A7986" s="13">
        <f>IF(H7986="","",ROW()-4)</f>
        <v/>
      </c>
      <c r="B7986" s="13">
        <f>IF(H7986="","",ROW()-4)</f>
        <v/>
      </c>
    </row>
    <row r="7987">
      <c r="A7987" s="13">
        <f>IF(H7987="","",ROW()-4)</f>
        <v/>
      </c>
      <c r="B7987" s="13">
        <f>IF(H7987="","",ROW()-4)</f>
        <v/>
      </c>
    </row>
    <row r="7988">
      <c r="A7988" s="13">
        <f>IF(H7988="","",ROW()-4)</f>
        <v/>
      </c>
      <c r="B7988" s="13">
        <f>IF(H7988="","",ROW()-4)</f>
        <v/>
      </c>
    </row>
    <row r="7989">
      <c r="A7989" s="13">
        <f>IF(H7989="","",ROW()-4)</f>
        <v/>
      </c>
      <c r="B7989" s="13">
        <f>IF(H7989="","",ROW()-4)</f>
        <v/>
      </c>
    </row>
    <row r="7990">
      <c r="A7990" s="13">
        <f>IF(H7990="","",ROW()-4)</f>
        <v/>
      </c>
      <c r="B7990" s="13">
        <f>IF(H7990="","",ROW()-4)</f>
        <v/>
      </c>
    </row>
    <row r="7991">
      <c r="A7991" s="13">
        <f>IF(H7991="","",ROW()-4)</f>
        <v/>
      </c>
      <c r="B7991" s="13">
        <f>IF(H7991="","",ROW()-4)</f>
        <v/>
      </c>
    </row>
    <row r="7992">
      <c r="A7992" s="13">
        <f>IF(H7992="","",ROW()-4)</f>
        <v/>
      </c>
      <c r="B7992" s="13">
        <f>IF(H7992="","",ROW()-4)</f>
        <v/>
      </c>
    </row>
    <row r="7993">
      <c r="A7993" s="13">
        <f>IF(H7993="","",ROW()-4)</f>
        <v/>
      </c>
      <c r="B7993" s="13">
        <f>IF(H7993="","",ROW()-4)</f>
        <v/>
      </c>
    </row>
    <row r="7994">
      <c r="A7994" s="13">
        <f>IF(H7994="","",ROW()-4)</f>
        <v/>
      </c>
      <c r="B7994" s="13">
        <f>IF(H7994="","",ROW()-4)</f>
        <v/>
      </c>
    </row>
    <row r="7995">
      <c r="A7995" s="13">
        <f>IF(H7995="","",ROW()-4)</f>
        <v/>
      </c>
      <c r="B7995" s="13">
        <f>IF(H7995="","",ROW()-4)</f>
        <v/>
      </c>
    </row>
    <row r="7996">
      <c r="A7996" s="13">
        <f>IF(H7996="","",ROW()-4)</f>
        <v/>
      </c>
      <c r="B7996" s="13">
        <f>IF(H7996="","",ROW()-4)</f>
        <v/>
      </c>
    </row>
    <row r="7997">
      <c r="A7997" s="13">
        <f>IF(H7997="","",ROW()-4)</f>
        <v/>
      </c>
      <c r="B7997" s="13">
        <f>IF(H7997="","",ROW()-4)</f>
        <v/>
      </c>
    </row>
    <row r="7998">
      <c r="A7998" s="13">
        <f>IF(H7998="","",ROW()-4)</f>
        <v/>
      </c>
      <c r="B7998" s="13">
        <f>IF(H7998="","",ROW()-4)</f>
        <v/>
      </c>
    </row>
    <row r="7999">
      <c r="A7999" s="13">
        <f>IF(H7999="","",ROW()-4)</f>
        <v/>
      </c>
      <c r="B7999" s="13">
        <f>IF(H7999="","",ROW()-4)</f>
        <v/>
      </c>
    </row>
    <row r="8000">
      <c r="A8000" s="13">
        <f>IF(H8000="","",ROW()-4)</f>
        <v/>
      </c>
      <c r="B8000" s="13">
        <f>IF(H8000="","",ROW()-4)</f>
        <v/>
      </c>
    </row>
    <row r="8001">
      <c r="A8001" s="13">
        <f>IF(H8001="","",ROW()-4)</f>
        <v/>
      </c>
      <c r="B8001" s="13">
        <f>IF(H8001="","",ROW()-4)</f>
        <v/>
      </c>
    </row>
    <row r="8002">
      <c r="A8002" s="13">
        <f>IF(H8002="","",ROW()-4)</f>
        <v/>
      </c>
      <c r="B8002" s="13">
        <f>IF(H8002="","",ROW()-4)</f>
        <v/>
      </c>
    </row>
    <row r="8003">
      <c r="A8003" s="13">
        <f>IF(H8003="","",ROW()-4)</f>
        <v/>
      </c>
      <c r="B8003" s="13">
        <f>IF(H8003="","",ROW()-4)</f>
        <v/>
      </c>
    </row>
    <row r="8004">
      <c r="A8004" s="13">
        <f>IF(H8004="","",ROW()-4)</f>
        <v/>
      </c>
      <c r="B8004" s="13">
        <f>IF(H8004="","",ROW()-4)</f>
        <v/>
      </c>
    </row>
    <row r="8005">
      <c r="A8005" s="13">
        <f>IF(H8005="","",ROW()-4)</f>
        <v/>
      </c>
      <c r="B8005" s="13">
        <f>IF(H8005="","",ROW()-4)</f>
        <v/>
      </c>
    </row>
    <row r="8006">
      <c r="A8006" s="13">
        <f>IF(H8006="","",ROW()-4)</f>
        <v/>
      </c>
      <c r="B8006" s="13">
        <f>IF(H8006="","",ROW()-4)</f>
        <v/>
      </c>
    </row>
    <row r="8007">
      <c r="A8007" s="13">
        <f>IF(H8007="","",ROW()-4)</f>
        <v/>
      </c>
      <c r="B8007" s="13">
        <f>IF(H8007="","",ROW()-4)</f>
        <v/>
      </c>
    </row>
    <row r="8008">
      <c r="A8008" s="13">
        <f>IF(H8008="","",ROW()-4)</f>
        <v/>
      </c>
      <c r="B8008" s="13">
        <f>IF(H8008="","",ROW()-4)</f>
        <v/>
      </c>
    </row>
    <row r="8009">
      <c r="A8009" s="13">
        <f>IF(H8009="","",ROW()-4)</f>
        <v/>
      </c>
      <c r="B8009" s="13">
        <f>IF(H8009="","",ROW()-4)</f>
        <v/>
      </c>
    </row>
    <row r="8010">
      <c r="A8010" s="13">
        <f>IF(H8010="","",ROW()-4)</f>
        <v/>
      </c>
      <c r="B8010" s="13">
        <f>IF(H8010="","",ROW()-4)</f>
        <v/>
      </c>
    </row>
    <row r="8011">
      <c r="A8011" s="13">
        <f>IF(H8011="","",ROW()-4)</f>
        <v/>
      </c>
      <c r="B8011" s="13">
        <f>IF(H8011="","",ROW()-4)</f>
        <v/>
      </c>
    </row>
    <row r="8012">
      <c r="A8012" s="13">
        <f>IF(H8012="","",ROW()-4)</f>
        <v/>
      </c>
      <c r="B8012" s="13">
        <f>IF(H8012="","",ROW()-4)</f>
        <v/>
      </c>
    </row>
    <row r="8013">
      <c r="A8013" s="13">
        <f>IF(H8013="","",ROW()-4)</f>
        <v/>
      </c>
      <c r="B8013" s="13">
        <f>IF(H8013="","",ROW()-4)</f>
        <v/>
      </c>
    </row>
    <row r="8014">
      <c r="A8014" s="13">
        <f>IF(H8014="","",ROW()-4)</f>
        <v/>
      </c>
      <c r="B8014" s="13">
        <f>IF(H8014="","",ROW()-4)</f>
        <v/>
      </c>
    </row>
    <row r="8015">
      <c r="A8015" s="13">
        <f>IF(H8015="","",ROW()-4)</f>
        <v/>
      </c>
      <c r="B8015" s="13">
        <f>IF(H8015="","",ROW()-4)</f>
        <v/>
      </c>
    </row>
    <row r="8016">
      <c r="A8016" s="13">
        <f>IF(H8016="","",ROW()-4)</f>
        <v/>
      </c>
      <c r="B8016" s="13">
        <f>IF(H8016="","",ROW()-4)</f>
        <v/>
      </c>
    </row>
    <row r="8017">
      <c r="A8017" s="13">
        <f>IF(H8017="","",ROW()-4)</f>
        <v/>
      </c>
      <c r="B8017" s="13">
        <f>IF(H8017="","",ROW()-4)</f>
        <v/>
      </c>
    </row>
    <row r="8018">
      <c r="A8018" s="13">
        <f>IF(H8018="","",ROW()-4)</f>
        <v/>
      </c>
      <c r="B8018" s="13">
        <f>IF(H8018="","",ROW()-4)</f>
        <v/>
      </c>
    </row>
    <row r="8019">
      <c r="A8019" s="13">
        <f>IF(H8019="","",ROW()-4)</f>
        <v/>
      </c>
      <c r="B8019" s="13">
        <f>IF(H8019="","",ROW()-4)</f>
        <v/>
      </c>
    </row>
    <row r="8020">
      <c r="A8020" s="13">
        <f>IF(H8020="","",ROW()-4)</f>
        <v/>
      </c>
      <c r="B8020" s="13">
        <f>IF(H8020="","",ROW()-4)</f>
        <v/>
      </c>
    </row>
    <row r="8021">
      <c r="A8021" s="13">
        <f>IF(H8021="","",ROW()-4)</f>
        <v/>
      </c>
      <c r="B8021" s="13">
        <f>IF(H8021="","",ROW()-4)</f>
        <v/>
      </c>
    </row>
    <row r="8022">
      <c r="A8022" s="13">
        <f>IF(H8022="","",ROW()-4)</f>
        <v/>
      </c>
      <c r="B8022" s="13">
        <f>IF(H8022="","",ROW()-4)</f>
        <v/>
      </c>
    </row>
    <row r="8023">
      <c r="A8023" s="13">
        <f>IF(H8023="","",ROW()-4)</f>
        <v/>
      </c>
      <c r="B8023" s="13">
        <f>IF(H8023="","",ROW()-4)</f>
        <v/>
      </c>
    </row>
    <row r="8024">
      <c r="A8024" s="13">
        <f>IF(H8024="","",ROW()-4)</f>
        <v/>
      </c>
      <c r="B8024" s="13">
        <f>IF(H8024="","",ROW()-4)</f>
        <v/>
      </c>
    </row>
    <row r="8025">
      <c r="A8025" s="13">
        <f>IF(H8025="","",ROW()-4)</f>
        <v/>
      </c>
      <c r="B8025" s="13">
        <f>IF(H8025="","",ROW()-4)</f>
        <v/>
      </c>
    </row>
    <row r="8026">
      <c r="A8026" s="13">
        <f>IF(H8026="","",ROW()-4)</f>
        <v/>
      </c>
      <c r="B8026" s="13">
        <f>IF(H8026="","",ROW()-4)</f>
        <v/>
      </c>
    </row>
    <row r="8027">
      <c r="A8027" s="13">
        <f>IF(H8027="","",ROW()-4)</f>
        <v/>
      </c>
      <c r="B8027" s="13">
        <f>IF(H8027="","",ROW()-4)</f>
        <v/>
      </c>
    </row>
    <row r="8028">
      <c r="A8028" s="13">
        <f>IF(H8028="","",ROW()-4)</f>
        <v/>
      </c>
      <c r="B8028" s="13">
        <f>IF(H8028="","",ROW()-4)</f>
        <v/>
      </c>
    </row>
    <row r="8029">
      <c r="A8029" s="13">
        <f>IF(H8029="","",ROW()-4)</f>
        <v/>
      </c>
      <c r="B8029" s="13">
        <f>IF(H8029="","",ROW()-4)</f>
        <v/>
      </c>
    </row>
    <row r="8030">
      <c r="A8030" s="13">
        <f>IF(H8030="","",ROW()-4)</f>
        <v/>
      </c>
      <c r="B8030" s="13">
        <f>IF(H8030="","",ROW()-4)</f>
        <v/>
      </c>
    </row>
    <row r="8031">
      <c r="A8031" s="13">
        <f>IF(H8031="","",ROW()-4)</f>
        <v/>
      </c>
      <c r="B8031" s="13">
        <f>IF(H8031="","",ROW()-4)</f>
        <v/>
      </c>
    </row>
    <row r="8032">
      <c r="A8032" s="13">
        <f>IF(H8032="","",ROW()-4)</f>
        <v/>
      </c>
      <c r="B8032" s="13">
        <f>IF(H8032="","",ROW()-4)</f>
        <v/>
      </c>
    </row>
    <row r="8033">
      <c r="A8033" s="13">
        <f>IF(H8033="","",ROW()-4)</f>
        <v/>
      </c>
      <c r="B8033" s="13">
        <f>IF(H8033="","",ROW()-4)</f>
        <v/>
      </c>
    </row>
    <row r="8034">
      <c r="A8034" s="13">
        <f>IF(H8034="","",ROW()-4)</f>
        <v/>
      </c>
      <c r="B8034" s="13">
        <f>IF(H8034="","",ROW()-4)</f>
        <v/>
      </c>
    </row>
    <row r="8035">
      <c r="A8035" s="13">
        <f>IF(H8035="","",ROW()-4)</f>
        <v/>
      </c>
      <c r="B8035" s="13">
        <f>IF(H8035="","",ROW()-4)</f>
        <v/>
      </c>
    </row>
    <row r="8036">
      <c r="A8036" s="13">
        <f>IF(H8036="","",ROW()-4)</f>
        <v/>
      </c>
      <c r="B8036" s="13">
        <f>IF(H8036="","",ROW()-4)</f>
        <v/>
      </c>
    </row>
    <row r="8037">
      <c r="A8037" s="13">
        <f>IF(H8037="","",ROW()-4)</f>
        <v/>
      </c>
      <c r="B8037" s="13">
        <f>IF(H8037="","",ROW()-4)</f>
        <v/>
      </c>
    </row>
    <row r="8038">
      <c r="A8038" s="13">
        <f>IF(H8038="","",ROW()-4)</f>
        <v/>
      </c>
      <c r="B8038" s="13">
        <f>IF(H8038="","",ROW()-4)</f>
        <v/>
      </c>
    </row>
    <row r="8039">
      <c r="A8039" s="13">
        <f>IF(H8039="","",ROW()-4)</f>
        <v/>
      </c>
      <c r="B8039" s="13">
        <f>IF(H8039="","",ROW()-4)</f>
        <v/>
      </c>
    </row>
    <row r="8040">
      <c r="A8040" s="13">
        <f>IF(H8040="","",ROW()-4)</f>
        <v/>
      </c>
      <c r="B8040" s="13">
        <f>IF(H8040="","",ROW()-4)</f>
        <v/>
      </c>
    </row>
    <row r="8041">
      <c r="A8041" s="13">
        <f>IF(H8041="","",ROW()-4)</f>
        <v/>
      </c>
      <c r="B8041" s="13">
        <f>IF(H8041="","",ROW()-4)</f>
        <v/>
      </c>
    </row>
    <row r="8042">
      <c r="A8042" s="13">
        <f>IF(H8042="","",ROW()-4)</f>
        <v/>
      </c>
      <c r="B8042" s="13">
        <f>IF(H8042="","",ROW()-4)</f>
        <v/>
      </c>
    </row>
    <row r="8043">
      <c r="A8043" s="13">
        <f>IF(H8043="","",ROW()-4)</f>
        <v/>
      </c>
      <c r="B8043" s="13">
        <f>IF(H8043="","",ROW()-4)</f>
        <v/>
      </c>
    </row>
    <row r="8044">
      <c r="A8044" s="13">
        <f>IF(H8044="","",ROW()-4)</f>
        <v/>
      </c>
      <c r="B8044" s="13">
        <f>IF(H8044="","",ROW()-4)</f>
        <v/>
      </c>
    </row>
    <row r="8045">
      <c r="A8045" s="13">
        <f>IF(H8045="","",ROW()-4)</f>
        <v/>
      </c>
      <c r="B8045" s="13">
        <f>IF(H8045="","",ROW()-4)</f>
        <v/>
      </c>
    </row>
    <row r="8046">
      <c r="A8046" s="13">
        <f>IF(H8046="","",ROW()-4)</f>
        <v/>
      </c>
      <c r="B8046" s="13">
        <f>IF(H8046="","",ROW()-4)</f>
        <v/>
      </c>
    </row>
    <row r="8047">
      <c r="A8047" s="13">
        <f>IF(H8047="","",ROW()-4)</f>
        <v/>
      </c>
      <c r="B8047" s="13">
        <f>IF(H8047="","",ROW()-4)</f>
        <v/>
      </c>
    </row>
    <row r="8048">
      <c r="A8048" s="13">
        <f>IF(H8048="","",ROW()-4)</f>
        <v/>
      </c>
      <c r="B8048" s="13">
        <f>IF(H8048="","",ROW()-4)</f>
        <v/>
      </c>
    </row>
    <row r="8049">
      <c r="A8049" s="13">
        <f>IF(H8049="","",ROW()-4)</f>
        <v/>
      </c>
      <c r="B8049" s="13">
        <f>IF(H8049="","",ROW()-4)</f>
        <v/>
      </c>
    </row>
    <row r="8050">
      <c r="A8050" s="13">
        <f>IF(H8050="","",ROW()-4)</f>
        <v/>
      </c>
      <c r="B8050" s="13">
        <f>IF(H8050="","",ROW()-4)</f>
        <v/>
      </c>
    </row>
    <row r="8051">
      <c r="A8051" s="13">
        <f>IF(H8051="","",ROW()-4)</f>
        <v/>
      </c>
      <c r="B8051" s="13">
        <f>IF(H8051="","",ROW()-4)</f>
        <v/>
      </c>
    </row>
    <row r="8052">
      <c r="A8052" s="13">
        <f>IF(H8052="","",ROW()-4)</f>
        <v/>
      </c>
      <c r="B8052" s="13">
        <f>IF(H8052="","",ROW()-4)</f>
        <v/>
      </c>
    </row>
    <row r="8053">
      <c r="A8053" s="13">
        <f>IF(H8053="","",ROW()-4)</f>
        <v/>
      </c>
      <c r="B8053" s="13">
        <f>IF(H8053="","",ROW()-4)</f>
        <v/>
      </c>
    </row>
    <row r="8054">
      <c r="A8054" s="13">
        <f>IF(H8054="","",ROW()-4)</f>
        <v/>
      </c>
      <c r="B8054" s="13">
        <f>IF(H8054="","",ROW()-4)</f>
        <v/>
      </c>
    </row>
    <row r="8055">
      <c r="A8055" s="13">
        <f>IF(H8055="","",ROW()-4)</f>
        <v/>
      </c>
      <c r="B8055" s="13">
        <f>IF(H8055="","",ROW()-4)</f>
        <v/>
      </c>
    </row>
    <row r="8056">
      <c r="A8056" s="13">
        <f>IF(H8056="","",ROW()-4)</f>
        <v/>
      </c>
      <c r="B8056" s="13">
        <f>IF(H8056="","",ROW()-4)</f>
        <v/>
      </c>
    </row>
    <row r="8057">
      <c r="A8057" s="13">
        <f>IF(H8057="","",ROW()-4)</f>
        <v/>
      </c>
      <c r="B8057" s="13">
        <f>IF(H8057="","",ROW()-4)</f>
        <v/>
      </c>
    </row>
    <row r="8058">
      <c r="A8058" s="13">
        <f>IF(H8058="","",ROW()-4)</f>
        <v/>
      </c>
      <c r="B8058" s="13">
        <f>IF(H8058="","",ROW()-4)</f>
        <v/>
      </c>
    </row>
    <row r="8059">
      <c r="A8059" s="13">
        <f>IF(H8059="","",ROW()-4)</f>
        <v/>
      </c>
      <c r="B8059" s="13">
        <f>IF(H8059="","",ROW()-4)</f>
        <v/>
      </c>
    </row>
    <row r="8060">
      <c r="A8060" s="13">
        <f>IF(H8060="","",ROW()-4)</f>
        <v/>
      </c>
      <c r="B8060" s="13">
        <f>IF(H8060="","",ROW()-4)</f>
        <v/>
      </c>
    </row>
    <row r="8061">
      <c r="A8061" s="13">
        <f>IF(H8061="","",ROW()-4)</f>
        <v/>
      </c>
      <c r="B8061" s="13">
        <f>IF(H8061="","",ROW()-4)</f>
        <v/>
      </c>
    </row>
    <row r="8062">
      <c r="A8062" s="13">
        <f>IF(H8062="","",ROW()-4)</f>
        <v/>
      </c>
      <c r="B8062" s="13">
        <f>IF(H8062="","",ROW()-4)</f>
        <v/>
      </c>
    </row>
    <row r="8063">
      <c r="A8063" s="13">
        <f>IF(H8063="","",ROW()-4)</f>
        <v/>
      </c>
      <c r="B8063" s="13">
        <f>IF(H8063="","",ROW()-4)</f>
        <v/>
      </c>
    </row>
    <row r="8064">
      <c r="A8064" s="13">
        <f>IF(H8064="","",ROW()-4)</f>
        <v/>
      </c>
      <c r="B8064" s="13">
        <f>IF(H8064="","",ROW()-4)</f>
        <v/>
      </c>
    </row>
    <row r="8065">
      <c r="A8065" s="13">
        <f>IF(H8065="","",ROW()-4)</f>
        <v/>
      </c>
      <c r="B8065" s="13">
        <f>IF(H8065="","",ROW()-4)</f>
        <v/>
      </c>
    </row>
    <row r="8066">
      <c r="A8066" s="13">
        <f>IF(H8066="","",ROW()-4)</f>
        <v/>
      </c>
      <c r="B8066" s="13">
        <f>IF(H8066="","",ROW()-4)</f>
        <v/>
      </c>
    </row>
    <row r="8067">
      <c r="A8067" s="13">
        <f>IF(H8067="","",ROW()-4)</f>
        <v/>
      </c>
      <c r="B8067" s="13">
        <f>IF(H8067="","",ROW()-4)</f>
        <v/>
      </c>
    </row>
    <row r="8068">
      <c r="A8068" s="13">
        <f>IF(H8068="","",ROW()-4)</f>
        <v/>
      </c>
      <c r="B8068" s="13">
        <f>IF(H8068="","",ROW()-4)</f>
        <v/>
      </c>
    </row>
    <row r="8069">
      <c r="A8069" s="13">
        <f>IF(H8069="","",ROW()-4)</f>
        <v/>
      </c>
      <c r="B8069" s="13">
        <f>IF(H8069="","",ROW()-4)</f>
        <v/>
      </c>
    </row>
    <row r="8070">
      <c r="A8070" s="13">
        <f>IF(H8070="","",ROW()-4)</f>
        <v/>
      </c>
      <c r="B8070" s="13">
        <f>IF(H8070="","",ROW()-4)</f>
        <v/>
      </c>
    </row>
    <row r="8071">
      <c r="A8071" s="13">
        <f>IF(H8071="","",ROW()-4)</f>
        <v/>
      </c>
      <c r="B8071" s="13">
        <f>IF(H8071="","",ROW()-4)</f>
        <v/>
      </c>
    </row>
    <row r="8072">
      <c r="A8072" s="13">
        <f>IF(H8072="","",ROW()-4)</f>
        <v/>
      </c>
      <c r="B8072" s="13">
        <f>IF(H8072="","",ROW()-4)</f>
        <v/>
      </c>
    </row>
    <row r="8073">
      <c r="A8073" s="13">
        <f>IF(H8073="","",ROW()-4)</f>
        <v/>
      </c>
      <c r="B8073" s="13">
        <f>IF(H8073="","",ROW()-4)</f>
        <v/>
      </c>
    </row>
    <row r="8074">
      <c r="A8074" s="13">
        <f>IF(H8074="","",ROW()-4)</f>
        <v/>
      </c>
      <c r="B8074" s="13">
        <f>IF(H8074="","",ROW()-4)</f>
        <v/>
      </c>
    </row>
    <row r="8075">
      <c r="A8075" s="13">
        <f>IF(H8075="","",ROW()-4)</f>
        <v/>
      </c>
      <c r="B8075" s="13">
        <f>IF(H8075="","",ROW()-4)</f>
        <v/>
      </c>
    </row>
    <row r="8076">
      <c r="A8076" s="13">
        <f>IF(H8076="","",ROW()-4)</f>
        <v/>
      </c>
      <c r="B8076" s="13">
        <f>IF(H8076="","",ROW()-4)</f>
        <v/>
      </c>
    </row>
    <row r="8077">
      <c r="A8077" s="13">
        <f>IF(H8077="","",ROW()-4)</f>
        <v/>
      </c>
      <c r="B8077" s="13">
        <f>IF(H8077="","",ROW()-4)</f>
        <v/>
      </c>
    </row>
    <row r="8078">
      <c r="A8078" s="13">
        <f>IF(H8078="","",ROW()-4)</f>
        <v/>
      </c>
      <c r="B8078" s="13">
        <f>IF(H8078="","",ROW()-4)</f>
        <v/>
      </c>
    </row>
    <row r="8079">
      <c r="A8079" s="13">
        <f>IF(H8079="","",ROW()-4)</f>
        <v/>
      </c>
      <c r="B8079" s="13">
        <f>IF(H8079="","",ROW()-4)</f>
        <v/>
      </c>
    </row>
    <row r="8080">
      <c r="A8080" s="13">
        <f>IF(H8080="","",ROW()-4)</f>
        <v/>
      </c>
      <c r="B8080" s="13">
        <f>IF(H8080="","",ROW()-4)</f>
        <v/>
      </c>
    </row>
    <row r="8081">
      <c r="A8081" s="13">
        <f>IF(H8081="","",ROW()-4)</f>
        <v/>
      </c>
      <c r="B8081" s="13">
        <f>IF(H8081="","",ROW()-4)</f>
        <v/>
      </c>
    </row>
    <row r="8082">
      <c r="A8082" s="13">
        <f>IF(H8082="","",ROW()-4)</f>
        <v/>
      </c>
      <c r="B8082" s="13">
        <f>IF(H8082="","",ROW()-4)</f>
        <v/>
      </c>
    </row>
    <row r="8083">
      <c r="A8083" s="13">
        <f>IF(H8083="","",ROW()-4)</f>
        <v/>
      </c>
      <c r="B8083" s="13">
        <f>IF(H8083="","",ROW()-4)</f>
        <v/>
      </c>
    </row>
    <row r="8084">
      <c r="A8084" s="13">
        <f>IF(H8084="","",ROW()-4)</f>
        <v/>
      </c>
      <c r="B8084" s="13">
        <f>IF(H8084="","",ROW()-4)</f>
        <v/>
      </c>
    </row>
    <row r="8085">
      <c r="A8085" s="13">
        <f>IF(H8085="","",ROW()-4)</f>
        <v/>
      </c>
      <c r="B8085" s="13">
        <f>IF(H8085="","",ROW()-4)</f>
        <v/>
      </c>
    </row>
    <row r="8086">
      <c r="A8086" s="13">
        <f>IF(H8086="","",ROW()-4)</f>
        <v/>
      </c>
      <c r="B8086" s="13">
        <f>IF(H8086="","",ROW()-4)</f>
        <v/>
      </c>
    </row>
    <row r="8087">
      <c r="A8087" s="13">
        <f>IF(H8087="","",ROW()-4)</f>
        <v/>
      </c>
      <c r="B8087" s="13">
        <f>IF(H8087="","",ROW()-4)</f>
        <v/>
      </c>
    </row>
    <row r="8088">
      <c r="A8088" s="13">
        <f>IF(H8088="","",ROW()-4)</f>
        <v/>
      </c>
      <c r="B8088" s="13">
        <f>IF(H8088="","",ROW()-4)</f>
        <v/>
      </c>
    </row>
    <row r="8089">
      <c r="A8089" s="13">
        <f>IF(H8089="","",ROW()-4)</f>
        <v/>
      </c>
      <c r="B8089" s="13">
        <f>IF(H8089="","",ROW()-4)</f>
        <v/>
      </c>
    </row>
    <row r="8090">
      <c r="A8090" s="13">
        <f>IF(H8090="","",ROW()-4)</f>
        <v/>
      </c>
      <c r="B8090" s="13">
        <f>IF(H8090="","",ROW()-4)</f>
        <v/>
      </c>
    </row>
    <row r="8091">
      <c r="A8091" s="13">
        <f>IF(H8091="","",ROW()-4)</f>
        <v/>
      </c>
      <c r="B8091" s="13">
        <f>IF(H8091="","",ROW()-4)</f>
        <v/>
      </c>
    </row>
    <row r="8092">
      <c r="A8092" s="13">
        <f>IF(H8092="","",ROW()-4)</f>
        <v/>
      </c>
      <c r="B8092" s="13">
        <f>IF(H8092="","",ROW()-4)</f>
        <v/>
      </c>
    </row>
    <row r="8093">
      <c r="A8093" s="13">
        <f>IF(H8093="","",ROW()-4)</f>
        <v/>
      </c>
      <c r="B8093" s="13">
        <f>IF(H8093="","",ROW()-4)</f>
        <v/>
      </c>
    </row>
    <row r="8094">
      <c r="A8094" s="13">
        <f>IF(H8094="","",ROW()-4)</f>
        <v/>
      </c>
      <c r="B8094" s="13">
        <f>IF(H8094="","",ROW()-4)</f>
        <v/>
      </c>
    </row>
    <row r="8095">
      <c r="A8095" s="13">
        <f>IF(H8095="","",ROW()-4)</f>
        <v/>
      </c>
      <c r="B8095" s="13">
        <f>IF(H8095="","",ROW()-4)</f>
        <v/>
      </c>
    </row>
    <row r="8096">
      <c r="A8096" s="13">
        <f>IF(H8096="","",ROW()-4)</f>
        <v/>
      </c>
      <c r="B8096" s="13">
        <f>IF(H8096="","",ROW()-4)</f>
        <v/>
      </c>
    </row>
    <row r="8097">
      <c r="A8097" s="13">
        <f>IF(H8097="","",ROW()-4)</f>
        <v/>
      </c>
      <c r="B8097" s="13">
        <f>IF(H8097="","",ROW()-4)</f>
        <v/>
      </c>
    </row>
    <row r="8098">
      <c r="A8098" s="13">
        <f>IF(H8098="","",ROW()-4)</f>
        <v/>
      </c>
      <c r="B8098" s="13">
        <f>IF(H8098="","",ROW()-4)</f>
        <v/>
      </c>
    </row>
    <row r="8099">
      <c r="A8099" s="13">
        <f>IF(H8099="","",ROW()-4)</f>
        <v/>
      </c>
      <c r="B8099" s="13">
        <f>IF(H8099="","",ROW()-4)</f>
        <v/>
      </c>
    </row>
    <row r="8100">
      <c r="A8100" s="13">
        <f>IF(H8100="","",ROW()-4)</f>
        <v/>
      </c>
      <c r="B8100" s="13">
        <f>IF(H8100="","",ROW()-4)</f>
        <v/>
      </c>
    </row>
    <row r="8101">
      <c r="A8101" s="13">
        <f>IF(H8101="","",ROW()-4)</f>
        <v/>
      </c>
      <c r="B8101" s="13">
        <f>IF(H8101="","",ROW()-4)</f>
        <v/>
      </c>
    </row>
    <row r="8102">
      <c r="A8102" s="13">
        <f>IF(H8102="","",ROW()-4)</f>
        <v/>
      </c>
      <c r="B8102" s="13">
        <f>IF(H8102="","",ROW()-4)</f>
        <v/>
      </c>
    </row>
    <row r="8103">
      <c r="A8103" s="13">
        <f>IF(H8103="","",ROW()-4)</f>
        <v/>
      </c>
      <c r="B8103" s="13">
        <f>IF(H8103="","",ROW()-4)</f>
        <v/>
      </c>
    </row>
    <row r="8104">
      <c r="A8104" s="13">
        <f>IF(H8104="","",ROW()-4)</f>
        <v/>
      </c>
      <c r="B8104" s="13">
        <f>IF(H8104="","",ROW()-4)</f>
        <v/>
      </c>
    </row>
    <row r="8105">
      <c r="A8105" s="13">
        <f>IF(H8105="","",ROW()-4)</f>
        <v/>
      </c>
      <c r="B8105" s="13">
        <f>IF(H8105="","",ROW()-4)</f>
        <v/>
      </c>
    </row>
    <row r="8106">
      <c r="A8106" s="13">
        <f>IF(H8106="","",ROW()-4)</f>
        <v/>
      </c>
      <c r="B8106" s="13">
        <f>IF(H8106="","",ROW()-4)</f>
        <v/>
      </c>
    </row>
    <row r="8107">
      <c r="A8107" s="13">
        <f>IF(H8107="","",ROW()-4)</f>
        <v/>
      </c>
      <c r="B8107" s="13">
        <f>IF(H8107="","",ROW()-4)</f>
        <v/>
      </c>
    </row>
    <row r="8108">
      <c r="A8108" s="13">
        <f>IF(H8108="","",ROW()-4)</f>
        <v/>
      </c>
      <c r="B8108" s="13">
        <f>IF(H8108="","",ROW()-4)</f>
        <v/>
      </c>
    </row>
    <row r="8109">
      <c r="A8109" s="13">
        <f>IF(H8109="","",ROW()-4)</f>
        <v/>
      </c>
      <c r="B8109" s="13">
        <f>IF(H8109="","",ROW()-4)</f>
        <v/>
      </c>
    </row>
    <row r="8110">
      <c r="A8110" s="13">
        <f>IF(H8110="","",ROW()-4)</f>
        <v/>
      </c>
      <c r="B8110" s="13">
        <f>IF(H8110="","",ROW()-4)</f>
        <v/>
      </c>
    </row>
    <row r="8111">
      <c r="A8111" s="13">
        <f>IF(H8111="","",ROW()-4)</f>
        <v/>
      </c>
      <c r="B8111" s="13">
        <f>IF(H8111="","",ROW()-4)</f>
        <v/>
      </c>
    </row>
    <row r="8112">
      <c r="A8112" s="13">
        <f>IF(H8112="","",ROW()-4)</f>
        <v/>
      </c>
      <c r="B8112" s="13">
        <f>IF(H8112="","",ROW()-4)</f>
        <v/>
      </c>
    </row>
    <row r="8113">
      <c r="A8113" s="13">
        <f>IF(H8113="","",ROW()-4)</f>
        <v/>
      </c>
      <c r="B8113" s="13">
        <f>IF(H8113="","",ROW()-4)</f>
        <v/>
      </c>
    </row>
    <row r="8114">
      <c r="A8114" s="13">
        <f>IF(H8114="","",ROW()-4)</f>
        <v/>
      </c>
      <c r="B8114" s="13">
        <f>IF(H8114="","",ROW()-4)</f>
        <v/>
      </c>
    </row>
    <row r="8115">
      <c r="A8115" s="13">
        <f>IF(H8115="","",ROW()-4)</f>
        <v/>
      </c>
      <c r="B8115" s="13">
        <f>IF(H8115="","",ROW()-4)</f>
        <v/>
      </c>
    </row>
    <row r="8116">
      <c r="A8116" s="13">
        <f>IF(H8116="","",ROW()-4)</f>
        <v/>
      </c>
      <c r="B8116" s="13">
        <f>IF(H8116="","",ROW()-4)</f>
        <v/>
      </c>
    </row>
    <row r="8117">
      <c r="A8117" s="13">
        <f>IF(H8117="","",ROW()-4)</f>
        <v/>
      </c>
      <c r="B8117" s="13">
        <f>IF(H8117="","",ROW()-4)</f>
        <v/>
      </c>
    </row>
    <row r="8118">
      <c r="A8118" s="13">
        <f>IF(H8118="","",ROW()-4)</f>
        <v/>
      </c>
      <c r="B8118" s="13">
        <f>IF(H8118="","",ROW()-4)</f>
        <v/>
      </c>
    </row>
    <row r="8119">
      <c r="A8119" s="13">
        <f>IF(H8119="","",ROW()-4)</f>
        <v/>
      </c>
      <c r="B8119" s="13">
        <f>IF(H8119="","",ROW()-4)</f>
        <v/>
      </c>
    </row>
    <row r="8120">
      <c r="A8120" s="13">
        <f>IF(H8120="","",ROW()-4)</f>
        <v/>
      </c>
      <c r="B8120" s="13">
        <f>IF(H8120="","",ROW()-4)</f>
        <v/>
      </c>
    </row>
    <row r="8121">
      <c r="A8121" s="13">
        <f>IF(H8121="","",ROW()-4)</f>
        <v/>
      </c>
      <c r="B8121" s="13">
        <f>IF(H8121="","",ROW()-4)</f>
        <v/>
      </c>
    </row>
    <row r="8122">
      <c r="A8122" s="13">
        <f>IF(H8122="","",ROW()-4)</f>
        <v/>
      </c>
      <c r="B8122" s="13">
        <f>IF(H8122="","",ROW()-4)</f>
        <v/>
      </c>
    </row>
    <row r="8123">
      <c r="A8123" s="13">
        <f>IF(H8123="","",ROW()-4)</f>
        <v/>
      </c>
      <c r="B8123" s="13">
        <f>IF(H8123="","",ROW()-4)</f>
        <v/>
      </c>
    </row>
    <row r="8124">
      <c r="A8124" s="13">
        <f>IF(H8124="","",ROW()-4)</f>
        <v/>
      </c>
      <c r="B8124" s="13">
        <f>IF(H8124="","",ROW()-4)</f>
        <v/>
      </c>
    </row>
    <row r="8125">
      <c r="A8125" s="13">
        <f>IF(H8125="","",ROW()-4)</f>
        <v/>
      </c>
      <c r="B8125" s="13">
        <f>IF(H8125="","",ROW()-4)</f>
        <v/>
      </c>
    </row>
    <row r="8126">
      <c r="A8126" s="13">
        <f>IF(H8126="","",ROW()-4)</f>
        <v/>
      </c>
      <c r="B8126" s="13">
        <f>IF(H8126="","",ROW()-4)</f>
        <v/>
      </c>
    </row>
    <row r="8127">
      <c r="A8127" s="13">
        <f>IF(H8127="","",ROW()-4)</f>
        <v/>
      </c>
      <c r="B8127" s="13">
        <f>IF(H8127="","",ROW()-4)</f>
        <v/>
      </c>
    </row>
    <row r="8128">
      <c r="A8128" s="13">
        <f>IF(H8128="","",ROW()-4)</f>
        <v/>
      </c>
      <c r="B8128" s="13">
        <f>IF(H8128="","",ROW()-4)</f>
        <v/>
      </c>
    </row>
    <row r="8129">
      <c r="A8129" s="13">
        <f>IF(H8129="","",ROW()-4)</f>
        <v/>
      </c>
      <c r="B8129" s="13">
        <f>IF(H8129="","",ROW()-4)</f>
        <v/>
      </c>
    </row>
    <row r="8130">
      <c r="A8130" s="13">
        <f>IF(H8130="","",ROW()-4)</f>
        <v/>
      </c>
      <c r="B8130" s="13">
        <f>IF(H8130="","",ROW()-4)</f>
        <v/>
      </c>
    </row>
    <row r="8131">
      <c r="A8131" s="13">
        <f>IF(H8131="","",ROW()-4)</f>
        <v/>
      </c>
      <c r="B8131" s="13">
        <f>IF(H8131="","",ROW()-4)</f>
        <v/>
      </c>
    </row>
    <row r="8132">
      <c r="A8132" s="13">
        <f>IF(H8132="","",ROW()-4)</f>
        <v/>
      </c>
      <c r="B8132" s="13">
        <f>IF(H8132="","",ROW()-4)</f>
        <v/>
      </c>
    </row>
    <row r="8133">
      <c r="A8133" s="13">
        <f>IF(H8133="","",ROW()-4)</f>
        <v/>
      </c>
      <c r="B8133" s="13">
        <f>IF(H8133="","",ROW()-4)</f>
        <v/>
      </c>
    </row>
    <row r="8134">
      <c r="A8134" s="13">
        <f>IF(H8134="","",ROW()-4)</f>
        <v/>
      </c>
      <c r="B8134" s="13">
        <f>IF(H8134="","",ROW()-4)</f>
        <v/>
      </c>
    </row>
    <row r="8135">
      <c r="A8135" s="13">
        <f>IF(H8135="","",ROW()-4)</f>
        <v/>
      </c>
      <c r="B8135" s="13">
        <f>IF(H8135="","",ROW()-4)</f>
        <v/>
      </c>
    </row>
    <row r="8136">
      <c r="A8136" s="13">
        <f>IF(H8136="","",ROW()-4)</f>
        <v/>
      </c>
      <c r="B8136" s="13">
        <f>IF(H8136="","",ROW()-4)</f>
        <v/>
      </c>
    </row>
    <row r="8137">
      <c r="A8137" s="13">
        <f>IF(H8137="","",ROW()-4)</f>
        <v/>
      </c>
      <c r="B8137" s="13">
        <f>IF(H8137="","",ROW()-4)</f>
        <v/>
      </c>
    </row>
    <row r="8138">
      <c r="A8138" s="13">
        <f>IF(H8138="","",ROW()-4)</f>
        <v/>
      </c>
      <c r="B8138" s="13">
        <f>IF(H8138="","",ROW()-4)</f>
        <v/>
      </c>
    </row>
    <row r="8139">
      <c r="A8139" s="13">
        <f>IF(H8139="","",ROW()-4)</f>
        <v/>
      </c>
      <c r="B8139" s="13">
        <f>IF(H8139="","",ROW()-4)</f>
        <v/>
      </c>
    </row>
    <row r="8140">
      <c r="A8140" s="13">
        <f>IF(H8140="","",ROW()-4)</f>
        <v/>
      </c>
      <c r="B8140" s="13">
        <f>IF(H8140="","",ROW()-4)</f>
        <v/>
      </c>
    </row>
    <row r="8141">
      <c r="A8141" s="13">
        <f>IF(H8141="","",ROW()-4)</f>
        <v/>
      </c>
      <c r="B8141" s="13">
        <f>IF(H8141="","",ROW()-4)</f>
        <v/>
      </c>
    </row>
    <row r="8142">
      <c r="A8142" s="13">
        <f>IF(H8142="","",ROW()-4)</f>
        <v/>
      </c>
      <c r="B8142" s="13">
        <f>IF(H8142="","",ROW()-4)</f>
        <v/>
      </c>
    </row>
    <row r="8143">
      <c r="A8143" s="13">
        <f>IF(H8143="","",ROW()-4)</f>
        <v/>
      </c>
      <c r="B8143" s="13">
        <f>IF(H8143="","",ROW()-4)</f>
        <v/>
      </c>
    </row>
    <row r="8144">
      <c r="A8144" s="13">
        <f>IF(H8144="","",ROW()-4)</f>
        <v/>
      </c>
      <c r="B8144" s="13">
        <f>IF(H8144="","",ROW()-4)</f>
        <v/>
      </c>
    </row>
    <row r="8145">
      <c r="A8145" s="13">
        <f>IF(H8145="","",ROW()-4)</f>
        <v/>
      </c>
      <c r="B8145" s="13">
        <f>IF(H8145="","",ROW()-4)</f>
        <v/>
      </c>
    </row>
    <row r="8146">
      <c r="A8146" s="13">
        <f>IF(H8146="","",ROW()-4)</f>
        <v/>
      </c>
      <c r="B8146" s="13">
        <f>IF(H8146="","",ROW()-4)</f>
        <v/>
      </c>
    </row>
    <row r="8147">
      <c r="A8147" s="13">
        <f>IF(H8147="","",ROW()-4)</f>
        <v/>
      </c>
      <c r="B8147" s="13">
        <f>IF(H8147="","",ROW()-4)</f>
        <v/>
      </c>
    </row>
    <row r="8148">
      <c r="A8148" s="13">
        <f>IF(H8148="","",ROW()-4)</f>
        <v/>
      </c>
      <c r="B8148" s="13">
        <f>IF(H8148="","",ROW()-4)</f>
        <v/>
      </c>
    </row>
    <row r="8149">
      <c r="A8149" s="13">
        <f>IF(H8149="","",ROW()-4)</f>
        <v/>
      </c>
      <c r="B8149" s="13">
        <f>IF(H8149="","",ROW()-4)</f>
        <v/>
      </c>
    </row>
    <row r="8150">
      <c r="A8150" s="13">
        <f>IF(H8150="","",ROW()-4)</f>
        <v/>
      </c>
      <c r="B8150" s="13">
        <f>IF(H8150="","",ROW()-4)</f>
        <v/>
      </c>
    </row>
    <row r="8151">
      <c r="A8151" s="13">
        <f>IF(H8151="","",ROW()-4)</f>
        <v/>
      </c>
      <c r="B8151" s="13">
        <f>IF(H8151="","",ROW()-4)</f>
        <v/>
      </c>
    </row>
    <row r="8152">
      <c r="A8152" s="13">
        <f>IF(H8152="","",ROW()-4)</f>
        <v/>
      </c>
      <c r="B8152" s="13">
        <f>IF(H8152="","",ROW()-4)</f>
        <v/>
      </c>
    </row>
    <row r="8153">
      <c r="A8153" s="13">
        <f>IF(H8153="","",ROW()-4)</f>
        <v/>
      </c>
      <c r="B8153" s="13">
        <f>IF(H8153="","",ROW()-4)</f>
        <v/>
      </c>
    </row>
    <row r="8154">
      <c r="A8154" s="13">
        <f>IF(H8154="","",ROW()-4)</f>
        <v/>
      </c>
      <c r="B8154" s="13">
        <f>IF(H8154="","",ROW()-4)</f>
        <v/>
      </c>
    </row>
    <row r="8155">
      <c r="A8155" s="13">
        <f>IF(H8155="","",ROW()-4)</f>
        <v/>
      </c>
      <c r="B8155" s="13">
        <f>IF(H8155="","",ROW()-4)</f>
        <v/>
      </c>
    </row>
    <row r="8156">
      <c r="A8156" s="13">
        <f>IF(H8156="","",ROW()-4)</f>
        <v/>
      </c>
      <c r="B8156" s="13">
        <f>IF(H8156="","",ROW()-4)</f>
        <v/>
      </c>
    </row>
    <row r="8157">
      <c r="A8157" s="13">
        <f>IF(H8157="","",ROW()-4)</f>
        <v/>
      </c>
      <c r="B8157" s="13">
        <f>IF(H8157="","",ROW()-4)</f>
        <v/>
      </c>
    </row>
    <row r="8158">
      <c r="A8158" s="13">
        <f>IF(H8158="","",ROW()-4)</f>
        <v/>
      </c>
      <c r="B8158" s="13">
        <f>IF(H8158="","",ROW()-4)</f>
        <v/>
      </c>
    </row>
    <row r="8159">
      <c r="A8159" s="13">
        <f>IF(H8159="","",ROW()-4)</f>
        <v/>
      </c>
      <c r="B8159" s="13">
        <f>IF(H8159="","",ROW()-4)</f>
        <v/>
      </c>
    </row>
    <row r="8160">
      <c r="A8160" s="13">
        <f>IF(H8160="","",ROW()-4)</f>
        <v/>
      </c>
      <c r="B8160" s="13">
        <f>IF(H8160="","",ROW()-4)</f>
        <v/>
      </c>
    </row>
    <row r="8161">
      <c r="A8161" s="13">
        <f>IF(H8161="","",ROW()-4)</f>
        <v/>
      </c>
      <c r="B8161" s="13">
        <f>IF(H8161="","",ROW()-4)</f>
        <v/>
      </c>
    </row>
    <row r="8162">
      <c r="A8162" s="13">
        <f>IF(H8162="","",ROW()-4)</f>
        <v/>
      </c>
      <c r="B8162" s="13">
        <f>IF(H8162="","",ROW()-4)</f>
        <v/>
      </c>
    </row>
    <row r="8163">
      <c r="A8163" s="13">
        <f>IF(H8163="","",ROW()-4)</f>
        <v/>
      </c>
      <c r="B8163" s="13">
        <f>IF(H8163="","",ROW()-4)</f>
        <v/>
      </c>
    </row>
    <row r="8164">
      <c r="A8164" s="13">
        <f>IF(H8164="","",ROW()-4)</f>
        <v/>
      </c>
      <c r="B8164" s="13">
        <f>IF(H8164="","",ROW()-4)</f>
        <v/>
      </c>
    </row>
    <row r="8165">
      <c r="A8165" s="13">
        <f>IF(H8165="","",ROW()-4)</f>
        <v/>
      </c>
      <c r="B8165" s="13">
        <f>IF(H8165="","",ROW()-4)</f>
        <v/>
      </c>
    </row>
    <row r="8166">
      <c r="A8166" s="13">
        <f>IF(H8166="","",ROW()-4)</f>
        <v/>
      </c>
      <c r="B8166" s="13">
        <f>IF(H8166="","",ROW()-4)</f>
        <v/>
      </c>
    </row>
    <row r="8167">
      <c r="A8167" s="13">
        <f>IF(H8167="","",ROW()-4)</f>
        <v/>
      </c>
      <c r="B8167" s="13">
        <f>IF(H8167="","",ROW()-4)</f>
        <v/>
      </c>
    </row>
    <row r="8168">
      <c r="A8168" s="13">
        <f>IF(H8168="","",ROW()-4)</f>
        <v/>
      </c>
      <c r="B8168" s="13">
        <f>IF(H8168="","",ROW()-4)</f>
        <v/>
      </c>
    </row>
    <row r="8169">
      <c r="A8169" s="13">
        <f>IF(H8169="","",ROW()-4)</f>
        <v/>
      </c>
      <c r="B8169" s="13">
        <f>IF(H8169="","",ROW()-4)</f>
        <v/>
      </c>
    </row>
    <row r="8170">
      <c r="A8170" s="13">
        <f>IF(H8170="","",ROW()-4)</f>
        <v/>
      </c>
      <c r="B8170" s="13">
        <f>IF(H8170="","",ROW()-4)</f>
        <v/>
      </c>
    </row>
    <row r="8171">
      <c r="A8171" s="13">
        <f>IF(H8171="","",ROW()-4)</f>
        <v/>
      </c>
      <c r="B8171" s="13">
        <f>IF(H8171="","",ROW()-4)</f>
        <v/>
      </c>
    </row>
    <row r="8172">
      <c r="A8172" s="13">
        <f>IF(H8172="","",ROW()-4)</f>
        <v/>
      </c>
      <c r="B8172" s="13">
        <f>IF(H8172="","",ROW()-4)</f>
        <v/>
      </c>
    </row>
    <row r="8173">
      <c r="A8173" s="13">
        <f>IF(H8173="","",ROW()-4)</f>
        <v/>
      </c>
      <c r="B8173" s="13">
        <f>IF(H8173="","",ROW()-4)</f>
        <v/>
      </c>
    </row>
    <row r="8174">
      <c r="A8174" s="13">
        <f>IF(H8174="","",ROW()-4)</f>
        <v/>
      </c>
      <c r="B8174" s="13">
        <f>IF(H8174="","",ROW()-4)</f>
        <v/>
      </c>
    </row>
    <row r="8175">
      <c r="A8175" s="13">
        <f>IF(H8175="","",ROW()-4)</f>
        <v/>
      </c>
      <c r="B8175" s="13">
        <f>IF(H8175="","",ROW()-4)</f>
        <v/>
      </c>
    </row>
    <row r="8176">
      <c r="A8176" s="13">
        <f>IF(H8176="","",ROW()-4)</f>
        <v/>
      </c>
      <c r="B8176" s="13">
        <f>IF(H8176="","",ROW()-4)</f>
        <v/>
      </c>
    </row>
    <row r="8177">
      <c r="A8177" s="13">
        <f>IF(H8177="","",ROW()-4)</f>
        <v/>
      </c>
      <c r="B8177" s="13">
        <f>IF(H8177="","",ROW()-4)</f>
        <v/>
      </c>
    </row>
    <row r="8178">
      <c r="A8178" s="13">
        <f>IF(H8178="","",ROW()-4)</f>
        <v/>
      </c>
      <c r="B8178" s="13">
        <f>IF(H8178="","",ROW()-4)</f>
        <v/>
      </c>
    </row>
    <row r="8179">
      <c r="A8179" s="13">
        <f>IF(H8179="","",ROW()-4)</f>
        <v/>
      </c>
      <c r="B8179" s="13">
        <f>IF(H8179="","",ROW()-4)</f>
        <v/>
      </c>
    </row>
    <row r="8180">
      <c r="A8180" s="13">
        <f>IF(H8180="","",ROW()-4)</f>
        <v/>
      </c>
      <c r="B8180" s="13">
        <f>IF(H8180="","",ROW()-4)</f>
        <v/>
      </c>
    </row>
    <row r="8181">
      <c r="A8181" s="13">
        <f>IF(H8181="","",ROW()-4)</f>
        <v/>
      </c>
      <c r="B8181" s="13">
        <f>IF(H8181="","",ROW()-4)</f>
        <v/>
      </c>
    </row>
    <row r="8182">
      <c r="A8182" s="13">
        <f>IF(H8182="","",ROW()-4)</f>
        <v/>
      </c>
      <c r="B8182" s="13">
        <f>IF(H8182="","",ROW()-4)</f>
        <v/>
      </c>
    </row>
    <row r="8183">
      <c r="A8183" s="13">
        <f>IF(H8183="","",ROW()-4)</f>
        <v/>
      </c>
      <c r="B8183" s="13">
        <f>IF(H8183="","",ROW()-4)</f>
        <v/>
      </c>
    </row>
    <row r="8184">
      <c r="A8184" s="13">
        <f>IF(H8184="","",ROW()-4)</f>
        <v/>
      </c>
      <c r="B8184" s="13">
        <f>IF(H8184="","",ROW()-4)</f>
        <v/>
      </c>
    </row>
    <row r="8185">
      <c r="A8185" s="13">
        <f>IF(H8185="","",ROW()-4)</f>
        <v/>
      </c>
      <c r="B8185" s="13">
        <f>IF(H8185="","",ROW()-4)</f>
        <v/>
      </c>
    </row>
    <row r="8186">
      <c r="A8186" s="13">
        <f>IF(H8186="","",ROW()-4)</f>
        <v/>
      </c>
      <c r="B8186" s="13">
        <f>IF(H8186="","",ROW()-4)</f>
        <v/>
      </c>
    </row>
    <row r="8187">
      <c r="A8187" s="13">
        <f>IF(H8187="","",ROW()-4)</f>
        <v/>
      </c>
      <c r="B8187" s="13">
        <f>IF(H8187="","",ROW()-4)</f>
        <v/>
      </c>
    </row>
    <row r="8188">
      <c r="A8188" s="13">
        <f>IF(H8188="","",ROW()-4)</f>
        <v/>
      </c>
      <c r="B8188" s="13">
        <f>IF(H8188="","",ROW()-4)</f>
        <v/>
      </c>
    </row>
    <row r="8189">
      <c r="A8189" s="13">
        <f>IF(H8189="","",ROW()-4)</f>
        <v/>
      </c>
      <c r="B8189" s="13">
        <f>IF(H8189="","",ROW()-4)</f>
        <v/>
      </c>
    </row>
    <row r="8190">
      <c r="A8190" s="13">
        <f>IF(H8190="","",ROW()-4)</f>
        <v/>
      </c>
      <c r="B8190" s="13">
        <f>IF(H8190="","",ROW()-4)</f>
        <v/>
      </c>
    </row>
    <row r="8191">
      <c r="A8191" s="13">
        <f>IF(H8191="","",ROW()-4)</f>
        <v/>
      </c>
      <c r="B8191" s="13">
        <f>IF(H8191="","",ROW()-4)</f>
        <v/>
      </c>
    </row>
    <row r="8192">
      <c r="A8192" s="13">
        <f>IF(H8192="","",ROW()-4)</f>
        <v/>
      </c>
      <c r="B8192" s="13">
        <f>IF(H8192="","",ROW()-4)</f>
        <v/>
      </c>
    </row>
    <row r="8193">
      <c r="A8193" s="13">
        <f>IF(H8193="","",ROW()-4)</f>
        <v/>
      </c>
      <c r="B8193" s="13">
        <f>IF(H8193="","",ROW()-4)</f>
        <v/>
      </c>
    </row>
    <row r="8194">
      <c r="A8194" s="13">
        <f>IF(H8194="","",ROW()-4)</f>
        <v/>
      </c>
      <c r="B8194" s="13">
        <f>IF(H8194="","",ROW()-4)</f>
        <v/>
      </c>
    </row>
    <row r="8195">
      <c r="A8195" s="13">
        <f>IF(H8195="","",ROW()-4)</f>
        <v/>
      </c>
      <c r="B8195" s="13">
        <f>IF(H8195="","",ROW()-4)</f>
        <v/>
      </c>
    </row>
    <row r="8196">
      <c r="A8196" s="13">
        <f>IF(H8196="","",ROW()-4)</f>
        <v/>
      </c>
      <c r="B8196" s="13">
        <f>IF(H8196="","",ROW()-4)</f>
        <v/>
      </c>
    </row>
    <row r="8197">
      <c r="A8197" s="13">
        <f>IF(H8197="","",ROW()-4)</f>
        <v/>
      </c>
      <c r="B8197" s="13">
        <f>IF(H8197="","",ROW()-4)</f>
        <v/>
      </c>
    </row>
    <row r="8198">
      <c r="A8198" s="13">
        <f>IF(H8198="","",ROW()-4)</f>
        <v/>
      </c>
      <c r="B8198" s="13">
        <f>IF(H8198="","",ROW()-4)</f>
        <v/>
      </c>
    </row>
    <row r="8199">
      <c r="A8199" s="13">
        <f>IF(H8199="","",ROW()-4)</f>
        <v/>
      </c>
      <c r="B8199" s="13">
        <f>IF(H8199="","",ROW()-4)</f>
        <v/>
      </c>
    </row>
    <row r="8200">
      <c r="A8200" s="13">
        <f>IF(H8200="","",ROW()-4)</f>
        <v/>
      </c>
      <c r="B8200" s="13">
        <f>IF(H8200="","",ROW()-4)</f>
        <v/>
      </c>
    </row>
    <row r="8201">
      <c r="A8201" s="13">
        <f>IF(H8201="","",ROW()-4)</f>
        <v/>
      </c>
      <c r="B8201" s="13">
        <f>IF(H8201="","",ROW()-4)</f>
        <v/>
      </c>
    </row>
    <row r="8202">
      <c r="A8202" s="13">
        <f>IF(H8202="","",ROW()-4)</f>
        <v/>
      </c>
      <c r="B8202" s="13">
        <f>IF(H8202="","",ROW()-4)</f>
        <v/>
      </c>
    </row>
    <row r="8203">
      <c r="A8203" s="13">
        <f>IF(H8203="","",ROW()-4)</f>
        <v/>
      </c>
      <c r="B8203" s="13">
        <f>IF(H8203="","",ROW()-4)</f>
        <v/>
      </c>
    </row>
    <row r="8204">
      <c r="A8204" s="13">
        <f>IF(H8204="","",ROW()-4)</f>
        <v/>
      </c>
      <c r="B8204" s="13">
        <f>IF(H8204="","",ROW()-4)</f>
        <v/>
      </c>
    </row>
    <row r="8205">
      <c r="A8205" s="13">
        <f>IF(H8205="","",ROW()-4)</f>
        <v/>
      </c>
      <c r="B8205" s="13">
        <f>IF(H8205="","",ROW()-4)</f>
        <v/>
      </c>
    </row>
    <row r="8206">
      <c r="A8206" s="13">
        <f>IF(H8206="","",ROW()-4)</f>
        <v/>
      </c>
      <c r="B8206" s="13">
        <f>IF(H8206="","",ROW()-4)</f>
        <v/>
      </c>
    </row>
    <row r="8207">
      <c r="A8207" s="13">
        <f>IF(H8207="","",ROW()-4)</f>
        <v/>
      </c>
      <c r="B8207" s="13">
        <f>IF(H8207="","",ROW()-4)</f>
        <v/>
      </c>
    </row>
    <row r="8208">
      <c r="A8208" s="13">
        <f>IF(H8208="","",ROW()-4)</f>
        <v/>
      </c>
      <c r="B8208" s="13">
        <f>IF(H8208="","",ROW()-4)</f>
        <v/>
      </c>
    </row>
    <row r="8209">
      <c r="A8209" s="13">
        <f>IF(H8209="","",ROW()-4)</f>
        <v/>
      </c>
      <c r="B8209" s="13">
        <f>IF(H8209="","",ROW()-4)</f>
        <v/>
      </c>
    </row>
    <row r="8210">
      <c r="A8210" s="13">
        <f>IF(H8210="","",ROW()-4)</f>
        <v/>
      </c>
      <c r="B8210" s="13">
        <f>IF(H8210="","",ROW()-4)</f>
        <v/>
      </c>
    </row>
    <row r="8211">
      <c r="A8211" s="13">
        <f>IF(H8211="","",ROW()-4)</f>
        <v/>
      </c>
      <c r="B8211" s="13">
        <f>IF(H8211="","",ROW()-4)</f>
        <v/>
      </c>
    </row>
    <row r="8212">
      <c r="A8212" s="13">
        <f>IF(H8212="","",ROW()-4)</f>
        <v/>
      </c>
      <c r="B8212" s="13">
        <f>IF(H8212="","",ROW()-4)</f>
        <v/>
      </c>
    </row>
    <row r="8213">
      <c r="A8213" s="13">
        <f>IF(H8213="","",ROW()-4)</f>
        <v/>
      </c>
      <c r="B8213" s="13">
        <f>IF(H8213="","",ROW()-4)</f>
        <v/>
      </c>
    </row>
    <row r="8214">
      <c r="A8214" s="13">
        <f>IF(H8214="","",ROW()-4)</f>
        <v/>
      </c>
      <c r="B8214" s="13">
        <f>IF(H8214="","",ROW()-4)</f>
        <v/>
      </c>
    </row>
    <row r="8215">
      <c r="A8215" s="13">
        <f>IF(H8215="","",ROW()-4)</f>
        <v/>
      </c>
      <c r="B8215" s="13">
        <f>IF(H8215="","",ROW()-4)</f>
        <v/>
      </c>
    </row>
    <row r="8216">
      <c r="A8216" s="13">
        <f>IF(H8216="","",ROW()-4)</f>
        <v/>
      </c>
      <c r="B8216" s="13">
        <f>IF(H8216="","",ROW()-4)</f>
        <v/>
      </c>
    </row>
    <row r="8217">
      <c r="A8217" s="13">
        <f>IF(H8217="","",ROW()-4)</f>
        <v/>
      </c>
      <c r="B8217" s="13">
        <f>IF(H8217="","",ROW()-4)</f>
        <v/>
      </c>
    </row>
    <row r="8218">
      <c r="A8218" s="13">
        <f>IF(H8218="","",ROW()-4)</f>
        <v/>
      </c>
      <c r="B8218" s="13">
        <f>IF(H8218="","",ROW()-4)</f>
        <v/>
      </c>
    </row>
    <row r="8219">
      <c r="A8219" s="13">
        <f>IF(H8219="","",ROW()-4)</f>
        <v/>
      </c>
      <c r="B8219" s="13">
        <f>IF(H8219="","",ROW()-4)</f>
        <v/>
      </c>
    </row>
    <row r="8220">
      <c r="A8220" s="13">
        <f>IF(H8220="","",ROW()-4)</f>
        <v/>
      </c>
      <c r="B8220" s="13">
        <f>IF(H8220="","",ROW()-4)</f>
        <v/>
      </c>
    </row>
    <row r="8221">
      <c r="A8221" s="13">
        <f>IF(H8221="","",ROW()-4)</f>
        <v/>
      </c>
      <c r="B8221" s="13">
        <f>IF(H8221="","",ROW()-4)</f>
        <v/>
      </c>
    </row>
    <row r="8222">
      <c r="A8222" s="13">
        <f>IF(H8222="","",ROW()-4)</f>
        <v/>
      </c>
      <c r="B8222" s="13">
        <f>IF(H8222="","",ROW()-4)</f>
        <v/>
      </c>
    </row>
    <row r="8223">
      <c r="A8223" s="13">
        <f>IF(H8223="","",ROW()-4)</f>
        <v/>
      </c>
      <c r="B8223" s="13">
        <f>IF(H8223="","",ROW()-4)</f>
        <v/>
      </c>
    </row>
    <row r="8224">
      <c r="A8224" s="13">
        <f>IF(H8224="","",ROW()-4)</f>
        <v/>
      </c>
      <c r="B8224" s="13">
        <f>IF(H8224="","",ROW()-4)</f>
        <v/>
      </c>
    </row>
    <row r="8225">
      <c r="A8225" s="13">
        <f>IF(H8225="","",ROW()-4)</f>
        <v/>
      </c>
      <c r="B8225" s="13">
        <f>IF(H8225="","",ROW()-4)</f>
        <v/>
      </c>
    </row>
    <row r="8226">
      <c r="A8226" s="13">
        <f>IF(H8226="","",ROW()-4)</f>
        <v/>
      </c>
      <c r="B8226" s="13">
        <f>IF(H8226="","",ROW()-4)</f>
        <v/>
      </c>
    </row>
    <row r="8227">
      <c r="A8227" s="13">
        <f>IF(H8227="","",ROW()-4)</f>
        <v/>
      </c>
      <c r="B8227" s="13">
        <f>IF(H8227="","",ROW()-4)</f>
        <v/>
      </c>
    </row>
    <row r="8228">
      <c r="A8228" s="13">
        <f>IF(H8228="","",ROW()-4)</f>
        <v/>
      </c>
      <c r="B8228" s="13">
        <f>IF(H8228="","",ROW()-4)</f>
        <v/>
      </c>
    </row>
    <row r="8229">
      <c r="A8229" s="13">
        <f>IF(H8229="","",ROW()-4)</f>
        <v/>
      </c>
      <c r="B8229" s="13">
        <f>IF(H8229="","",ROW()-4)</f>
        <v/>
      </c>
    </row>
    <row r="8230">
      <c r="A8230" s="13">
        <f>IF(H8230="","",ROW()-4)</f>
        <v/>
      </c>
      <c r="B8230" s="13">
        <f>IF(H8230="","",ROW()-4)</f>
        <v/>
      </c>
    </row>
    <row r="8231">
      <c r="A8231" s="13">
        <f>IF(H8231="","",ROW()-4)</f>
        <v/>
      </c>
      <c r="B8231" s="13">
        <f>IF(H8231="","",ROW()-4)</f>
        <v/>
      </c>
    </row>
    <row r="8232">
      <c r="A8232" s="13">
        <f>IF(H8232="","",ROW()-4)</f>
        <v/>
      </c>
      <c r="B8232" s="13">
        <f>IF(H8232="","",ROW()-4)</f>
        <v/>
      </c>
    </row>
    <row r="8233">
      <c r="A8233" s="13">
        <f>IF(H8233="","",ROW()-4)</f>
        <v/>
      </c>
      <c r="B8233" s="13">
        <f>IF(H8233="","",ROW()-4)</f>
        <v/>
      </c>
    </row>
    <row r="8234">
      <c r="A8234" s="13">
        <f>IF(H8234="","",ROW()-4)</f>
        <v/>
      </c>
      <c r="B8234" s="13">
        <f>IF(H8234="","",ROW()-4)</f>
        <v/>
      </c>
    </row>
    <row r="8235">
      <c r="A8235" s="13">
        <f>IF(H8235="","",ROW()-4)</f>
        <v/>
      </c>
      <c r="B8235" s="13">
        <f>IF(H8235="","",ROW()-4)</f>
        <v/>
      </c>
    </row>
    <row r="8236">
      <c r="A8236" s="13">
        <f>IF(H8236="","",ROW()-4)</f>
        <v/>
      </c>
      <c r="B8236" s="13">
        <f>IF(H8236="","",ROW()-4)</f>
        <v/>
      </c>
    </row>
    <row r="8237">
      <c r="A8237" s="13">
        <f>IF(H8237="","",ROW()-4)</f>
        <v/>
      </c>
      <c r="B8237" s="13">
        <f>IF(H8237="","",ROW()-4)</f>
        <v/>
      </c>
    </row>
    <row r="8238">
      <c r="A8238" s="13">
        <f>IF(H8238="","",ROW()-4)</f>
        <v/>
      </c>
      <c r="B8238" s="13">
        <f>IF(H8238="","",ROW()-4)</f>
        <v/>
      </c>
    </row>
    <row r="8239">
      <c r="A8239" s="13">
        <f>IF(H8239="","",ROW()-4)</f>
        <v/>
      </c>
      <c r="B8239" s="13">
        <f>IF(H8239="","",ROW()-4)</f>
        <v/>
      </c>
    </row>
    <row r="8240">
      <c r="A8240" s="13">
        <f>IF(H8240="","",ROW()-4)</f>
        <v/>
      </c>
      <c r="B8240" s="13">
        <f>IF(H8240="","",ROW()-4)</f>
        <v/>
      </c>
    </row>
    <row r="8241">
      <c r="A8241" s="13">
        <f>IF(H8241="","",ROW()-4)</f>
        <v/>
      </c>
      <c r="B8241" s="13">
        <f>IF(H8241="","",ROW()-4)</f>
        <v/>
      </c>
    </row>
    <row r="8242">
      <c r="A8242" s="13">
        <f>IF(H8242="","",ROW()-4)</f>
        <v/>
      </c>
      <c r="B8242" s="13">
        <f>IF(H8242="","",ROW()-4)</f>
        <v/>
      </c>
    </row>
    <row r="8243">
      <c r="A8243" s="13">
        <f>IF(H8243="","",ROW()-4)</f>
        <v/>
      </c>
      <c r="B8243" s="13">
        <f>IF(H8243="","",ROW()-4)</f>
        <v/>
      </c>
    </row>
    <row r="8244">
      <c r="A8244" s="13">
        <f>IF(H8244="","",ROW()-4)</f>
        <v/>
      </c>
      <c r="B8244" s="13">
        <f>IF(H8244="","",ROW()-4)</f>
        <v/>
      </c>
    </row>
    <row r="8245">
      <c r="A8245" s="13">
        <f>IF(H8245="","",ROW()-4)</f>
        <v/>
      </c>
      <c r="B8245" s="13">
        <f>IF(H8245="","",ROW()-4)</f>
        <v/>
      </c>
    </row>
    <row r="8246">
      <c r="A8246" s="13">
        <f>IF(H8246="","",ROW()-4)</f>
        <v/>
      </c>
      <c r="B8246" s="13">
        <f>IF(H8246="","",ROW()-4)</f>
        <v/>
      </c>
    </row>
    <row r="8247">
      <c r="A8247" s="13">
        <f>IF(H8247="","",ROW()-4)</f>
        <v/>
      </c>
      <c r="B8247" s="13">
        <f>IF(H8247="","",ROW()-4)</f>
        <v/>
      </c>
    </row>
    <row r="8248">
      <c r="A8248" s="13">
        <f>IF(H8248="","",ROW()-4)</f>
        <v/>
      </c>
      <c r="B8248" s="13">
        <f>IF(H8248="","",ROW()-4)</f>
        <v/>
      </c>
    </row>
    <row r="8249">
      <c r="A8249" s="13">
        <f>IF(H8249="","",ROW()-4)</f>
        <v/>
      </c>
      <c r="B8249" s="13">
        <f>IF(H8249="","",ROW()-4)</f>
        <v/>
      </c>
    </row>
    <row r="8250">
      <c r="A8250" s="13">
        <f>IF(H8250="","",ROW()-4)</f>
        <v/>
      </c>
      <c r="B8250" s="13">
        <f>IF(H8250="","",ROW()-4)</f>
        <v/>
      </c>
    </row>
    <row r="8251">
      <c r="A8251" s="13">
        <f>IF(H8251="","",ROW()-4)</f>
        <v/>
      </c>
      <c r="B8251" s="13">
        <f>IF(H8251="","",ROW()-4)</f>
        <v/>
      </c>
    </row>
    <row r="8252">
      <c r="A8252" s="13">
        <f>IF(H8252="","",ROW()-4)</f>
        <v/>
      </c>
      <c r="B8252" s="13">
        <f>IF(H8252="","",ROW()-4)</f>
        <v/>
      </c>
    </row>
    <row r="8253">
      <c r="A8253" s="13">
        <f>IF(H8253="","",ROW()-4)</f>
        <v/>
      </c>
      <c r="B8253" s="13">
        <f>IF(H8253="","",ROW()-4)</f>
        <v/>
      </c>
    </row>
    <row r="8254">
      <c r="A8254" s="13">
        <f>IF(H8254="","",ROW()-4)</f>
        <v/>
      </c>
      <c r="B8254" s="13">
        <f>IF(H8254="","",ROW()-4)</f>
        <v/>
      </c>
    </row>
    <row r="8255">
      <c r="A8255" s="13">
        <f>IF(H8255="","",ROW()-4)</f>
        <v/>
      </c>
      <c r="B8255" s="13">
        <f>IF(H8255="","",ROW()-4)</f>
        <v/>
      </c>
    </row>
    <row r="8256">
      <c r="A8256" s="13">
        <f>IF(H8256="","",ROW()-4)</f>
        <v/>
      </c>
      <c r="B8256" s="13">
        <f>IF(H8256="","",ROW()-4)</f>
        <v/>
      </c>
    </row>
    <row r="8257">
      <c r="A8257" s="13">
        <f>IF(H8257="","",ROW()-4)</f>
        <v/>
      </c>
      <c r="B8257" s="13">
        <f>IF(H8257="","",ROW()-4)</f>
        <v/>
      </c>
    </row>
    <row r="8258">
      <c r="A8258" s="13">
        <f>IF(H8258="","",ROW()-4)</f>
        <v/>
      </c>
      <c r="B8258" s="13">
        <f>IF(H8258="","",ROW()-4)</f>
        <v/>
      </c>
    </row>
    <row r="8259">
      <c r="A8259" s="13">
        <f>IF(H8259="","",ROW()-4)</f>
        <v/>
      </c>
      <c r="B8259" s="13">
        <f>IF(H8259="","",ROW()-4)</f>
        <v/>
      </c>
    </row>
    <row r="8260">
      <c r="A8260" s="13">
        <f>IF(H8260="","",ROW()-4)</f>
        <v/>
      </c>
      <c r="B8260" s="13">
        <f>IF(H8260="","",ROW()-4)</f>
        <v/>
      </c>
    </row>
    <row r="8261">
      <c r="A8261" s="13">
        <f>IF(H8261="","",ROW()-4)</f>
        <v/>
      </c>
      <c r="B8261" s="13">
        <f>IF(H8261="","",ROW()-4)</f>
        <v/>
      </c>
    </row>
    <row r="8262">
      <c r="A8262" s="13">
        <f>IF(H8262="","",ROW()-4)</f>
        <v/>
      </c>
      <c r="B8262" s="13">
        <f>IF(H8262="","",ROW()-4)</f>
        <v/>
      </c>
    </row>
    <row r="8263">
      <c r="A8263" s="13">
        <f>IF(H8263="","",ROW()-4)</f>
        <v/>
      </c>
      <c r="B8263" s="13">
        <f>IF(H8263="","",ROW()-4)</f>
        <v/>
      </c>
    </row>
    <row r="8264">
      <c r="A8264" s="13">
        <f>IF(H8264="","",ROW()-4)</f>
        <v/>
      </c>
      <c r="B8264" s="13">
        <f>IF(H8264="","",ROW()-4)</f>
        <v/>
      </c>
    </row>
    <row r="8265">
      <c r="A8265" s="13">
        <f>IF(H8265="","",ROW()-4)</f>
        <v/>
      </c>
      <c r="B8265" s="13">
        <f>IF(H8265="","",ROW()-4)</f>
        <v/>
      </c>
    </row>
    <row r="8266">
      <c r="A8266" s="13">
        <f>IF(H8266="","",ROW()-4)</f>
        <v/>
      </c>
      <c r="B8266" s="13">
        <f>IF(H8266="","",ROW()-4)</f>
        <v/>
      </c>
    </row>
    <row r="8267">
      <c r="A8267" s="13">
        <f>IF(H8267="","",ROW()-4)</f>
        <v/>
      </c>
      <c r="B8267" s="13">
        <f>IF(H8267="","",ROW()-4)</f>
        <v/>
      </c>
    </row>
    <row r="8268">
      <c r="A8268" s="13">
        <f>IF(H8268="","",ROW()-4)</f>
        <v/>
      </c>
      <c r="B8268" s="13">
        <f>IF(H8268="","",ROW()-4)</f>
        <v/>
      </c>
    </row>
    <row r="8269">
      <c r="A8269" s="13">
        <f>IF(H8269="","",ROW()-4)</f>
        <v/>
      </c>
      <c r="B8269" s="13">
        <f>IF(H8269="","",ROW()-4)</f>
        <v/>
      </c>
    </row>
    <row r="8270">
      <c r="A8270" s="13">
        <f>IF(H8270="","",ROW()-4)</f>
        <v/>
      </c>
      <c r="B8270" s="13">
        <f>IF(H8270="","",ROW()-4)</f>
        <v/>
      </c>
    </row>
    <row r="8271">
      <c r="A8271" s="13">
        <f>IF(H8271="","",ROW()-4)</f>
        <v/>
      </c>
      <c r="B8271" s="13">
        <f>IF(H8271="","",ROW()-4)</f>
        <v/>
      </c>
    </row>
    <row r="8272">
      <c r="A8272" s="13">
        <f>IF(H8272="","",ROW()-4)</f>
        <v/>
      </c>
      <c r="B8272" s="13">
        <f>IF(H8272="","",ROW()-4)</f>
        <v/>
      </c>
    </row>
    <row r="8273">
      <c r="A8273" s="13">
        <f>IF(H8273="","",ROW()-4)</f>
        <v/>
      </c>
      <c r="B8273" s="13">
        <f>IF(H8273="","",ROW()-4)</f>
        <v/>
      </c>
    </row>
    <row r="8274">
      <c r="A8274" s="13">
        <f>IF(H8274="","",ROW()-4)</f>
        <v/>
      </c>
      <c r="B8274" s="13">
        <f>IF(H8274="","",ROW()-4)</f>
        <v/>
      </c>
    </row>
    <row r="8275">
      <c r="A8275" s="13">
        <f>IF(H8275="","",ROW()-4)</f>
        <v/>
      </c>
      <c r="B8275" s="13">
        <f>IF(H8275="","",ROW()-4)</f>
        <v/>
      </c>
    </row>
    <row r="8276">
      <c r="A8276" s="13">
        <f>IF(H8276="","",ROW()-4)</f>
        <v/>
      </c>
      <c r="B8276" s="13">
        <f>IF(H8276="","",ROW()-4)</f>
        <v/>
      </c>
    </row>
    <row r="8277">
      <c r="A8277" s="13">
        <f>IF(H8277="","",ROW()-4)</f>
        <v/>
      </c>
      <c r="B8277" s="13">
        <f>IF(H8277="","",ROW()-4)</f>
        <v/>
      </c>
    </row>
    <row r="8278">
      <c r="A8278" s="13">
        <f>IF(H8278="","",ROW()-4)</f>
        <v/>
      </c>
      <c r="B8278" s="13">
        <f>IF(H8278="","",ROW()-4)</f>
        <v/>
      </c>
    </row>
    <row r="8279">
      <c r="A8279" s="13">
        <f>IF(H8279="","",ROW()-4)</f>
        <v/>
      </c>
      <c r="B8279" s="13">
        <f>IF(H8279="","",ROW()-4)</f>
        <v/>
      </c>
    </row>
    <row r="8280">
      <c r="A8280" s="13">
        <f>IF(H8280="","",ROW()-4)</f>
        <v/>
      </c>
      <c r="B8280" s="13">
        <f>IF(H8280="","",ROW()-4)</f>
        <v/>
      </c>
    </row>
    <row r="8281">
      <c r="A8281" s="13">
        <f>IF(H8281="","",ROW()-4)</f>
        <v/>
      </c>
      <c r="B8281" s="13">
        <f>IF(H8281="","",ROW()-4)</f>
        <v/>
      </c>
    </row>
    <row r="8282">
      <c r="A8282" s="13">
        <f>IF(H8282="","",ROW()-4)</f>
        <v/>
      </c>
      <c r="B8282" s="13">
        <f>IF(H8282="","",ROW()-4)</f>
        <v/>
      </c>
    </row>
    <row r="8283">
      <c r="A8283" s="13">
        <f>IF(H8283="","",ROW()-4)</f>
        <v/>
      </c>
      <c r="B8283" s="13">
        <f>IF(H8283="","",ROW()-4)</f>
        <v/>
      </c>
    </row>
    <row r="8284">
      <c r="A8284" s="13">
        <f>IF(H8284="","",ROW()-4)</f>
        <v/>
      </c>
      <c r="B8284" s="13">
        <f>IF(H8284="","",ROW()-4)</f>
        <v/>
      </c>
    </row>
    <row r="8285">
      <c r="A8285" s="13">
        <f>IF(H8285="","",ROW()-4)</f>
        <v/>
      </c>
      <c r="B8285" s="13">
        <f>IF(H8285="","",ROW()-4)</f>
        <v/>
      </c>
    </row>
    <row r="8286">
      <c r="A8286" s="13">
        <f>IF(H8286="","",ROW()-4)</f>
        <v/>
      </c>
      <c r="B8286" s="13">
        <f>IF(H8286="","",ROW()-4)</f>
        <v/>
      </c>
    </row>
    <row r="8287">
      <c r="A8287" s="13">
        <f>IF(H8287="","",ROW()-4)</f>
        <v/>
      </c>
      <c r="B8287" s="13">
        <f>IF(H8287="","",ROW()-4)</f>
        <v/>
      </c>
    </row>
    <row r="8288">
      <c r="A8288" s="13">
        <f>IF(H8288="","",ROW()-4)</f>
        <v/>
      </c>
      <c r="B8288" s="13">
        <f>IF(H8288="","",ROW()-4)</f>
        <v/>
      </c>
    </row>
    <row r="8289">
      <c r="A8289" s="13">
        <f>IF(H8289="","",ROW()-4)</f>
        <v/>
      </c>
      <c r="B8289" s="13">
        <f>IF(H8289="","",ROW()-4)</f>
        <v/>
      </c>
    </row>
    <row r="8290">
      <c r="A8290" s="13">
        <f>IF(H8290="","",ROW()-4)</f>
        <v/>
      </c>
      <c r="B8290" s="13">
        <f>IF(H8290="","",ROW()-4)</f>
        <v/>
      </c>
    </row>
    <row r="8291">
      <c r="A8291" s="13">
        <f>IF(H8291="","",ROW()-4)</f>
        <v/>
      </c>
      <c r="B8291" s="13">
        <f>IF(H8291="","",ROW()-4)</f>
        <v/>
      </c>
    </row>
    <row r="8292">
      <c r="A8292" s="13">
        <f>IF(H8292="","",ROW()-4)</f>
        <v/>
      </c>
      <c r="B8292" s="13">
        <f>IF(H8292="","",ROW()-4)</f>
        <v/>
      </c>
    </row>
    <row r="8293">
      <c r="A8293" s="13">
        <f>IF(H8293="","",ROW()-4)</f>
        <v/>
      </c>
      <c r="B8293" s="13">
        <f>IF(H8293="","",ROW()-4)</f>
        <v/>
      </c>
    </row>
    <row r="8294">
      <c r="A8294" s="13">
        <f>IF(H8294="","",ROW()-4)</f>
        <v/>
      </c>
      <c r="B8294" s="13">
        <f>IF(H8294="","",ROW()-4)</f>
        <v/>
      </c>
    </row>
    <row r="8295">
      <c r="A8295" s="13">
        <f>IF(H8295="","",ROW()-4)</f>
        <v/>
      </c>
      <c r="B8295" s="13">
        <f>IF(H8295="","",ROW()-4)</f>
        <v/>
      </c>
    </row>
    <row r="8296">
      <c r="A8296" s="13">
        <f>IF(H8296="","",ROW()-4)</f>
        <v/>
      </c>
      <c r="B8296" s="13">
        <f>IF(H8296="","",ROW()-4)</f>
        <v/>
      </c>
    </row>
    <row r="8297">
      <c r="A8297" s="13">
        <f>IF(H8297="","",ROW()-4)</f>
        <v/>
      </c>
      <c r="B8297" s="13">
        <f>IF(H8297="","",ROW()-4)</f>
        <v/>
      </c>
    </row>
    <row r="8298">
      <c r="A8298" s="13">
        <f>IF(H8298="","",ROW()-4)</f>
        <v/>
      </c>
      <c r="B8298" s="13">
        <f>IF(H8298="","",ROW()-4)</f>
        <v/>
      </c>
    </row>
    <row r="8299">
      <c r="A8299" s="13">
        <f>IF(H8299="","",ROW()-4)</f>
        <v/>
      </c>
      <c r="B8299" s="13">
        <f>IF(H8299="","",ROW()-4)</f>
        <v/>
      </c>
    </row>
    <row r="8300">
      <c r="A8300" s="13">
        <f>IF(H8300="","",ROW()-4)</f>
        <v/>
      </c>
      <c r="B8300" s="13">
        <f>IF(H8300="","",ROW()-4)</f>
        <v/>
      </c>
    </row>
    <row r="8301">
      <c r="A8301" s="13">
        <f>IF(H8301="","",ROW()-4)</f>
        <v/>
      </c>
      <c r="B8301" s="13">
        <f>IF(H8301="","",ROW()-4)</f>
        <v/>
      </c>
    </row>
    <row r="8302">
      <c r="A8302" s="13">
        <f>IF(H8302="","",ROW()-4)</f>
        <v/>
      </c>
      <c r="B8302" s="13">
        <f>IF(H8302="","",ROW()-4)</f>
        <v/>
      </c>
    </row>
    <row r="8303">
      <c r="A8303" s="13">
        <f>IF(H8303="","",ROW()-4)</f>
        <v/>
      </c>
      <c r="B8303" s="13">
        <f>IF(H8303="","",ROW()-4)</f>
        <v/>
      </c>
    </row>
    <row r="8304">
      <c r="A8304" s="13">
        <f>IF(H8304="","",ROW()-4)</f>
        <v/>
      </c>
      <c r="B8304" s="13">
        <f>IF(H8304="","",ROW()-4)</f>
        <v/>
      </c>
    </row>
    <row r="8305">
      <c r="A8305" s="13">
        <f>IF(H8305="","",ROW()-4)</f>
        <v/>
      </c>
      <c r="B8305" s="13">
        <f>IF(H8305="","",ROW()-4)</f>
        <v/>
      </c>
    </row>
    <row r="8306">
      <c r="A8306" s="13">
        <f>IF(H8306="","",ROW()-4)</f>
        <v/>
      </c>
      <c r="B8306" s="13">
        <f>IF(H8306="","",ROW()-4)</f>
        <v/>
      </c>
    </row>
    <row r="8307">
      <c r="A8307" s="13">
        <f>IF(H8307="","",ROW()-4)</f>
        <v/>
      </c>
      <c r="B8307" s="13">
        <f>IF(H8307="","",ROW()-4)</f>
        <v/>
      </c>
    </row>
    <row r="8308">
      <c r="A8308" s="13">
        <f>IF(H8308="","",ROW()-4)</f>
        <v/>
      </c>
      <c r="B8308" s="13">
        <f>IF(H8308="","",ROW()-4)</f>
        <v/>
      </c>
    </row>
    <row r="8309">
      <c r="A8309" s="13">
        <f>IF(H8309="","",ROW()-4)</f>
        <v/>
      </c>
      <c r="B8309" s="13">
        <f>IF(H8309="","",ROW()-4)</f>
        <v/>
      </c>
    </row>
    <row r="8310">
      <c r="A8310" s="13">
        <f>IF(H8310="","",ROW()-4)</f>
        <v/>
      </c>
      <c r="B8310" s="13">
        <f>IF(H8310="","",ROW()-4)</f>
        <v/>
      </c>
    </row>
    <row r="8311">
      <c r="A8311" s="13">
        <f>IF(H8311="","",ROW()-4)</f>
        <v/>
      </c>
      <c r="B8311" s="13">
        <f>IF(H8311="","",ROW()-4)</f>
        <v/>
      </c>
    </row>
    <row r="8312">
      <c r="A8312" s="13">
        <f>IF(H8312="","",ROW()-4)</f>
        <v/>
      </c>
      <c r="B8312" s="13">
        <f>IF(H8312="","",ROW()-4)</f>
        <v/>
      </c>
    </row>
    <row r="8313">
      <c r="A8313" s="13">
        <f>IF(H8313="","",ROW()-4)</f>
        <v/>
      </c>
      <c r="B8313" s="13">
        <f>IF(H8313="","",ROW()-4)</f>
        <v/>
      </c>
    </row>
    <row r="8314">
      <c r="A8314" s="13">
        <f>IF(H8314="","",ROW()-4)</f>
        <v/>
      </c>
      <c r="B8314" s="13">
        <f>IF(H8314="","",ROW()-4)</f>
        <v/>
      </c>
    </row>
    <row r="8315">
      <c r="A8315" s="13">
        <f>IF(H8315="","",ROW()-4)</f>
        <v/>
      </c>
      <c r="B8315" s="13">
        <f>IF(H8315="","",ROW()-4)</f>
        <v/>
      </c>
    </row>
    <row r="8316">
      <c r="A8316" s="13">
        <f>IF(H8316="","",ROW()-4)</f>
        <v/>
      </c>
      <c r="B8316" s="13">
        <f>IF(H8316="","",ROW()-4)</f>
        <v/>
      </c>
    </row>
    <row r="8317">
      <c r="A8317" s="13">
        <f>IF(H8317="","",ROW()-4)</f>
        <v/>
      </c>
      <c r="B8317" s="13">
        <f>IF(H8317="","",ROW()-4)</f>
        <v/>
      </c>
    </row>
    <row r="8318">
      <c r="A8318" s="13">
        <f>IF(H8318="","",ROW()-4)</f>
        <v/>
      </c>
      <c r="B8318" s="13">
        <f>IF(H8318="","",ROW()-4)</f>
        <v/>
      </c>
    </row>
    <row r="8319">
      <c r="A8319" s="13">
        <f>IF(H8319="","",ROW()-4)</f>
        <v/>
      </c>
      <c r="B8319" s="13">
        <f>IF(H8319="","",ROW()-4)</f>
        <v/>
      </c>
    </row>
    <row r="8320">
      <c r="A8320" s="13">
        <f>IF(H8320="","",ROW()-4)</f>
        <v/>
      </c>
      <c r="B8320" s="13">
        <f>IF(H8320="","",ROW()-4)</f>
        <v/>
      </c>
    </row>
    <row r="8321">
      <c r="A8321" s="13">
        <f>IF(H8321="","",ROW()-4)</f>
        <v/>
      </c>
      <c r="B8321" s="13">
        <f>IF(H8321="","",ROW()-4)</f>
        <v/>
      </c>
    </row>
    <row r="8322">
      <c r="A8322" s="13">
        <f>IF(H8322="","",ROW()-4)</f>
        <v/>
      </c>
      <c r="B8322" s="13">
        <f>IF(H8322="","",ROW()-4)</f>
        <v/>
      </c>
    </row>
    <row r="8323">
      <c r="A8323" s="13">
        <f>IF(H8323="","",ROW()-4)</f>
        <v/>
      </c>
      <c r="B8323" s="13">
        <f>IF(H8323="","",ROW()-4)</f>
        <v/>
      </c>
    </row>
    <row r="8324">
      <c r="A8324" s="13">
        <f>IF(H8324="","",ROW()-4)</f>
        <v/>
      </c>
      <c r="B8324" s="13">
        <f>IF(H8324="","",ROW()-4)</f>
        <v/>
      </c>
    </row>
    <row r="8325">
      <c r="A8325" s="13">
        <f>IF(H8325="","",ROW()-4)</f>
        <v/>
      </c>
      <c r="B8325" s="13">
        <f>IF(H8325="","",ROW()-4)</f>
        <v/>
      </c>
    </row>
    <row r="8326">
      <c r="A8326" s="13">
        <f>IF(H8326="","",ROW()-4)</f>
        <v/>
      </c>
      <c r="B8326" s="13">
        <f>IF(H8326="","",ROW()-4)</f>
        <v/>
      </c>
    </row>
    <row r="8327">
      <c r="A8327" s="13">
        <f>IF(H8327="","",ROW()-4)</f>
        <v/>
      </c>
      <c r="B8327" s="13">
        <f>IF(H8327="","",ROW()-4)</f>
        <v/>
      </c>
    </row>
    <row r="8328">
      <c r="A8328" s="13">
        <f>IF(H8328="","",ROW()-4)</f>
        <v/>
      </c>
      <c r="B8328" s="13">
        <f>IF(H8328="","",ROW()-4)</f>
        <v/>
      </c>
    </row>
    <row r="8329">
      <c r="A8329" s="13">
        <f>IF(H8329="","",ROW()-4)</f>
        <v/>
      </c>
      <c r="B8329" s="13">
        <f>IF(H8329="","",ROW()-4)</f>
        <v/>
      </c>
    </row>
    <row r="8330">
      <c r="A8330" s="13">
        <f>IF(H8330="","",ROW()-4)</f>
        <v/>
      </c>
      <c r="B8330" s="13">
        <f>IF(H8330="","",ROW()-4)</f>
        <v/>
      </c>
    </row>
    <row r="8331">
      <c r="A8331" s="13">
        <f>IF(H8331="","",ROW()-4)</f>
        <v/>
      </c>
      <c r="B8331" s="13">
        <f>IF(H8331="","",ROW()-4)</f>
        <v/>
      </c>
    </row>
    <row r="8332">
      <c r="A8332" s="13">
        <f>IF(H8332="","",ROW()-4)</f>
        <v/>
      </c>
      <c r="B8332" s="13">
        <f>IF(H8332="","",ROW()-4)</f>
        <v/>
      </c>
    </row>
    <row r="8333">
      <c r="A8333" s="13">
        <f>IF(H8333="","",ROW()-4)</f>
        <v/>
      </c>
      <c r="B8333" s="13">
        <f>IF(H8333="","",ROW()-4)</f>
        <v/>
      </c>
    </row>
    <row r="8334">
      <c r="A8334" s="13">
        <f>IF(H8334="","",ROW()-4)</f>
        <v/>
      </c>
      <c r="B8334" s="13">
        <f>IF(H8334="","",ROW()-4)</f>
        <v/>
      </c>
    </row>
    <row r="8335">
      <c r="A8335" s="13">
        <f>IF(H8335="","",ROW()-4)</f>
        <v/>
      </c>
      <c r="B8335" s="13">
        <f>IF(H8335="","",ROW()-4)</f>
        <v/>
      </c>
    </row>
    <row r="8336">
      <c r="A8336" s="13">
        <f>IF(H8336="","",ROW()-4)</f>
        <v/>
      </c>
      <c r="B8336" s="13">
        <f>IF(H8336="","",ROW()-4)</f>
        <v/>
      </c>
    </row>
    <row r="8337">
      <c r="A8337" s="13">
        <f>IF(H8337="","",ROW()-4)</f>
        <v/>
      </c>
      <c r="B8337" s="13">
        <f>IF(H8337="","",ROW()-4)</f>
        <v/>
      </c>
    </row>
    <row r="8338">
      <c r="A8338" s="13">
        <f>IF(H8338="","",ROW()-4)</f>
        <v/>
      </c>
      <c r="B8338" s="13">
        <f>IF(H8338="","",ROW()-4)</f>
        <v/>
      </c>
    </row>
    <row r="8339">
      <c r="A8339" s="13">
        <f>IF(H8339="","",ROW()-4)</f>
        <v/>
      </c>
      <c r="B8339" s="13">
        <f>IF(H8339="","",ROW()-4)</f>
        <v/>
      </c>
    </row>
    <row r="8340">
      <c r="A8340" s="13">
        <f>IF(H8340="","",ROW()-4)</f>
        <v/>
      </c>
      <c r="B8340" s="13">
        <f>IF(H8340="","",ROW()-4)</f>
        <v/>
      </c>
    </row>
    <row r="8341">
      <c r="A8341" s="13">
        <f>IF(H8341="","",ROW()-4)</f>
        <v/>
      </c>
      <c r="B8341" s="13">
        <f>IF(H8341="","",ROW()-4)</f>
        <v/>
      </c>
    </row>
    <row r="8342">
      <c r="A8342" s="13">
        <f>IF(H8342="","",ROW()-4)</f>
        <v/>
      </c>
      <c r="B8342" s="13">
        <f>IF(H8342="","",ROW()-4)</f>
        <v/>
      </c>
    </row>
    <row r="8343">
      <c r="A8343" s="13">
        <f>IF(H8343="","",ROW()-4)</f>
        <v/>
      </c>
      <c r="B8343" s="13">
        <f>IF(H8343="","",ROW()-4)</f>
        <v/>
      </c>
    </row>
    <row r="8344">
      <c r="A8344" s="13">
        <f>IF(H8344="","",ROW()-4)</f>
        <v/>
      </c>
      <c r="B8344" s="13">
        <f>IF(H8344="","",ROW()-4)</f>
        <v/>
      </c>
    </row>
    <row r="8345">
      <c r="A8345" s="13">
        <f>IF(H8345="","",ROW()-4)</f>
        <v/>
      </c>
      <c r="B8345" s="13">
        <f>IF(H8345="","",ROW()-4)</f>
        <v/>
      </c>
    </row>
    <row r="8346">
      <c r="A8346" s="13">
        <f>IF(H8346="","",ROW()-4)</f>
        <v/>
      </c>
      <c r="B8346" s="13">
        <f>IF(H8346="","",ROW()-4)</f>
        <v/>
      </c>
    </row>
    <row r="8347">
      <c r="A8347" s="13">
        <f>IF(H8347="","",ROW()-4)</f>
        <v/>
      </c>
      <c r="B8347" s="13">
        <f>IF(H8347="","",ROW()-4)</f>
        <v/>
      </c>
    </row>
    <row r="8348">
      <c r="A8348" s="13">
        <f>IF(H8348="","",ROW()-4)</f>
        <v/>
      </c>
      <c r="B8348" s="13">
        <f>IF(H8348="","",ROW()-4)</f>
        <v/>
      </c>
    </row>
    <row r="8349">
      <c r="A8349" s="13">
        <f>IF(H8349="","",ROW()-4)</f>
        <v/>
      </c>
      <c r="B8349" s="13">
        <f>IF(H8349="","",ROW()-4)</f>
        <v/>
      </c>
    </row>
    <row r="8350">
      <c r="A8350" s="13">
        <f>IF(H8350="","",ROW()-4)</f>
        <v/>
      </c>
      <c r="B8350" s="13">
        <f>IF(H8350="","",ROW()-4)</f>
        <v/>
      </c>
    </row>
    <row r="8351">
      <c r="A8351" s="13">
        <f>IF(H8351="","",ROW()-4)</f>
        <v/>
      </c>
      <c r="B8351" s="13">
        <f>IF(H8351="","",ROW()-4)</f>
        <v/>
      </c>
    </row>
    <row r="8352">
      <c r="A8352" s="13">
        <f>IF(H8352="","",ROW()-4)</f>
        <v/>
      </c>
      <c r="B8352" s="13">
        <f>IF(H8352="","",ROW()-4)</f>
        <v/>
      </c>
    </row>
    <row r="8353">
      <c r="A8353" s="13">
        <f>IF(H8353="","",ROW()-4)</f>
        <v/>
      </c>
      <c r="B8353" s="13">
        <f>IF(H8353="","",ROW()-4)</f>
        <v/>
      </c>
    </row>
    <row r="8354">
      <c r="A8354" s="13">
        <f>IF(H8354="","",ROW()-4)</f>
        <v/>
      </c>
      <c r="B8354" s="13">
        <f>IF(H8354="","",ROW()-4)</f>
        <v/>
      </c>
    </row>
    <row r="8355">
      <c r="A8355" s="13">
        <f>IF(H8355="","",ROW()-4)</f>
        <v/>
      </c>
      <c r="B8355" s="13">
        <f>IF(H8355="","",ROW()-4)</f>
        <v/>
      </c>
    </row>
    <row r="8356">
      <c r="A8356" s="13">
        <f>IF(H8356="","",ROW()-4)</f>
        <v/>
      </c>
      <c r="B8356" s="13">
        <f>IF(H8356="","",ROW()-4)</f>
        <v/>
      </c>
    </row>
    <row r="8357">
      <c r="A8357" s="13">
        <f>IF(H8357="","",ROW()-4)</f>
        <v/>
      </c>
      <c r="B8357" s="13">
        <f>IF(H8357="","",ROW()-4)</f>
        <v/>
      </c>
    </row>
    <row r="8358">
      <c r="A8358" s="13">
        <f>IF(H8358="","",ROW()-4)</f>
        <v/>
      </c>
      <c r="B8358" s="13">
        <f>IF(H8358="","",ROW()-4)</f>
        <v/>
      </c>
    </row>
    <row r="8359">
      <c r="A8359" s="13">
        <f>IF(H8359="","",ROW()-4)</f>
        <v/>
      </c>
      <c r="B8359" s="13">
        <f>IF(H8359="","",ROW()-4)</f>
        <v/>
      </c>
    </row>
    <row r="8360">
      <c r="A8360" s="13">
        <f>IF(H8360="","",ROW()-4)</f>
        <v/>
      </c>
      <c r="B8360" s="13">
        <f>IF(H8360="","",ROW()-4)</f>
        <v/>
      </c>
    </row>
    <row r="8361">
      <c r="A8361" s="13">
        <f>IF(H8361="","",ROW()-4)</f>
        <v/>
      </c>
      <c r="B8361" s="13">
        <f>IF(H8361="","",ROW()-4)</f>
        <v/>
      </c>
    </row>
    <row r="8362">
      <c r="A8362" s="13">
        <f>IF(H8362="","",ROW()-4)</f>
        <v/>
      </c>
      <c r="B8362" s="13">
        <f>IF(H8362="","",ROW()-4)</f>
        <v/>
      </c>
    </row>
    <row r="8363">
      <c r="A8363" s="13">
        <f>IF(H8363="","",ROW()-4)</f>
        <v/>
      </c>
      <c r="B8363" s="13">
        <f>IF(H8363="","",ROW()-4)</f>
        <v/>
      </c>
    </row>
    <row r="8364">
      <c r="A8364" s="13">
        <f>IF(H8364="","",ROW()-4)</f>
        <v/>
      </c>
      <c r="B8364" s="13">
        <f>IF(H8364="","",ROW()-4)</f>
        <v/>
      </c>
    </row>
    <row r="8365">
      <c r="A8365" s="13">
        <f>IF(H8365="","",ROW()-4)</f>
        <v/>
      </c>
      <c r="B8365" s="13">
        <f>IF(H8365="","",ROW()-4)</f>
        <v/>
      </c>
    </row>
    <row r="8366">
      <c r="A8366" s="13">
        <f>IF(H8366="","",ROW()-4)</f>
        <v/>
      </c>
      <c r="B8366" s="13">
        <f>IF(H8366="","",ROW()-4)</f>
        <v/>
      </c>
    </row>
    <row r="8367">
      <c r="A8367" s="13">
        <f>IF(H8367="","",ROW()-4)</f>
        <v/>
      </c>
      <c r="B8367" s="13">
        <f>IF(H8367="","",ROW()-4)</f>
        <v/>
      </c>
    </row>
    <row r="8368">
      <c r="A8368" s="13">
        <f>IF(H8368="","",ROW()-4)</f>
        <v/>
      </c>
      <c r="B8368" s="13">
        <f>IF(H8368="","",ROW()-4)</f>
        <v/>
      </c>
    </row>
    <row r="8369">
      <c r="A8369" s="13">
        <f>IF(H8369="","",ROW()-4)</f>
        <v/>
      </c>
      <c r="B8369" s="13">
        <f>IF(H8369="","",ROW()-4)</f>
        <v/>
      </c>
    </row>
    <row r="8370">
      <c r="A8370" s="13">
        <f>IF(H8370="","",ROW()-4)</f>
        <v/>
      </c>
      <c r="B8370" s="13">
        <f>IF(H8370="","",ROW()-4)</f>
        <v/>
      </c>
    </row>
    <row r="8371">
      <c r="A8371" s="13">
        <f>IF(H8371="","",ROW()-4)</f>
        <v/>
      </c>
      <c r="B8371" s="13">
        <f>IF(H8371="","",ROW()-4)</f>
        <v/>
      </c>
    </row>
    <row r="8372">
      <c r="A8372" s="13">
        <f>IF(H8372="","",ROW()-4)</f>
        <v/>
      </c>
      <c r="B8372" s="13">
        <f>IF(H8372="","",ROW()-4)</f>
        <v/>
      </c>
    </row>
    <row r="8373">
      <c r="A8373" s="13">
        <f>IF(H8373="","",ROW()-4)</f>
        <v/>
      </c>
      <c r="B8373" s="13">
        <f>IF(H8373="","",ROW()-4)</f>
        <v/>
      </c>
    </row>
    <row r="8374">
      <c r="A8374" s="13">
        <f>IF(H8374="","",ROW()-4)</f>
        <v/>
      </c>
      <c r="B8374" s="13">
        <f>IF(H8374="","",ROW()-4)</f>
        <v/>
      </c>
    </row>
    <row r="8375">
      <c r="A8375" s="13">
        <f>IF(H8375="","",ROW()-4)</f>
        <v/>
      </c>
      <c r="B8375" s="13">
        <f>IF(H8375="","",ROW()-4)</f>
        <v/>
      </c>
    </row>
    <row r="8376">
      <c r="A8376" s="13">
        <f>IF(H8376="","",ROW()-4)</f>
        <v/>
      </c>
      <c r="B8376" s="13">
        <f>IF(H8376="","",ROW()-4)</f>
        <v/>
      </c>
    </row>
    <row r="8377">
      <c r="A8377" s="13">
        <f>IF(H8377="","",ROW()-4)</f>
        <v/>
      </c>
      <c r="B8377" s="13">
        <f>IF(H8377="","",ROW()-4)</f>
        <v/>
      </c>
    </row>
    <row r="8378">
      <c r="A8378" s="13">
        <f>IF(H8378="","",ROW()-4)</f>
        <v/>
      </c>
      <c r="B8378" s="13">
        <f>IF(H8378="","",ROW()-4)</f>
        <v/>
      </c>
    </row>
    <row r="8379">
      <c r="A8379" s="13">
        <f>IF(H8379="","",ROW()-4)</f>
        <v/>
      </c>
      <c r="B8379" s="13">
        <f>IF(H8379="","",ROW()-4)</f>
        <v/>
      </c>
    </row>
    <row r="8380">
      <c r="A8380" s="13">
        <f>IF(H8380="","",ROW()-4)</f>
        <v/>
      </c>
      <c r="B8380" s="13">
        <f>IF(H8380="","",ROW()-4)</f>
        <v/>
      </c>
    </row>
    <row r="8381">
      <c r="A8381" s="13">
        <f>IF(H8381="","",ROW()-4)</f>
        <v/>
      </c>
      <c r="B8381" s="13">
        <f>IF(H8381="","",ROW()-4)</f>
        <v/>
      </c>
    </row>
    <row r="8382">
      <c r="A8382" s="13">
        <f>IF(H8382="","",ROW()-4)</f>
        <v/>
      </c>
      <c r="B8382" s="13">
        <f>IF(H8382="","",ROW()-4)</f>
        <v/>
      </c>
    </row>
    <row r="8383">
      <c r="A8383" s="13">
        <f>IF(H8383="","",ROW()-4)</f>
        <v/>
      </c>
      <c r="B8383" s="13">
        <f>IF(H8383="","",ROW()-4)</f>
        <v/>
      </c>
    </row>
    <row r="8384">
      <c r="A8384" s="13">
        <f>IF(H8384="","",ROW()-4)</f>
        <v/>
      </c>
      <c r="B8384" s="13">
        <f>IF(H8384="","",ROW()-4)</f>
        <v/>
      </c>
    </row>
    <row r="8385">
      <c r="A8385" s="13">
        <f>IF(H8385="","",ROW()-4)</f>
        <v/>
      </c>
      <c r="B8385" s="13">
        <f>IF(H8385="","",ROW()-4)</f>
        <v/>
      </c>
    </row>
    <row r="8386">
      <c r="A8386" s="13">
        <f>IF(H8386="","",ROW()-4)</f>
        <v/>
      </c>
      <c r="B8386" s="13">
        <f>IF(H8386="","",ROW()-4)</f>
        <v/>
      </c>
    </row>
    <row r="8387">
      <c r="A8387" s="13">
        <f>IF(H8387="","",ROW()-4)</f>
        <v/>
      </c>
      <c r="B8387" s="13">
        <f>IF(H8387="","",ROW()-4)</f>
        <v/>
      </c>
    </row>
    <row r="8388">
      <c r="A8388" s="13">
        <f>IF(H8388="","",ROW()-4)</f>
        <v/>
      </c>
      <c r="B8388" s="13">
        <f>IF(H8388="","",ROW()-4)</f>
        <v/>
      </c>
    </row>
    <row r="8389">
      <c r="A8389" s="13">
        <f>IF(H8389="","",ROW()-4)</f>
        <v/>
      </c>
      <c r="B8389" s="13">
        <f>IF(H8389="","",ROW()-4)</f>
        <v/>
      </c>
    </row>
    <row r="8390">
      <c r="A8390" s="13">
        <f>IF(H8390="","",ROW()-4)</f>
        <v/>
      </c>
      <c r="B8390" s="13">
        <f>IF(H8390="","",ROW()-4)</f>
        <v/>
      </c>
    </row>
    <row r="8391">
      <c r="A8391" s="13">
        <f>IF(H8391="","",ROW()-4)</f>
        <v/>
      </c>
      <c r="B8391" s="13">
        <f>IF(H8391="","",ROW()-4)</f>
        <v/>
      </c>
    </row>
    <row r="8392">
      <c r="A8392" s="13">
        <f>IF(H8392="","",ROW()-4)</f>
        <v/>
      </c>
      <c r="B8392" s="13">
        <f>IF(H8392="","",ROW()-4)</f>
        <v/>
      </c>
    </row>
    <row r="8393">
      <c r="A8393" s="13">
        <f>IF(H8393="","",ROW()-4)</f>
        <v/>
      </c>
      <c r="B8393" s="13">
        <f>IF(H8393="","",ROW()-4)</f>
        <v/>
      </c>
    </row>
    <row r="8394">
      <c r="A8394" s="13">
        <f>IF(H8394="","",ROW()-4)</f>
        <v/>
      </c>
      <c r="B8394" s="13">
        <f>IF(H8394="","",ROW()-4)</f>
        <v/>
      </c>
    </row>
    <row r="8395">
      <c r="A8395" s="13">
        <f>IF(H8395="","",ROW()-4)</f>
        <v/>
      </c>
      <c r="B8395" s="13">
        <f>IF(H8395="","",ROW()-4)</f>
        <v/>
      </c>
    </row>
    <row r="8396">
      <c r="A8396" s="13">
        <f>IF(H8396="","",ROW()-4)</f>
        <v/>
      </c>
      <c r="B8396" s="13">
        <f>IF(H8396="","",ROW()-4)</f>
        <v/>
      </c>
    </row>
    <row r="8397">
      <c r="A8397" s="13">
        <f>IF(H8397="","",ROW()-4)</f>
        <v/>
      </c>
      <c r="B8397" s="13">
        <f>IF(H8397="","",ROW()-4)</f>
        <v/>
      </c>
    </row>
    <row r="8398">
      <c r="A8398" s="13">
        <f>IF(H8398="","",ROW()-4)</f>
        <v/>
      </c>
      <c r="B8398" s="13">
        <f>IF(H8398="","",ROW()-4)</f>
        <v/>
      </c>
    </row>
    <row r="8399">
      <c r="A8399" s="13">
        <f>IF(H8399="","",ROW()-4)</f>
        <v/>
      </c>
      <c r="B8399" s="13">
        <f>IF(H8399="","",ROW()-4)</f>
        <v/>
      </c>
    </row>
    <row r="8400">
      <c r="A8400" s="13">
        <f>IF(H8400="","",ROW()-4)</f>
        <v/>
      </c>
      <c r="B8400" s="13">
        <f>IF(H8400="","",ROW()-4)</f>
        <v/>
      </c>
    </row>
    <row r="8401">
      <c r="A8401" s="13">
        <f>IF(H8401="","",ROW()-4)</f>
        <v/>
      </c>
      <c r="B8401" s="13">
        <f>IF(H8401="","",ROW()-4)</f>
        <v/>
      </c>
    </row>
    <row r="8402">
      <c r="A8402" s="13">
        <f>IF(H8402="","",ROW()-4)</f>
        <v/>
      </c>
      <c r="B8402" s="13">
        <f>IF(H8402="","",ROW()-4)</f>
        <v/>
      </c>
    </row>
    <row r="8403">
      <c r="A8403" s="13">
        <f>IF(H8403="","",ROW()-4)</f>
        <v/>
      </c>
      <c r="B8403" s="13">
        <f>IF(H8403="","",ROW()-4)</f>
        <v/>
      </c>
    </row>
    <row r="8404">
      <c r="A8404" s="13">
        <f>IF(H8404="","",ROW()-4)</f>
        <v/>
      </c>
      <c r="B8404" s="13">
        <f>IF(H8404="","",ROW()-4)</f>
        <v/>
      </c>
    </row>
    <row r="8405">
      <c r="A8405" s="13">
        <f>IF(H8405="","",ROW()-4)</f>
        <v/>
      </c>
      <c r="B8405" s="13">
        <f>IF(H8405="","",ROW()-4)</f>
        <v/>
      </c>
    </row>
    <row r="8406">
      <c r="A8406" s="13">
        <f>IF(H8406="","",ROW()-4)</f>
        <v/>
      </c>
      <c r="B8406" s="13">
        <f>IF(H8406="","",ROW()-4)</f>
        <v/>
      </c>
    </row>
    <row r="8407">
      <c r="A8407" s="13">
        <f>IF(H8407="","",ROW()-4)</f>
        <v/>
      </c>
      <c r="B8407" s="13">
        <f>IF(H8407="","",ROW()-4)</f>
        <v/>
      </c>
    </row>
    <row r="8408">
      <c r="A8408" s="13">
        <f>IF(H8408="","",ROW()-4)</f>
        <v/>
      </c>
      <c r="B8408" s="13">
        <f>IF(H8408="","",ROW()-4)</f>
        <v/>
      </c>
    </row>
    <row r="8409">
      <c r="A8409" s="13">
        <f>IF(H8409="","",ROW()-4)</f>
        <v/>
      </c>
      <c r="B8409" s="13">
        <f>IF(H8409="","",ROW()-4)</f>
        <v/>
      </c>
    </row>
    <row r="8410">
      <c r="A8410" s="13">
        <f>IF(H8410="","",ROW()-4)</f>
        <v/>
      </c>
      <c r="B8410" s="13">
        <f>IF(H8410="","",ROW()-4)</f>
        <v/>
      </c>
    </row>
    <row r="8411">
      <c r="A8411" s="13">
        <f>IF(H8411="","",ROW()-4)</f>
        <v/>
      </c>
      <c r="B8411" s="13">
        <f>IF(H8411="","",ROW()-4)</f>
        <v/>
      </c>
    </row>
    <row r="8412">
      <c r="A8412" s="13">
        <f>IF(H8412="","",ROW()-4)</f>
        <v/>
      </c>
      <c r="B8412" s="13">
        <f>IF(H8412="","",ROW()-4)</f>
        <v/>
      </c>
    </row>
    <row r="8413">
      <c r="A8413" s="13">
        <f>IF(H8413="","",ROW()-4)</f>
        <v/>
      </c>
      <c r="B8413" s="13">
        <f>IF(H8413="","",ROW()-4)</f>
        <v/>
      </c>
    </row>
    <row r="8414">
      <c r="A8414" s="13">
        <f>IF(H8414="","",ROW()-4)</f>
        <v/>
      </c>
      <c r="B8414" s="13">
        <f>IF(H8414="","",ROW()-4)</f>
        <v/>
      </c>
    </row>
    <row r="8415">
      <c r="A8415" s="13">
        <f>IF(H8415="","",ROW()-4)</f>
        <v/>
      </c>
      <c r="B8415" s="13">
        <f>IF(H8415="","",ROW()-4)</f>
        <v/>
      </c>
    </row>
    <row r="8416">
      <c r="A8416" s="13">
        <f>IF(H8416="","",ROW()-4)</f>
        <v/>
      </c>
      <c r="B8416" s="13">
        <f>IF(H8416="","",ROW()-4)</f>
        <v/>
      </c>
    </row>
    <row r="8417">
      <c r="A8417" s="13">
        <f>IF(H8417="","",ROW()-4)</f>
        <v/>
      </c>
      <c r="B8417" s="13">
        <f>IF(H8417="","",ROW()-4)</f>
        <v/>
      </c>
    </row>
    <row r="8418">
      <c r="A8418" s="13">
        <f>IF(H8418="","",ROW()-4)</f>
        <v/>
      </c>
      <c r="B8418" s="13">
        <f>IF(H8418="","",ROW()-4)</f>
        <v/>
      </c>
    </row>
    <row r="8419">
      <c r="A8419" s="13">
        <f>IF(H8419="","",ROW()-4)</f>
        <v/>
      </c>
      <c r="B8419" s="13">
        <f>IF(H8419="","",ROW()-4)</f>
        <v/>
      </c>
    </row>
    <row r="8420">
      <c r="A8420" s="13">
        <f>IF(H8420="","",ROW()-4)</f>
        <v/>
      </c>
      <c r="B8420" s="13">
        <f>IF(H8420="","",ROW()-4)</f>
        <v/>
      </c>
    </row>
    <row r="8421">
      <c r="A8421" s="13">
        <f>IF(H8421="","",ROW()-4)</f>
        <v/>
      </c>
      <c r="B8421" s="13">
        <f>IF(H8421="","",ROW()-4)</f>
        <v/>
      </c>
    </row>
    <row r="8422">
      <c r="A8422" s="13">
        <f>IF(H8422="","",ROW()-4)</f>
        <v/>
      </c>
      <c r="B8422" s="13">
        <f>IF(H8422="","",ROW()-4)</f>
        <v/>
      </c>
    </row>
    <row r="8423">
      <c r="A8423" s="13">
        <f>IF(H8423="","",ROW()-4)</f>
        <v/>
      </c>
      <c r="B8423" s="13">
        <f>IF(H8423="","",ROW()-4)</f>
        <v/>
      </c>
    </row>
    <row r="8424">
      <c r="A8424" s="13">
        <f>IF(H8424="","",ROW()-4)</f>
        <v/>
      </c>
      <c r="B8424" s="13">
        <f>IF(H8424="","",ROW()-4)</f>
        <v/>
      </c>
    </row>
    <row r="8425">
      <c r="A8425" s="13">
        <f>IF(H8425="","",ROW()-4)</f>
        <v/>
      </c>
      <c r="B8425" s="13">
        <f>IF(H8425="","",ROW()-4)</f>
        <v/>
      </c>
    </row>
    <row r="8426">
      <c r="A8426" s="13">
        <f>IF(H8426="","",ROW()-4)</f>
        <v/>
      </c>
      <c r="B8426" s="13">
        <f>IF(H8426="","",ROW()-4)</f>
        <v/>
      </c>
    </row>
    <row r="8427">
      <c r="A8427" s="13">
        <f>IF(H8427="","",ROW()-4)</f>
        <v/>
      </c>
      <c r="B8427" s="13">
        <f>IF(H8427="","",ROW()-4)</f>
        <v/>
      </c>
    </row>
    <row r="8428">
      <c r="A8428" s="13">
        <f>IF(H8428="","",ROW()-4)</f>
        <v/>
      </c>
      <c r="B8428" s="13">
        <f>IF(H8428="","",ROW()-4)</f>
        <v/>
      </c>
    </row>
    <row r="8429">
      <c r="A8429" s="13">
        <f>IF(H8429="","",ROW()-4)</f>
        <v/>
      </c>
      <c r="B8429" s="13">
        <f>IF(H8429="","",ROW()-4)</f>
        <v/>
      </c>
    </row>
    <row r="8430">
      <c r="A8430" s="13">
        <f>IF(H8430="","",ROW()-4)</f>
        <v/>
      </c>
      <c r="B8430" s="13">
        <f>IF(H8430="","",ROW()-4)</f>
        <v/>
      </c>
    </row>
    <row r="8431">
      <c r="A8431" s="13">
        <f>IF(H8431="","",ROW()-4)</f>
        <v/>
      </c>
      <c r="B8431" s="13">
        <f>IF(H8431="","",ROW()-4)</f>
        <v/>
      </c>
    </row>
    <row r="8432">
      <c r="A8432" s="13">
        <f>IF(H8432="","",ROW()-4)</f>
        <v/>
      </c>
      <c r="B8432" s="13">
        <f>IF(H8432="","",ROW()-4)</f>
        <v/>
      </c>
    </row>
    <row r="8433">
      <c r="A8433" s="13">
        <f>IF(H8433="","",ROW()-4)</f>
        <v/>
      </c>
      <c r="B8433" s="13">
        <f>IF(H8433="","",ROW()-4)</f>
        <v/>
      </c>
    </row>
    <row r="8434">
      <c r="A8434" s="13">
        <f>IF(H8434="","",ROW()-4)</f>
        <v/>
      </c>
      <c r="B8434" s="13">
        <f>IF(H8434="","",ROW()-4)</f>
        <v/>
      </c>
    </row>
    <row r="8435">
      <c r="A8435" s="13">
        <f>IF(H8435="","",ROW()-4)</f>
        <v/>
      </c>
      <c r="B8435" s="13">
        <f>IF(H8435="","",ROW()-4)</f>
        <v/>
      </c>
    </row>
    <row r="8436">
      <c r="A8436" s="13">
        <f>IF(H8436="","",ROW()-4)</f>
        <v/>
      </c>
      <c r="B8436" s="13">
        <f>IF(H8436="","",ROW()-4)</f>
        <v/>
      </c>
    </row>
    <row r="8437">
      <c r="A8437" s="13">
        <f>IF(H8437="","",ROW()-4)</f>
        <v/>
      </c>
      <c r="B8437" s="13">
        <f>IF(H8437="","",ROW()-4)</f>
        <v/>
      </c>
    </row>
    <row r="8438">
      <c r="A8438" s="13">
        <f>IF(H8438="","",ROW()-4)</f>
        <v/>
      </c>
      <c r="B8438" s="13">
        <f>IF(H8438="","",ROW()-4)</f>
        <v/>
      </c>
    </row>
    <row r="8439">
      <c r="A8439" s="13">
        <f>IF(H8439="","",ROW()-4)</f>
        <v/>
      </c>
      <c r="B8439" s="13">
        <f>IF(H8439="","",ROW()-4)</f>
        <v/>
      </c>
    </row>
    <row r="8440">
      <c r="A8440" s="13">
        <f>IF(H8440="","",ROW()-4)</f>
        <v/>
      </c>
      <c r="B8440" s="13">
        <f>IF(H8440="","",ROW()-4)</f>
        <v/>
      </c>
    </row>
    <row r="8441">
      <c r="A8441" s="13">
        <f>IF(H8441="","",ROW()-4)</f>
        <v/>
      </c>
      <c r="B8441" s="13">
        <f>IF(H8441="","",ROW()-4)</f>
        <v/>
      </c>
    </row>
    <row r="8442">
      <c r="A8442" s="13">
        <f>IF(H8442="","",ROW()-4)</f>
        <v/>
      </c>
      <c r="B8442" s="13">
        <f>IF(H8442="","",ROW()-4)</f>
        <v/>
      </c>
    </row>
    <row r="8443">
      <c r="A8443" s="13">
        <f>IF(H8443="","",ROW()-4)</f>
        <v/>
      </c>
      <c r="B8443" s="13">
        <f>IF(H8443="","",ROW()-4)</f>
        <v/>
      </c>
    </row>
    <row r="8444">
      <c r="A8444" s="13">
        <f>IF(H8444="","",ROW()-4)</f>
        <v/>
      </c>
      <c r="B8444" s="13">
        <f>IF(H8444="","",ROW()-4)</f>
        <v/>
      </c>
    </row>
    <row r="8445">
      <c r="A8445" s="13">
        <f>IF(H8445="","",ROW()-4)</f>
        <v/>
      </c>
      <c r="B8445" s="13">
        <f>IF(H8445="","",ROW()-4)</f>
        <v/>
      </c>
    </row>
    <row r="8446">
      <c r="A8446" s="13">
        <f>IF(H8446="","",ROW()-4)</f>
        <v/>
      </c>
      <c r="B8446" s="13">
        <f>IF(H8446="","",ROW()-4)</f>
        <v/>
      </c>
    </row>
    <row r="8447">
      <c r="A8447" s="13">
        <f>IF(H8447="","",ROW()-4)</f>
        <v/>
      </c>
      <c r="B8447" s="13">
        <f>IF(H8447="","",ROW()-4)</f>
        <v/>
      </c>
    </row>
    <row r="8448">
      <c r="A8448" s="13">
        <f>IF(H8448="","",ROW()-4)</f>
        <v/>
      </c>
      <c r="B8448" s="13">
        <f>IF(H8448="","",ROW()-4)</f>
        <v/>
      </c>
    </row>
    <row r="8449">
      <c r="A8449" s="13">
        <f>IF(H8449="","",ROW()-4)</f>
        <v/>
      </c>
      <c r="B8449" s="13">
        <f>IF(H8449="","",ROW()-4)</f>
        <v/>
      </c>
    </row>
    <row r="8450">
      <c r="A8450" s="13">
        <f>IF(H8450="","",ROW()-4)</f>
        <v/>
      </c>
      <c r="B8450" s="13">
        <f>IF(H8450="","",ROW()-4)</f>
        <v/>
      </c>
    </row>
    <row r="8451">
      <c r="A8451" s="13">
        <f>IF(H8451="","",ROW()-4)</f>
        <v/>
      </c>
      <c r="B8451" s="13">
        <f>IF(H8451="","",ROW()-4)</f>
        <v/>
      </c>
    </row>
    <row r="8452">
      <c r="A8452" s="13">
        <f>IF(H8452="","",ROW()-4)</f>
        <v/>
      </c>
      <c r="B8452" s="13">
        <f>IF(H8452="","",ROW()-4)</f>
        <v/>
      </c>
    </row>
    <row r="8453">
      <c r="A8453" s="13">
        <f>IF(H8453="","",ROW()-4)</f>
        <v/>
      </c>
      <c r="B8453" s="13">
        <f>IF(H8453="","",ROW()-4)</f>
        <v/>
      </c>
    </row>
    <row r="8454">
      <c r="A8454" s="13">
        <f>IF(H8454="","",ROW()-4)</f>
        <v/>
      </c>
      <c r="B8454" s="13">
        <f>IF(H8454="","",ROW()-4)</f>
        <v/>
      </c>
    </row>
    <row r="8455">
      <c r="A8455" s="13">
        <f>IF(H8455="","",ROW()-4)</f>
        <v/>
      </c>
      <c r="B8455" s="13">
        <f>IF(H8455="","",ROW()-4)</f>
        <v/>
      </c>
    </row>
    <row r="8456">
      <c r="A8456" s="13">
        <f>IF(H8456="","",ROW()-4)</f>
        <v/>
      </c>
      <c r="B8456" s="13">
        <f>IF(H8456="","",ROW()-4)</f>
        <v/>
      </c>
    </row>
    <row r="8457">
      <c r="A8457" s="13">
        <f>IF(H8457="","",ROW()-4)</f>
        <v/>
      </c>
      <c r="B8457" s="13">
        <f>IF(H8457="","",ROW()-4)</f>
        <v/>
      </c>
    </row>
    <row r="8458">
      <c r="A8458" s="13">
        <f>IF(H8458="","",ROW()-4)</f>
        <v/>
      </c>
      <c r="B8458" s="13">
        <f>IF(H8458="","",ROW()-4)</f>
        <v/>
      </c>
    </row>
    <row r="8459">
      <c r="A8459" s="13">
        <f>IF(H8459="","",ROW()-4)</f>
        <v/>
      </c>
      <c r="B8459" s="13">
        <f>IF(H8459="","",ROW()-4)</f>
        <v/>
      </c>
    </row>
    <row r="8460">
      <c r="A8460" s="13">
        <f>IF(H8460="","",ROW()-4)</f>
        <v/>
      </c>
      <c r="B8460" s="13">
        <f>IF(H8460="","",ROW()-4)</f>
        <v/>
      </c>
    </row>
    <row r="8461">
      <c r="A8461" s="13">
        <f>IF(H8461="","",ROW()-4)</f>
        <v/>
      </c>
      <c r="B8461" s="13">
        <f>IF(H8461="","",ROW()-4)</f>
        <v/>
      </c>
    </row>
    <row r="8462">
      <c r="A8462" s="13">
        <f>IF(H8462="","",ROW()-4)</f>
        <v/>
      </c>
      <c r="B8462" s="13">
        <f>IF(H8462="","",ROW()-4)</f>
        <v/>
      </c>
    </row>
    <row r="8463">
      <c r="A8463" s="13">
        <f>IF(H8463="","",ROW()-4)</f>
        <v/>
      </c>
      <c r="B8463" s="13">
        <f>IF(H8463="","",ROW()-4)</f>
        <v/>
      </c>
    </row>
    <row r="8464">
      <c r="A8464" s="13">
        <f>IF(H8464="","",ROW()-4)</f>
        <v/>
      </c>
      <c r="B8464" s="13">
        <f>IF(H8464="","",ROW()-4)</f>
        <v/>
      </c>
    </row>
    <row r="8465">
      <c r="A8465" s="13">
        <f>IF(H8465="","",ROW()-4)</f>
        <v/>
      </c>
      <c r="B8465" s="13">
        <f>IF(H8465="","",ROW()-4)</f>
        <v/>
      </c>
    </row>
    <row r="8466">
      <c r="A8466" s="13">
        <f>IF(H8466="","",ROW()-4)</f>
        <v/>
      </c>
      <c r="B8466" s="13">
        <f>IF(H8466="","",ROW()-4)</f>
        <v/>
      </c>
    </row>
    <row r="8467">
      <c r="A8467" s="13">
        <f>IF(H8467="","",ROW()-4)</f>
        <v/>
      </c>
      <c r="B8467" s="13">
        <f>IF(H8467="","",ROW()-4)</f>
        <v/>
      </c>
    </row>
    <row r="8468">
      <c r="A8468" s="13">
        <f>IF(H8468="","",ROW()-4)</f>
        <v/>
      </c>
      <c r="B8468" s="13">
        <f>IF(H8468="","",ROW()-4)</f>
        <v/>
      </c>
    </row>
    <row r="8469">
      <c r="A8469" s="13">
        <f>IF(H8469="","",ROW()-4)</f>
        <v/>
      </c>
      <c r="B8469" s="13">
        <f>IF(H8469="","",ROW()-4)</f>
        <v/>
      </c>
    </row>
    <row r="8470">
      <c r="A8470" s="13">
        <f>IF(H8470="","",ROW()-4)</f>
        <v/>
      </c>
      <c r="B8470" s="13">
        <f>IF(H8470="","",ROW()-4)</f>
        <v/>
      </c>
    </row>
    <row r="8471">
      <c r="A8471" s="13">
        <f>IF(H8471="","",ROW()-4)</f>
        <v/>
      </c>
      <c r="B8471" s="13">
        <f>IF(H8471="","",ROW()-4)</f>
        <v/>
      </c>
    </row>
    <row r="8472">
      <c r="A8472" s="13">
        <f>IF(H8472="","",ROW()-4)</f>
        <v/>
      </c>
      <c r="B8472" s="13">
        <f>IF(H8472="","",ROW()-4)</f>
        <v/>
      </c>
    </row>
    <row r="8473">
      <c r="A8473" s="13">
        <f>IF(H8473="","",ROW()-4)</f>
        <v/>
      </c>
      <c r="B8473" s="13">
        <f>IF(H8473="","",ROW()-4)</f>
        <v/>
      </c>
    </row>
    <row r="8474">
      <c r="A8474" s="13">
        <f>IF(H8474="","",ROW()-4)</f>
        <v/>
      </c>
      <c r="B8474" s="13">
        <f>IF(H8474="","",ROW()-4)</f>
        <v/>
      </c>
    </row>
    <row r="8475">
      <c r="A8475" s="13">
        <f>IF(H8475="","",ROW()-4)</f>
        <v/>
      </c>
      <c r="B8475" s="13">
        <f>IF(H8475="","",ROW()-4)</f>
        <v/>
      </c>
    </row>
    <row r="8476">
      <c r="A8476" s="13">
        <f>IF(H8476="","",ROW()-4)</f>
        <v/>
      </c>
      <c r="B8476" s="13">
        <f>IF(H8476="","",ROW()-4)</f>
        <v/>
      </c>
    </row>
    <row r="8477">
      <c r="A8477" s="13">
        <f>IF(H8477="","",ROW()-4)</f>
        <v/>
      </c>
      <c r="B8477" s="13">
        <f>IF(H8477="","",ROW()-4)</f>
        <v/>
      </c>
    </row>
    <row r="8478">
      <c r="A8478" s="13">
        <f>IF(H8478="","",ROW()-4)</f>
        <v/>
      </c>
      <c r="B8478" s="13">
        <f>IF(H8478="","",ROW()-4)</f>
        <v/>
      </c>
    </row>
    <row r="8479">
      <c r="A8479" s="13">
        <f>IF(H8479="","",ROW()-4)</f>
        <v/>
      </c>
      <c r="B8479" s="13">
        <f>IF(H8479="","",ROW()-4)</f>
        <v/>
      </c>
    </row>
    <row r="8480">
      <c r="A8480" s="13">
        <f>IF(H8480="","",ROW()-4)</f>
        <v/>
      </c>
      <c r="B8480" s="13">
        <f>IF(H8480="","",ROW()-4)</f>
        <v/>
      </c>
    </row>
    <row r="8481">
      <c r="A8481" s="13">
        <f>IF(H8481="","",ROW()-4)</f>
        <v/>
      </c>
      <c r="B8481" s="13">
        <f>IF(H8481="","",ROW()-4)</f>
        <v/>
      </c>
    </row>
    <row r="8482">
      <c r="A8482" s="13">
        <f>IF(H8482="","",ROW()-4)</f>
        <v/>
      </c>
      <c r="B8482" s="13">
        <f>IF(H8482="","",ROW()-4)</f>
        <v/>
      </c>
    </row>
    <row r="8483">
      <c r="A8483" s="13">
        <f>IF(H8483="","",ROW()-4)</f>
        <v/>
      </c>
      <c r="B8483" s="13">
        <f>IF(H8483="","",ROW()-4)</f>
        <v/>
      </c>
    </row>
    <row r="8484">
      <c r="A8484" s="13">
        <f>IF(H8484="","",ROW()-4)</f>
        <v/>
      </c>
      <c r="B8484" s="13">
        <f>IF(H8484="","",ROW()-4)</f>
        <v/>
      </c>
    </row>
    <row r="8485">
      <c r="A8485" s="13">
        <f>IF(H8485="","",ROW()-4)</f>
        <v/>
      </c>
      <c r="B8485" s="13">
        <f>IF(H8485="","",ROW()-4)</f>
        <v/>
      </c>
    </row>
    <row r="8486">
      <c r="A8486" s="13">
        <f>IF(H8486="","",ROW()-4)</f>
        <v/>
      </c>
      <c r="B8486" s="13">
        <f>IF(H8486="","",ROW()-4)</f>
        <v/>
      </c>
    </row>
    <row r="8487">
      <c r="A8487" s="13">
        <f>IF(H8487="","",ROW()-4)</f>
        <v/>
      </c>
      <c r="B8487" s="13">
        <f>IF(H8487="","",ROW()-4)</f>
        <v/>
      </c>
    </row>
    <row r="8488">
      <c r="A8488" s="13">
        <f>IF(H8488="","",ROW()-4)</f>
        <v/>
      </c>
      <c r="B8488" s="13">
        <f>IF(H8488="","",ROW()-4)</f>
        <v/>
      </c>
    </row>
    <row r="8489">
      <c r="A8489" s="13">
        <f>IF(H8489="","",ROW()-4)</f>
        <v/>
      </c>
      <c r="B8489" s="13">
        <f>IF(H8489="","",ROW()-4)</f>
        <v/>
      </c>
    </row>
    <row r="8490">
      <c r="A8490" s="13">
        <f>IF(H8490="","",ROW()-4)</f>
        <v/>
      </c>
      <c r="B8490" s="13">
        <f>IF(H8490="","",ROW()-4)</f>
        <v/>
      </c>
    </row>
    <row r="8491">
      <c r="A8491" s="13">
        <f>IF(H8491="","",ROW()-4)</f>
        <v/>
      </c>
      <c r="B8491" s="13">
        <f>IF(H8491="","",ROW()-4)</f>
        <v/>
      </c>
    </row>
    <row r="8492">
      <c r="A8492" s="13">
        <f>IF(H8492="","",ROW()-4)</f>
        <v/>
      </c>
      <c r="B8492" s="13">
        <f>IF(H8492="","",ROW()-4)</f>
        <v/>
      </c>
    </row>
    <row r="8493">
      <c r="A8493" s="13">
        <f>IF(H8493="","",ROW()-4)</f>
        <v/>
      </c>
      <c r="B8493" s="13">
        <f>IF(H8493="","",ROW()-4)</f>
        <v/>
      </c>
    </row>
    <row r="8494">
      <c r="A8494" s="13">
        <f>IF(H8494="","",ROW()-4)</f>
        <v/>
      </c>
      <c r="B8494" s="13">
        <f>IF(H8494="","",ROW()-4)</f>
        <v/>
      </c>
    </row>
    <row r="8495">
      <c r="A8495" s="13">
        <f>IF(H8495="","",ROW()-4)</f>
        <v/>
      </c>
      <c r="B8495" s="13">
        <f>IF(H8495="","",ROW()-4)</f>
        <v/>
      </c>
    </row>
    <row r="8496">
      <c r="A8496" s="13">
        <f>IF(H8496="","",ROW()-4)</f>
        <v/>
      </c>
      <c r="B8496" s="13">
        <f>IF(H8496="","",ROW()-4)</f>
        <v/>
      </c>
    </row>
    <row r="8497">
      <c r="A8497" s="13">
        <f>IF(H8497="","",ROW()-4)</f>
        <v/>
      </c>
      <c r="B8497" s="13">
        <f>IF(H8497="","",ROW()-4)</f>
        <v/>
      </c>
    </row>
    <row r="8498">
      <c r="A8498" s="13">
        <f>IF(H8498="","",ROW()-4)</f>
        <v/>
      </c>
      <c r="B8498" s="13">
        <f>IF(H8498="","",ROW()-4)</f>
        <v/>
      </c>
    </row>
    <row r="8499">
      <c r="A8499" s="13">
        <f>IF(H8499="","",ROW()-4)</f>
        <v/>
      </c>
      <c r="B8499" s="13">
        <f>IF(H8499="","",ROW()-4)</f>
        <v/>
      </c>
    </row>
    <row r="8500">
      <c r="A8500" s="13">
        <f>IF(H8500="","",ROW()-4)</f>
        <v/>
      </c>
      <c r="B8500" s="13">
        <f>IF(H8500="","",ROW()-4)</f>
        <v/>
      </c>
    </row>
    <row r="8501">
      <c r="A8501" s="13">
        <f>IF(H8501="","",ROW()-4)</f>
        <v/>
      </c>
      <c r="B8501" s="13">
        <f>IF(H8501="","",ROW()-4)</f>
        <v/>
      </c>
    </row>
    <row r="8502">
      <c r="A8502" s="13">
        <f>IF(H8502="","",ROW()-4)</f>
        <v/>
      </c>
      <c r="B8502" s="13">
        <f>IF(H8502="","",ROW()-4)</f>
        <v/>
      </c>
    </row>
    <row r="8503">
      <c r="A8503" s="13">
        <f>IF(H8503="","",ROW()-4)</f>
        <v/>
      </c>
      <c r="B8503" s="13">
        <f>IF(H8503="","",ROW()-4)</f>
        <v/>
      </c>
    </row>
    <row r="8504">
      <c r="A8504" s="13">
        <f>IF(H8504="","",ROW()-4)</f>
        <v/>
      </c>
      <c r="B8504" s="13">
        <f>IF(H8504="","",ROW()-4)</f>
        <v/>
      </c>
    </row>
    <row r="8505">
      <c r="A8505" s="13">
        <f>IF(H8505="","",ROW()-4)</f>
        <v/>
      </c>
      <c r="B8505" s="13">
        <f>IF(H8505="","",ROW()-4)</f>
        <v/>
      </c>
    </row>
    <row r="8506">
      <c r="A8506" s="13">
        <f>IF(H8506="","",ROW()-4)</f>
        <v/>
      </c>
      <c r="B8506" s="13">
        <f>IF(H8506="","",ROW()-4)</f>
        <v/>
      </c>
    </row>
    <row r="8507">
      <c r="A8507" s="13">
        <f>IF(H8507="","",ROW()-4)</f>
        <v/>
      </c>
      <c r="B8507" s="13">
        <f>IF(H8507="","",ROW()-4)</f>
        <v/>
      </c>
    </row>
    <row r="8508">
      <c r="A8508" s="13">
        <f>IF(H8508="","",ROW()-4)</f>
        <v/>
      </c>
      <c r="B8508" s="13">
        <f>IF(H8508="","",ROW()-4)</f>
        <v/>
      </c>
    </row>
    <row r="8509">
      <c r="A8509" s="13">
        <f>IF(H8509="","",ROW()-4)</f>
        <v/>
      </c>
      <c r="B8509" s="13">
        <f>IF(H8509="","",ROW()-4)</f>
        <v/>
      </c>
    </row>
    <row r="8510">
      <c r="A8510" s="13">
        <f>IF(H8510="","",ROW()-4)</f>
        <v/>
      </c>
      <c r="B8510" s="13">
        <f>IF(H8510="","",ROW()-4)</f>
        <v/>
      </c>
    </row>
    <row r="8511">
      <c r="A8511" s="13">
        <f>IF(H8511="","",ROW()-4)</f>
        <v/>
      </c>
      <c r="B8511" s="13">
        <f>IF(H8511="","",ROW()-4)</f>
        <v/>
      </c>
    </row>
    <row r="8512">
      <c r="A8512" s="13">
        <f>IF(H8512="","",ROW()-4)</f>
        <v/>
      </c>
      <c r="B8512" s="13">
        <f>IF(H8512="","",ROW()-4)</f>
        <v/>
      </c>
    </row>
    <row r="8513">
      <c r="A8513" s="13">
        <f>IF(H8513="","",ROW()-4)</f>
        <v/>
      </c>
      <c r="B8513" s="13">
        <f>IF(H8513="","",ROW()-4)</f>
        <v/>
      </c>
    </row>
    <row r="8514">
      <c r="A8514" s="13">
        <f>IF(H8514="","",ROW()-4)</f>
        <v/>
      </c>
      <c r="B8514" s="13">
        <f>IF(H8514="","",ROW()-4)</f>
        <v/>
      </c>
    </row>
    <row r="8515">
      <c r="A8515" s="13">
        <f>IF(H8515="","",ROW()-4)</f>
        <v/>
      </c>
      <c r="B8515" s="13">
        <f>IF(H8515="","",ROW()-4)</f>
        <v/>
      </c>
    </row>
    <row r="8516">
      <c r="A8516" s="13">
        <f>IF(H8516="","",ROW()-4)</f>
        <v/>
      </c>
      <c r="B8516" s="13">
        <f>IF(H8516="","",ROW()-4)</f>
        <v/>
      </c>
    </row>
    <row r="8517">
      <c r="A8517" s="13">
        <f>IF(H8517="","",ROW()-4)</f>
        <v/>
      </c>
      <c r="B8517" s="13">
        <f>IF(H8517="","",ROW()-4)</f>
        <v/>
      </c>
    </row>
    <row r="8518">
      <c r="A8518" s="13">
        <f>IF(H8518="","",ROW()-4)</f>
        <v/>
      </c>
      <c r="B8518" s="13">
        <f>IF(H8518="","",ROW()-4)</f>
        <v/>
      </c>
    </row>
    <row r="8519">
      <c r="A8519" s="13">
        <f>IF(H8519="","",ROW()-4)</f>
        <v/>
      </c>
      <c r="B8519" s="13">
        <f>IF(H8519="","",ROW()-4)</f>
        <v/>
      </c>
    </row>
    <row r="8520">
      <c r="A8520" s="13">
        <f>IF(H8520="","",ROW()-4)</f>
        <v/>
      </c>
      <c r="B8520" s="13">
        <f>IF(H8520="","",ROW()-4)</f>
        <v/>
      </c>
    </row>
    <row r="8521">
      <c r="A8521" s="13">
        <f>IF(H8521="","",ROW()-4)</f>
        <v/>
      </c>
      <c r="B8521" s="13">
        <f>IF(H8521="","",ROW()-4)</f>
        <v/>
      </c>
    </row>
    <row r="8522">
      <c r="A8522" s="13">
        <f>IF(H8522="","",ROW()-4)</f>
        <v/>
      </c>
      <c r="B8522" s="13">
        <f>IF(H8522="","",ROW()-4)</f>
        <v/>
      </c>
    </row>
    <row r="8523">
      <c r="A8523" s="13">
        <f>IF(H8523="","",ROW()-4)</f>
        <v/>
      </c>
      <c r="B8523" s="13">
        <f>IF(H8523="","",ROW()-4)</f>
        <v/>
      </c>
    </row>
    <row r="8524">
      <c r="A8524" s="13">
        <f>IF(H8524="","",ROW()-4)</f>
        <v/>
      </c>
      <c r="B8524" s="13">
        <f>IF(H8524="","",ROW()-4)</f>
        <v/>
      </c>
    </row>
    <row r="8525">
      <c r="A8525" s="13">
        <f>IF(H8525="","",ROW()-4)</f>
        <v/>
      </c>
      <c r="B8525" s="13">
        <f>IF(H8525="","",ROW()-4)</f>
        <v/>
      </c>
    </row>
    <row r="8526">
      <c r="A8526" s="13">
        <f>IF(H8526="","",ROW()-4)</f>
        <v/>
      </c>
      <c r="B8526" s="13">
        <f>IF(H8526="","",ROW()-4)</f>
        <v/>
      </c>
    </row>
    <row r="8527">
      <c r="A8527" s="13">
        <f>IF(H8527="","",ROW()-4)</f>
        <v/>
      </c>
      <c r="B8527" s="13">
        <f>IF(H8527="","",ROW()-4)</f>
        <v/>
      </c>
    </row>
    <row r="8528">
      <c r="A8528" s="13">
        <f>IF(H8528="","",ROW()-4)</f>
        <v/>
      </c>
      <c r="B8528" s="13">
        <f>IF(H8528="","",ROW()-4)</f>
        <v/>
      </c>
    </row>
    <row r="8529">
      <c r="A8529" s="13">
        <f>IF(H8529="","",ROW()-4)</f>
        <v/>
      </c>
      <c r="B8529" s="13">
        <f>IF(H8529="","",ROW()-4)</f>
        <v/>
      </c>
    </row>
    <row r="8530">
      <c r="A8530" s="13">
        <f>IF(H8530="","",ROW()-4)</f>
        <v/>
      </c>
      <c r="B8530" s="13">
        <f>IF(H8530="","",ROW()-4)</f>
        <v/>
      </c>
    </row>
    <row r="8531">
      <c r="A8531" s="13">
        <f>IF(H8531="","",ROW()-4)</f>
        <v/>
      </c>
      <c r="B8531" s="13">
        <f>IF(H8531="","",ROW()-4)</f>
        <v/>
      </c>
    </row>
    <row r="8532">
      <c r="A8532" s="13">
        <f>IF(H8532="","",ROW()-4)</f>
        <v/>
      </c>
      <c r="B8532" s="13">
        <f>IF(H8532="","",ROW()-4)</f>
        <v/>
      </c>
    </row>
    <row r="8533">
      <c r="A8533" s="13">
        <f>IF(H8533="","",ROW()-4)</f>
        <v/>
      </c>
      <c r="B8533" s="13">
        <f>IF(H8533="","",ROW()-4)</f>
        <v/>
      </c>
    </row>
    <row r="8534">
      <c r="A8534" s="13">
        <f>IF(H8534="","",ROW()-4)</f>
        <v/>
      </c>
      <c r="B8534" s="13">
        <f>IF(H8534="","",ROW()-4)</f>
        <v/>
      </c>
    </row>
    <row r="8535">
      <c r="A8535" s="13">
        <f>IF(H8535="","",ROW()-4)</f>
        <v/>
      </c>
      <c r="B8535" s="13">
        <f>IF(H8535="","",ROW()-4)</f>
        <v/>
      </c>
    </row>
    <row r="8536">
      <c r="A8536" s="13">
        <f>IF(H8536="","",ROW()-4)</f>
        <v/>
      </c>
      <c r="B8536" s="13">
        <f>IF(H8536="","",ROW()-4)</f>
        <v/>
      </c>
    </row>
    <row r="8537">
      <c r="A8537" s="13">
        <f>IF(H8537="","",ROW()-4)</f>
        <v/>
      </c>
      <c r="B8537" s="13">
        <f>IF(H8537="","",ROW()-4)</f>
        <v/>
      </c>
    </row>
    <row r="8538">
      <c r="A8538" s="13">
        <f>IF(H8538="","",ROW()-4)</f>
        <v/>
      </c>
      <c r="B8538" s="13">
        <f>IF(H8538="","",ROW()-4)</f>
        <v/>
      </c>
    </row>
    <row r="8539">
      <c r="A8539" s="13">
        <f>IF(H8539="","",ROW()-4)</f>
        <v/>
      </c>
      <c r="B8539" s="13">
        <f>IF(H8539="","",ROW()-4)</f>
        <v/>
      </c>
    </row>
    <row r="8540">
      <c r="A8540" s="13">
        <f>IF(H8540="","",ROW()-4)</f>
        <v/>
      </c>
      <c r="B8540" s="13">
        <f>IF(H8540="","",ROW()-4)</f>
        <v/>
      </c>
    </row>
    <row r="8541">
      <c r="A8541" s="13">
        <f>IF(H8541="","",ROW()-4)</f>
        <v/>
      </c>
      <c r="B8541" s="13">
        <f>IF(H8541="","",ROW()-4)</f>
        <v/>
      </c>
    </row>
    <row r="8542">
      <c r="A8542" s="13">
        <f>IF(H8542="","",ROW()-4)</f>
        <v/>
      </c>
      <c r="B8542" s="13">
        <f>IF(H8542="","",ROW()-4)</f>
        <v/>
      </c>
    </row>
    <row r="8543">
      <c r="A8543" s="13">
        <f>IF(H8543="","",ROW()-4)</f>
        <v/>
      </c>
      <c r="B8543" s="13">
        <f>IF(H8543="","",ROW()-4)</f>
        <v/>
      </c>
    </row>
    <row r="8544">
      <c r="A8544" s="13">
        <f>IF(H8544="","",ROW()-4)</f>
        <v/>
      </c>
      <c r="B8544" s="13">
        <f>IF(H8544="","",ROW()-4)</f>
        <v/>
      </c>
    </row>
    <row r="8545">
      <c r="A8545" s="13">
        <f>IF(H8545="","",ROW()-4)</f>
        <v/>
      </c>
      <c r="B8545" s="13">
        <f>IF(H8545="","",ROW()-4)</f>
        <v/>
      </c>
    </row>
    <row r="8546">
      <c r="A8546" s="13">
        <f>IF(H8546="","",ROW()-4)</f>
        <v/>
      </c>
      <c r="B8546" s="13">
        <f>IF(H8546="","",ROW()-4)</f>
        <v/>
      </c>
    </row>
    <row r="8547">
      <c r="A8547" s="13">
        <f>IF(H8547="","",ROW()-4)</f>
        <v/>
      </c>
      <c r="B8547" s="13">
        <f>IF(H8547="","",ROW()-4)</f>
        <v/>
      </c>
    </row>
    <row r="8548">
      <c r="A8548" s="13">
        <f>IF(H8548="","",ROW()-4)</f>
        <v/>
      </c>
      <c r="B8548" s="13">
        <f>IF(H8548="","",ROW()-4)</f>
        <v/>
      </c>
    </row>
    <row r="8549">
      <c r="A8549" s="13">
        <f>IF(H8549="","",ROW()-4)</f>
        <v/>
      </c>
      <c r="B8549" s="13">
        <f>IF(H8549="","",ROW()-4)</f>
        <v/>
      </c>
    </row>
    <row r="8550">
      <c r="A8550" s="13">
        <f>IF(H8550="","",ROW()-4)</f>
        <v/>
      </c>
      <c r="B8550" s="13">
        <f>IF(H8550="","",ROW()-4)</f>
        <v/>
      </c>
    </row>
    <row r="8551">
      <c r="A8551" s="13">
        <f>IF(H8551="","",ROW()-4)</f>
        <v/>
      </c>
      <c r="B8551" s="13">
        <f>IF(H8551="","",ROW()-4)</f>
        <v/>
      </c>
    </row>
    <row r="8552">
      <c r="A8552" s="13">
        <f>IF(H8552="","",ROW()-4)</f>
        <v/>
      </c>
      <c r="B8552" s="13">
        <f>IF(H8552="","",ROW()-4)</f>
        <v/>
      </c>
    </row>
    <row r="8553">
      <c r="A8553" s="13">
        <f>IF(H8553="","",ROW()-4)</f>
        <v/>
      </c>
      <c r="B8553" s="13">
        <f>IF(H8553="","",ROW()-4)</f>
        <v/>
      </c>
    </row>
    <row r="8554">
      <c r="A8554" s="13">
        <f>IF(H8554="","",ROW()-4)</f>
        <v/>
      </c>
      <c r="B8554" s="13">
        <f>IF(H8554="","",ROW()-4)</f>
        <v/>
      </c>
    </row>
    <row r="8555">
      <c r="A8555" s="13">
        <f>IF(H8555="","",ROW()-4)</f>
        <v/>
      </c>
      <c r="B8555" s="13">
        <f>IF(H8555="","",ROW()-4)</f>
        <v/>
      </c>
    </row>
    <row r="8556">
      <c r="A8556" s="13">
        <f>IF(H8556="","",ROW()-4)</f>
        <v/>
      </c>
      <c r="B8556" s="13">
        <f>IF(H8556="","",ROW()-4)</f>
        <v/>
      </c>
    </row>
    <row r="8557">
      <c r="A8557" s="13">
        <f>IF(H8557="","",ROW()-4)</f>
        <v/>
      </c>
      <c r="B8557" s="13">
        <f>IF(H8557="","",ROW()-4)</f>
        <v/>
      </c>
    </row>
    <row r="8558">
      <c r="A8558" s="13">
        <f>IF(H8558="","",ROW()-4)</f>
        <v/>
      </c>
      <c r="B8558" s="13">
        <f>IF(H8558="","",ROW()-4)</f>
        <v/>
      </c>
    </row>
    <row r="8559">
      <c r="A8559" s="13">
        <f>IF(H8559="","",ROW()-4)</f>
        <v/>
      </c>
      <c r="B8559" s="13">
        <f>IF(H8559="","",ROW()-4)</f>
        <v/>
      </c>
    </row>
    <row r="8560">
      <c r="A8560" s="13">
        <f>IF(H8560="","",ROW()-4)</f>
        <v/>
      </c>
      <c r="B8560" s="13">
        <f>IF(H8560="","",ROW()-4)</f>
        <v/>
      </c>
    </row>
    <row r="8561">
      <c r="A8561" s="13">
        <f>IF(H8561="","",ROW()-4)</f>
        <v/>
      </c>
      <c r="B8561" s="13">
        <f>IF(H8561="","",ROW()-4)</f>
        <v/>
      </c>
    </row>
    <row r="8562">
      <c r="A8562" s="13">
        <f>IF(H8562="","",ROW()-4)</f>
        <v/>
      </c>
      <c r="B8562" s="13">
        <f>IF(H8562="","",ROW()-4)</f>
        <v/>
      </c>
    </row>
    <row r="8563">
      <c r="A8563" s="13">
        <f>IF(H8563="","",ROW()-4)</f>
        <v/>
      </c>
      <c r="B8563" s="13">
        <f>IF(H8563="","",ROW()-4)</f>
        <v/>
      </c>
    </row>
    <row r="8564">
      <c r="A8564" s="13">
        <f>IF(H8564="","",ROW()-4)</f>
        <v/>
      </c>
      <c r="B8564" s="13">
        <f>IF(H8564="","",ROW()-4)</f>
        <v/>
      </c>
    </row>
    <row r="8565">
      <c r="A8565" s="13">
        <f>IF(H8565="","",ROW()-4)</f>
        <v/>
      </c>
      <c r="B8565" s="13">
        <f>IF(H8565="","",ROW()-4)</f>
        <v/>
      </c>
    </row>
    <row r="8566">
      <c r="A8566" s="13">
        <f>IF(H8566="","",ROW()-4)</f>
        <v/>
      </c>
      <c r="B8566" s="13">
        <f>IF(H8566="","",ROW()-4)</f>
        <v/>
      </c>
    </row>
    <row r="8567">
      <c r="A8567" s="13">
        <f>IF(H8567="","",ROW()-4)</f>
        <v/>
      </c>
      <c r="B8567" s="13">
        <f>IF(H8567="","",ROW()-4)</f>
        <v/>
      </c>
    </row>
    <row r="8568">
      <c r="A8568" s="13">
        <f>IF(H8568="","",ROW()-4)</f>
        <v/>
      </c>
      <c r="B8568" s="13">
        <f>IF(H8568="","",ROW()-4)</f>
        <v/>
      </c>
    </row>
    <row r="8569">
      <c r="A8569" s="13">
        <f>IF(H8569="","",ROW()-4)</f>
        <v/>
      </c>
      <c r="B8569" s="13">
        <f>IF(H8569="","",ROW()-4)</f>
        <v/>
      </c>
    </row>
    <row r="8570">
      <c r="A8570" s="13">
        <f>IF(H8570="","",ROW()-4)</f>
        <v/>
      </c>
      <c r="B8570" s="13">
        <f>IF(H8570="","",ROW()-4)</f>
        <v/>
      </c>
    </row>
    <row r="8571">
      <c r="A8571" s="13">
        <f>IF(H8571="","",ROW()-4)</f>
        <v/>
      </c>
      <c r="B8571" s="13">
        <f>IF(H8571="","",ROW()-4)</f>
        <v/>
      </c>
    </row>
    <row r="8572">
      <c r="A8572" s="13">
        <f>IF(H8572="","",ROW()-4)</f>
        <v/>
      </c>
      <c r="B8572" s="13">
        <f>IF(H8572="","",ROW()-4)</f>
        <v/>
      </c>
    </row>
    <row r="8573">
      <c r="A8573" s="13">
        <f>IF(H8573="","",ROW()-4)</f>
        <v/>
      </c>
      <c r="B8573" s="13">
        <f>IF(H8573="","",ROW()-4)</f>
        <v/>
      </c>
    </row>
    <row r="8574">
      <c r="A8574" s="13">
        <f>IF(H8574="","",ROW()-4)</f>
        <v/>
      </c>
      <c r="B8574" s="13">
        <f>IF(H8574="","",ROW()-4)</f>
        <v/>
      </c>
    </row>
    <row r="8575">
      <c r="A8575" s="13">
        <f>IF(H8575="","",ROW()-4)</f>
        <v/>
      </c>
      <c r="B8575" s="13">
        <f>IF(H8575="","",ROW()-4)</f>
        <v/>
      </c>
    </row>
    <row r="8576">
      <c r="A8576" s="13">
        <f>IF(H8576="","",ROW()-4)</f>
        <v/>
      </c>
      <c r="B8576" s="13">
        <f>IF(H8576="","",ROW()-4)</f>
        <v/>
      </c>
    </row>
    <row r="8577">
      <c r="A8577" s="13">
        <f>IF(H8577="","",ROW()-4)</f>
        <v/>
      </c>
      <c r="B8577" s="13">
        <f>IF(H8577="","",ROW()-4)</f>
        <v/>
      </c>
    </row>
    <row r="8578">
      <c r="A8578" s="13">
        <f>IF(H8578="","",ROW()-4)</f>
        <v/>
      </c>
      <c r="B8578" s="13">
        <f>IF(H8578="","",ROW()-4)</f>
        <v/>
      </c>
    </row>
    <row r="8579">
      <c r="A8579" s="13">
        <f>IF(H8579="","",ROW()-4)</f>
        <v/>
      </c>
      <c r="B8579" s="13">
        <f>IF(H8579="","",ROW()-4)</f>
        <v/>
      </c>
    </row>
    <row r="8580">
      <c r="A8580" s="13">
        <f>IF(H8580="","",ROW()-4)</f>
        <v/>
      </c>
      <c r="B8580" s="13">
        <f>IF(H8580="","",ROW()-4)</f>
        <v/>
      </c>
    </row>
    <row r="8581">
      <c r="A8581" s="13">
        <f>IF(H8581="","",ROW()-4)</f>
        <v/>
      </c>
      <c r="B8581" s="13">
        <f>IF(H8581="","",ROW()-4)</f>
        <v/>
      </c>
    </row>
    <row r="8582">
      <c r="A8582" s="13">
        <f>IF(H8582="","",ROW()-4)</f>
        <v/>
      </c>
      <c r="B8582" s="13">
        <f>IF(H8582="","",ROW()-4)</f>
        <v/>
      </c>
    </row>
    <row r="8583">
      <c r="A8583" s="13">
        <f>IF(H8583="","",ROW()-4)</f>
        <v/>
      </c>
      <c r="B8583" s="13">
        <f>IF(H8583="","",ROW()-4)</f>
        <v/>
      </c>
    </row>
    <row r="8584">
      <c r="A8584" s="13">
        <f>IF(H8584="","",ROW()-4)</f>
        <v/>
      </c>
      <c r="B8584" s="13">
        <f>IF(H8584="","",ROW()-4)</f>
        <v/>
      </c>
    </row>
    <row r="8585">
      <c r="A8585" s="13">
        <f>IF(H8585="","",ROW()-4)</f>
        <v/>
      </c>
      <c r="B8585" s="13">
        <f>IF(H8585="","",ROW()-4)</f>
        <v/>
      </c>
    </row>
    <row r="8586">
      <c r="A8586" s="13">
        <f>IF(H8586="","",ROW()-4)</f>
        <v/>
      </c>
      <c r="B8586" s="13">
        <f>IF(H8586="","",ROW()-4)</f>
        <v/>
      </c>
    </row>
    <row r="8587">
      <c r="A8587" s="13">
        <f>IF(H8587="","",ROW()-4)</f>
        <v/>
      </c>
      <c r="B8587" s="13">
        <f>IF(H8587="","",ROW()-4)</f>
        <v/>
      </c>
    </row>
    <row r="8588">
      <c r="A8588" s="13">
        <f>IF(H8588="","",ROW()-4)</f>
        <v/>
      </c>
      <c r="B8588" s="13">
        <f>IF(H8588="","",ROW()-4)</f>
        <v/>
      </c>
    </row>
    <row r="8589">
      <c r="A8589" s="13">
        <f>IF(H8589="","",ROW()-4)</f>
        <v/>
      </c>
      <c r="B8589" s="13">
        <f>IF(H8589="","",ROW()-4)</f>
        <v/>
      </c>
    </row>
    <row r="8590">
      <c r="A8590" s="13">
        <f>IF(H8590="","",ROW()-4)</f>
        <v/>
      </c>
      <c r="B8590" s="13">
        <f>IF(H8590="","",ROW()-4)</f>
        <v/>
      </c>
    </row>
    <row r="8591">
      <c r="A8591" s="13">
        <f>IF(H8591="","",ROW()-4)</f>
        <v/>
      </c>
      <c r="B8591" s="13">
        <f>IF(H8591="","",ROW()-4)</f>
        <v/>
      </c>
    </row>
    <row r="8592">
      <c r="A8592" s="13">
        <f>IF(H8592="","",ROW()-4)</f>
        <v/>
      </c>
      <c r="B8592" s="13">
        <f>IF(H8592="","",ROW()-4)</f>
        <v/>
      </c>
    </row>
    <row r="8593">
      <c r="A8593" s="13">
        <f>IF(H8593="","",ROW()-4)</f>
        <v/>
      </c>
      <c r="B8593" s="13">
        <f>IF(H8593="","",ROW()-4)</f>
        <v/>
      </c>
    </row>
    <row r="8594">
      <c r="A8594" s="13">
        <f>IF(H8594="","",ROW()-4)</f>
        <v/>
      </c>
      <c r="B8594" s="13">
        <f>IF(H8594="","",ROW()-4)</f>
        <v/>
      </c>
    </row>
    <row r="8595">
      <c r="A8595" s="13">
        <f>IF(H8595="","",ROW()-4)</f>
        <v/>
      </c>
      <c r="B8595" s="13">
        <f>IF(H8595="","",ROW()-4)</f>
        <v/>
      </c>
    </row>
    <row r="8596">
      <c r="A8596" s="13">
        <f>IF(H8596="","",ROW()-4)</f>
        <v/>
      </c>
      <c r="B8596" s="13">
        <f>IF(H8596="","",ROW()-4)</f>
        <v/>
      </c>
    </row>
    <row r="8597">
      <c r="A8597" s="13">
        <f>IF(H8597="","",ROW()-4)</f>
        <v/>
      </c>
      <c r="B8597" s="13">
        <f>IF(H8597="","",ROW()-4)</f>
        <v/>
      </c>
    </row>
    <row r="8598">
      <c r="A8598" s="13">
        <f>IF(H8598="","",ROW()-4)</f>
        <v/>
      </c>
      <c r="B8598" s="13">
        <f>IF(H8598="","",ROW()-4)</f>
        <v/>
      </c>
    </row>
    <row r="8599">
      <c r="A8599" s="13">
        <f>IF(H8599="","",ROW()-4)</f>
        <v/>
      </c>
      <c r="B8599" s="13">
        <f>IF(H8599="","",ROW()-4)</f>
        <v/>
      </c>
    </row>
    <row r="8600">
      <c r="A8600" s="13">
        <f>IF(H8600="","",ROW()-4)</f>
        <v/>
      </c>
      <c r="B8600" s="13">
        <f>IF(H8600="","",ROW()-4)</f>
        <v/>
      </c>
    </row>
    <row r="8601">
      <c r="A8601" s="13">
        <f>IF(H8601="","",ROW()-4)</f>
        <v/>
      </c>
      <c r="B8601" s="13">
        <f>IF(H8601="","",ROW()-4)</f>
        <v/>
      </c>
    </row>
    <row r="8602">
      <c r="A8602" s="13">
        <f>IF(H8602="","",ROW()-4)</f>
        <v/>
      </c>
      <c r="B8602" s="13">
        <f>IF(H8602="","",ROW()-4)</f>
        <v/>
      </c>
    </row>
    <row r="8603">
      <c r="A8603" s="13">
        <f>IF(H8603="","",ROW()-4)</f>
        <v/>
      </c>
      <c r="B8603" s="13">
        <f>IF(H8603="","",ROW()-4)</f>
        <v/>
      </c>
    </row>
    <row r="8604">
      <c r="A8604" s="13">
        <f>IF(H8604="","",ROW()-4)</f>
        <v/>
      </c>
      <c r="B8604" s="13">
        <f>IF(H8604="","",ROW()-4)</f>
        <v/>
      </c>
    </row>
    <row r="8605">
      <c r="A8605" s="13">
        <f>IF(H8605="","",ROW()-4)</f>
        <v/>
      </c>
      <c r="B8605" s="13">
        <f>IF(H8605="","",ROW()-4)</f>
        <v/>
      </c>
    </row>
    <row r="8606">
      <c r="A8606" s="13">
        <f>IF(H8606="","",ROW()-4)</f>
        <v/>
      </c>
      <c r="B8606" s="13">
        <f>IF(H8606="","",ROW()-4)</f>
        <v/>
      </c>
    </row>
    <row r="8607">
      <c r="A8607" s="13">
        <f>IF(H8607="","",ROW()-4)</f>
        <v/>
      </c>
      <c r="B8607" s="13">
        <f>IF(H8607="","",ROW()-4)</f>
        <v/>
      </c>
    </row>
    <row r="8608">
      <c r="A8608" s="13">
        <f>IF(H8608="","",ROW()-4)</f>
        <v/>
      </c>
      <c r="B8608" s="13">
        <f>IF(H8608="","",ROW()-4)</f>
        <v/>
      </c>
    </row>
    <row r="8609">
      <c r="A8609" s="13">
        <f>IF(H8609="","",ROW()-4)</f>
        <v/>
      </c>
      <c r="B8609" s="13">
        <f>IF(H8609="","",ROW()-4)</f>
        <v/>
      </c>
    </row>
    <row r="8610">
      <c r="A8610" s="13">
        <f>IF(H8610="","",ROW()-4)</f>
        <v/>
      </c>
      <c r="B8610" s="13">
        <f>IF(H8610="","",ROW()-4)</f>
        <v/>
      </c>
    </row>
    <row r="8611">
      <c r="A8611" s="13">
        <f>IF(H8611="","",ROW()-4)</f>
        <v/>
      </c>
      <c r="B8611" s="13">
        <f>IF(H8611="","",ROW()-4)</f>
        <v/>
      </c>
    </row>
    <row r="8612">
      <c r="A8612" s="13">
        <f>IF(H8612="","",ROW()-4)</f>
        <v/>
      </c>
      <c r="B8612" s="13">
        <f>IF(H8612="","",ROW()-4)</f>
        <v/>
      </c>
    </row>
    <row r="8613">
      <c r="A8613" s="13">
        <f>IF(H8613="","",ROW()-4)</f>
        <v/>
      </c>
      <c r="B8613" s="13">
        <f>IF(H8613="","",ROW()-4)</f>
        <v/>
      </c>
    </row>
    <row r="8614">
      <c r="A8614" s="13">
        <f>IF(H8614="","",ROW()-4)</f>
        <v/>
      </c>
      <c r="B8614" s="13">
        <f>IF(H8614="","",ROW()-4)</f>
        <v/>
      </c>
    </row>
    <row r="8615">
      <c r="A8615" s="13">
        <f>IF(H8615="","",ROW()-4)</f>
        <v/>
      </c>
      <c r="B8615" s="13">
        <f>IF(H8615="","",ROW()-4)</f>
        <v/>
      </c>
    </row>
    <row r="8616">
      <c r="A8616" s="13">
        <f>IF(H8616="","",ROW()-4)</f>
        <v/>
      </c>
      <c r="B8616" s="13">
        <f>IF(H8616="","",ROW()-4)</f>
        <v/>
      </c>
    </row>
    <row r="8617">
      <c r="A8617" s="13">
        <f>IF(H8617="","",ROW()-4)</f>
        <v/>
      </c>
      <c r="B8617" s="13">
        <f>IF(H8617="","",ROW()-4)</f>
        <v/>
      </c>
    </row>
    <row r="8618">
      <c r="A8618" s="13">
        <f>IF(H8618="","",ROW()-4)</f>
        <v/>
      </c>
      <c r="B8618" s="13">
        <f>IF(H8618="","",ROW()-4)</f>
        <v/>
      </c>
    </row>
    <row r="8619">
      <c r="A8619" s="13">
        <f>IF(H8619="","",ROW()-4)</f>
        <v/>
      </c>
      <c r="B8619" s="13">
        <f>IF(H8619="","",ROW()-4)</f>
        <v/>
      </c>
    </row>
    <row r="8620">
      <c r="A8620" s="13">
        <f>IF(H8620="","",ROW()-4)</f>
        <v/>
      </c>
      <c r="B8620" s="13">
        <f>IF(H8620="","",ROW()-4)</f>
        <v/>
      </c>
    </row>
    <row r="8621">
      <c r="A8621" s="13">
        <f>IF(H8621="","",ROW()-4)</f>
        <v/>
      </c>
      <c r="B8621" s="13">
        <f>IF(H8621="","",ROW()-4)</f>
        <v/>
      </c>
    </row>
    <row r="8622">
      <c r="A8622" s="13">
        <f>IF(H8622="","",ROW()-4)</f>
        <v/>
      </c>
      <c r="B8622" s="13">
        <f>IF(H8622="","",ROW()-4)</f>
        <v/>
      </c>
    </row>
    <row r="8623">
      <c r="A8623" s="13">
        <f>IF(H8623="","",ROW()-4)</f>
        <v/>
      </c>
      <c r="B8623" s="13">
        <f>IF(H8623="","",ROW()-4)</f>
        <v/>
      </c>
    </row>
    <row r="8624">
      <c r="A8624" s="13">
        <f>IF(H8624="","",ROW()-4)</f>
        <v/>
      </c>
      <c r="B8624" s="13">
        <f>IF(H8624="","",ROW()-4)</f>
        <v/>
      </c>
    </row>
    <row r="8625">
      <c r="A8625" s="13">
        <f>IF(H8625="","",ROW()-4)</f>
        <v/>
      </c>
      <c r="B8625" s="13">
        <f>IF(H8625="","",ROW()-4)</f>
        <v/>
      </c>
    </row>
    <row r="8626">
      <c r="A8626" s="13">
        <f>IF(H8626="","",ROW()-4)</f>
        <v/>
      </c>
      <c r="B8626" s="13">
        <f>IF(H8626="","",ROW()-4)</f>
        <v/>
      </c>
    </row>
    <row r="8627">
      <c r="A8627" s="13">
        <f>IF(H8627="","",ROW()-4)</f>
        <v/>
      </c>
      <c r="B8627" s="13">
        <f>IF(H8627="","",ROW()-4)</f>
        <v/>
      </c>
    </row>
    <row r="8628">
      <c r="A8628" s="13">
        <f>IF(H8628="","",ROW()-4)</f>
        <v/>
      </c>
      <c r="B8628" s="13">
        <f>IF(H8628="","",ROW()-4)</f>
        <v/>
      </c>
    </row>
    <row r="8629">
      <c r="A8629" s="13">
        <f>IF(H8629="","",ROW()-4)</f>
        <v/>
      </c>
      <c r="B8629" s="13">
        <f>IF(H8629="","",ROW()-4)</f>
        <v/>
      </c>
    </row>
    <row r="8630">
      <c r="A8630" s="13">
        <f>IF(H8630="","",ROW()-4)</f>
        <v/>
      </c>
      <c r="B8630" s="13">
        <f>IF(H8630="","",ROW()-4)</f>
        <v/>
      </c>
    </row>
    <row r="8631">
      <c r="A8631" s="13">
        <f>IF(H8631="","",ROW()-4)</f>
        <v/>
      </c>
      <c r="B8631" s="13">
        <f>IF(H8631="","",ROW()-4)</f>
        <v/>
      </c>
    </row>
    <row r="8632">
      <c r="A8632" s="13">
        <f>IF(H8632="","",ROW()-4)</f>
        <v/>
      </c>
      <c r="B8632" s="13">
        <f>IF(H8632="","",ROW()-4)</f>
        <v/>
      </c>
    </row>
    <row r="8633">
      <c r="A8633" s="13">
        <f>IF(H8633="","",ROW()-4)</f>
        <v/>
      </c>
      <c r="B8633" s="13">
        <f>IF(H8633="","",ROW()-4)</f>
        <v/>
      </c>
    </row>
    <row r="8634">
      <c r="A8634" s="13">
        <f>IF(H8634="","",ROW()-4)</f>
        <v/>
      </c>
      <c r="B8634" s="13">
        <f>IF(H8634="","",ROW()-4)</f>
        <v/>
      </c>
    </row>
    <row r="8635">
      <c r="A8635" s="13">
        <f>IF(H8635="","",ROW()-4)</f>
        <v/>
      </c>
      <c r="B8635" s="13">
        <f>IF(H8635="","",ROW()-4)</f>
        <v/>
      </c>
    </row>
    <row r="8636">
      <c r="A8636" s="13">
        <f>IF(H8636="","",ROW()-4)</f>
        <v/>
      </c>
      <c r="B8636" s="13">
        <f>IF(H8636="","",ROW()-4)</f>
        <v/>
      </c>
    </row>
    <row r="8637">
      <c r="A8637" s="13">
        <f>IF(H8637="","",ROW()-4)</f>
        <v/>
      </c>
      <c r="B8637" s="13">
        <f>IF(H8637="","",ROW()-4)</f>
        <v/>
      </c>
    </row>
    <row r="8638">
      <c r="A8638" s="13">
        <f>IF(H8638="","",ROW()-4)</f>
        <v/>
      </c>
      <c r="B8638" s="13">
        <f>IF(H8638="","",ROW()-4)</f>
        <v/>
      </c>
    </row>
    <row r="8639">
      <c r="A8639" s="13">
        <f>IF(H8639="","",ROW()-4)</f>
        <v/>
      </c>
      <c r="B8639" s="13">
        <f>IF(H8639="","",ROW()-4)</f>
        <v/>
      </c>
    </row>
    <row r="8640">
      <c r="A8640" s="13">
        <f>IF(H8640="","",ROW()-4)</f>
        <v/>
      </c>
      <c r="B8640" s="13">
        <f>IF(H8640="","",ROW()-4)</f>
        <v/>
      </c>
    </row>
    <row r="8641">
      <c r="A8641" s="13">
        <f>IF(H8641="","",ROW()-4)</f>
        <v/>
      </c>
      <c r="B8641" s="13">
        <f>IF(H8641="","",ROW()-4)</f>
        <v/>
      </c>
    </row>
    <row r="8642">
      <c r="A8642" s="13">
        <f>IF(H8642="","",ROW()-4)</f>
        <v/>
      </c>
      <c r="B8642" s="13">
        <f>IF(H8642="","",ROW()-4)</f>
        <v/>
      </c>
    </row>
    <row r="8643">
      <c r="A8643" s="13">
        <f>IF(H8643="","",ROW()-4)</f>
        <v/>
      </c>
      <c r="B8643" s="13">
        <f>IF(H8643="","",ROW()-4)</f>
        <v/>
      </c>
    </row>
    <row r="8644">
      <c r="A8644" s="13">
        <f>IF(H8644="","",ROW()-4)</f>
        <v/>
      </c>
      <c r="B8644" s="13">
        <f>IF(H8644="","",ROW()-4)</f>
        <v/>
      </c>
    </row>
    <row r="8645">
      <c r="A8645" s="13">
        <f>IF(H8645="","",ROW()-4)</f>
        <v/>
      </c>
      <c r="B8645" s="13">
        <f>IF(H8645="","",ROW()-4)</f>
        <v/>
      </c>
    </row>
    <row r="8646">
      <c r="A8646" s="13">
        <f>IF(H8646="","",ROW()-4)</f>
        <v/>
      </c>
      <c r="B8646" s="13">
        <f>IF(H8646="","",ROW()-4)</f>
        <v/>
      </c>
    </row>
    <row r="8647">
      <c r="A8647" s="13">
        <f>IF(H8647="","",ROW()-4)</f>
        <v/>
      </c>
      <c r="B8647" s="13">
        <f>IF(H8647="","",ROW()-4)</f>
        <v/>
      </c>
    </row>
    <row r="8648">
      <c r="A8648" s="13">
        <f>IF(H8648="","",ROW()-4)</f>
        <v/>
      </c>
      <c r="B8648" s="13">
        <f>IF(H8648="","",ROW()-4)</f>
        <v/>
      </c>
    </row>
    <row r="8649">
      <c r="A8649" s="13">
        <f>IF(H8649="","",ROW()-4)</f>
        <v/>
      </c>
      <c r="B8649" s="13">
        <f>IF(H8649="","",ROW()-4)</f>
        <v/>
      </c>
    </row>
    <row r="8650">
      <c r="A8650" s="13">
        <f>IF(H8650="","",ROW()-4)</f>
        <v/>
      </c>
      <c r="B8650" s="13">
        <f>IF(H8650="","",ROW()-4)</f>
        <v/>
      </c>
    </row>
    <row r="8651">
      <c r="A8651" s="13">
        <f>IF(H8651="","",ROW()-4)</f>
        <v/>
      </c>
      <c r="B8651" s="13">
        <f>IF(H8651="","",ROW()-4)</f>
        <v/>
      </c>
    </row>
    <row r="8652">
      <c r="A8652" s="13">
        <f>IF(H8652="","",ROW()-4)</f>
        <v/>
      </c>
      <c r="B8652" s="13">
        <f>IF(H8652="","",ROW()-4)</f>
        <v/>
      </c>
    </row>
    <row r="8653">
      <c r="A8653" s="13">
        <f>IF(H8653="","",ROW()-4)</f>
        <v/>
      </c>
      <c r="B8653" s="13">
        <f>IF(H8653="","",ROW()-4)</f>
        <v/>
      </c>
    </row>
    <row r="8654">
      <c r="A8654" s="13">
        <f>IF(H8654="","",ROW()-4)</f>
        <v/>
      </c>
      <c r="B8654" s="13">
        <f>IF(H8654="","",ROW()-4)</f>
        <v/>
      </c>
    </row>
    <row r="8655">
      <c r="A8655" s="13">
        <f>IF(H8655="","",ROW()-4)</f>
        <v/>
      </c>
      <c r="B8655" s="13">
        <f>IF(H8655="","",ROW()-4)</f>
        <v/>
      </c>
    </row>
    <row r="8656">
      <c r="A8656" s="13">
        <f>IF(H8656="","",ROW()-4)</f>
        <v/>
      </c>
      <c r="B8656" s="13">
        <f>IF(H8656="","",ROW()-4)</f>
        <v/>
      </c>
    </row>
    <row r="8657">
      <c r="A8657" s="13">
        <f>IF(H8657="","",ROW()-4)</f>
        <v/>
      </c>
      <c r="B8657" s="13">
        <f>IF(H8657="","",ROW()-4)</f>
        <v/>
      </c>
    </row>
    <row r="8658">
      <c r="A8658" s="13">
        <f>IF(H8658="","",ROW()-4)</f>
        <v/>
      </c>
      <c r="B8658" s="13">
        <f>IF(H8658="","",ROW()-4)</f>
        <v/>
      </c>
    </row>
    <row r="8659">
      <c r="A8659" s="13">
        <f>IF(H8659="","",ROW()-4)</f>
        <v/>
      </c>
      <c r="B8659" s="13">
        <f>IF(H8659="","",ROW()-4)</f>
        <v/>
      </c>
    </row>
    <row r="8660">
      <c r="A8660" s="13">
        <f>IF(H8660="","",ROW()-4)</f>
        <v/>
      </c>
      <c r="B8660" s="13">
        <f>IF(H8660="","",ROW()-4)</f>
        <v/>
      </c>
    </row>
    <row r="8661">
      <c r="A8661" s="13">
        <f>IF(H8661="","",ROW()-4)</f>
        <v/>
      </c>
      <c r="B8661" s="13">
        <f>IF(H8661="","",ROW()-4)</f>
        <v/>
      </c>
    </row>
    <row r="8662">
      <c r="A8662" s="13">
        <f>IF(H8662="","",ROW()-4)</f>
        <v/>
      </c>
      <c r="B8662" s="13">
        <f>IF(H8662="","",ROW()-4)</f>
        <v/>
      </c>
    </row>
    <row r="8663">
      <c r="A8663" s="13">
        <f>IF(H8663="","",ROW()-4)</f>
        <v/>
      </c>
      <c r="B8663" s="13">
        <f>IF(H8663="","",ROW()-4)</f>
        <v/>
      </c>
    </row>
    <row r="8664">
      <c r="A8664" s="13">
        <f>IF(H8664="","",ROW()-4)</f>
        <v/>
      </c>
      <c r="B8664" s="13">
        <f>IF(H8664="","",ROW()-4)</f>
        <v/>
      </c>
    </row>
    <row r="8665">
      <c r="A8665" s="13">
        <f>IF(H8665="","",ROW()-4)</f>
        <v/>
      </c>
      <c r="B8665" s="13">
        <f>IF(H8665="","",ROW()-4)</f>
        <v/>
      </c>
    </row>
    <row r="8666">
      <c r="A8666" s="13">
        <f>IF(H8666="","",ROW()-4)</f>
        <v/>
      </c>
      <c r="B8666" s="13">
        <f>IF(H8666="","",ROW()-4)</f>
        <v/>
      </c>
    </row>
    <row r="8667">
      <c r="A8667" s="13">
        <f>IF(H8667="","",ROW()-4)</f>
        <v/>
      </c>
      <c r="B8667" s="13">
        <f>IF(H8667="","",ROW()-4)</f>
        <v/>
      </c>
    </row>
    <row r="8668">
      <c r="A8668" s="13">
        <f>IF(H8668="","",ROW()-4)</f>
        <v/>
      </c>
      <c r="B8668" s="13">
        <f>IF(H8668="","",ROW()-4)</f>
        <v/>
      </c>
    </row>
    <row r="8669">
      <c r="A8669" s="13">
        <f>IF(H8669="","",ROW()-4)</f>
        <v/>
      </c>
      <c r="B8669" s="13">
        <f>IF(H8669="","",ROW()-4)</f>
        <v/>
      </c>
    </row>
    <row r="8670">
      <c r="A8670" s="13">
        <f>IF(H8670="","",ROW()-4)</f>
        <v/>
      </c>
      <c r="B8670" s="13">
        <f>IF(H8670="","",ROW()-4)</f>
        <v/>
      </c>
    </row>
    <row r="8671">
      <c r="A8671" s="13">
        <f>IF(H8671="","",ROW()-4)</f>
        <v/>
      </c>
      <c r="B8671" s="13">
        <f>IF(H8671="","",ROW()-4)</f>
        <v/>
      </c>
    </row>
    <row r="8672">
      <c r="A8672" s="13">
        <f>IF(H8672="","",ROW()-4)</f>
        <v/>
      </c>
      <c r="B8672" s="13">
        <f>IF(H8672="","",ROW()-4)</f>
        <v/>
      </c>
    </row>
    <row r="8673">
      <c r="A8673" s="13">
        <f>IF(H8673="","",ROW()-4)</f>
        <v/>
      </c>
      <c r="B8673" s="13">
        <f>IF(H8673="","",ROW()-4)</f>
        <v/>
      </c>
    </row>
    <row r="8674">
      <c r="A8674" s="13">
        <f>IF(H8674="","",ROW()-4)</f>
        <v/>
      </c>
      <c r="B8674" s="13">
        <f>IF(H8674="","",ROW()-4)</f>
        <v/>
      </c>
    </row>
    <row r="8675">
      <c r="A8675" s="13">
        <f>IF(H8675="","",ROW()-4)</f>
        <v/>
      </c>
      <c r="B8675" s="13">
        <f>IF(H8675="","",ROW()-4)</f>
        <v/>
      </c>
    </row>
    <row r="8676">
      <c r="A8676" s="13">
        <f>IF(H8676="","",ROW()-4)</f>
        <v/>
      </c>
      <c r="B8676" s="13">
        <f>IF(H8676="","",ROW()-4)</f>
        <v/>
      </c>
    </row>
    <row r="8677">
      <c r="A8677" s="13">
        <f>IF(H8677="","",ROW()-4)</f>
        <v/>
      </c>
      <c r="B8677" s="13">
        <f>IF(H8677="","",ROW()-4)</f>
        <v/>
      </c>
    </row>
    <row r="8678">
      <c r="A8678" s="13">
        <f>IF(H8678="","",ROW()-4)</f>
        <v/>
      </c>
      <c r="B8678" s="13">
        <f>IF(H8678="","",ROW()-4)</f>
        <v/>
      </c>
    </row>
    <row r="8679">
      <c r="A8679" s="13">
        <f>IF(H8679="","",ROW()-4)</f>
        <v/>
      </c>
      <c r="B8679" s="13">
        <f>IF(H8679="","",ROW()-4)</f>
        <v/>
      </c>
    </row>
    <row r="8680">
      <c r="A8680" s="13">
        <f>IF(H8680="","",ROW()-4)</f>
        <v/>
      </c>
      <c r="B8680" s="13">
        <f>IF(H8680="","",ROW()-4)</f>
        <v/>
      </c>
    </row>
    <row r="8681">
      <c r="A8681" s="13">
        <f>IF(H8681="","",ROW()-4)</f>
        <v/>
      </c>
      <c r="B8681" s="13">
        <f>IF(H8681="","",ROW()-4)</f>
        <v/>
      </c>
    </row>
    <row r="8682">
      <c r="A8682" s="13">
        <f>IF(H8682="","",ROW()-4)</f>
        <v/>
      </c>
      <c r="B8682" s="13">
        <f>IF(H8682="","",ROW()-4)</f>
        <v/>
      </c>
    </row>
    <row r="8683">
      <c r="A8683" s="13">
        <f>IF(H8683="","",ROW()-4)</f>
        <v/>
      </c>
      <c r="B8683" s="13">
        <f>IF(H8683="","",ROW()-4)</f>
        <v/>
      </c>
    </row>
    <row r="8684">
      <c r="A8684" s="13">
        <f>IF(H8684="","",ROW()-4)</f>
        <v/>
      </c>
      <c r="B8684" s="13">
        <f>IF(H8684="","",ROW()-4)</f>
        <v/>
      </c>
    </row>
    <row r="8685">
      <c r="A8685" s="13">
        <f>IF(H8685="","",ROW()-4)</f>
        <v/>
      </c>
      <c r="B8685" s="13">
        <f>IF(H8685="","",ROW()-4)</f>
        <v/>
      </c>
    </row>
    <row r="8686">
      <c r="A8686" s="13">
        <f>IF(H8686="","",ROW()-4)</f>
        <v/>
      </c>
      <c r="B8686" s="13">
        <f>IF(H8686="","",ROW()-4)</f>
        <v/>
      </c>
    </row>
    <row r="8687">
      <c r="A8687" s="13">
        <f>IF(H8687="","",ROW()-4)</f>
        <v/>
      </c>
      <c r="B8687" s="13">
        <f>IF(H8687="","",ROW()-4)</f>
        <v/>
      </c>
    </row>
    <row r="8688">
      <c r="A8688" s="13">
        <f>IF(H8688="","",ROW()-4)</f>
        <v/>
      </c>
      <c r="B8688" s="13">
        <f>IF(H8688="","",ROW()-4)</f>
        <v/>
      </c>
    </row>
    <row r="8689">
      <c r="A8689" s="13">
        <f>IF(H8689="","",ROW()-4)</f>
        <v/>
      </c>
      <c r="B8689" s="13">
        <f>IF(H8689="","",ROW()-4)</f>
        <v/>
      </c>
    </row>
    <row r="8690">
      <c r="A8690" s="13">
        <f>IF(H8690="","",ROW()-4)</f>
        <v/>
      </c>
      <c r="B8690" s="13">
        <f>IF(H8690="","",ROW()-4)</f>
        <v/>
      </c>
    </row>
    <row r="8691">
      <c r="A8691" s="13">
        <f>IF(H8691="","",ROW()-4)</f>
        <v/>
      </c>
      <c r="B8691" s="13">
        <f>IF(H8691="","",ROW()-4)</f>
        <v/>
      </c>
    </row>
    <row r="8692">
      <c r="A8692" s="13">
        <f>IF(H8692="","",ROW()-4)</f>
        <v/>
      </c>
      <c r="B8692" s="13">
        <f>IF(H8692="","",ROW()-4)</f>
        <v/>
      </c>
    </row>
    <row r="8693">
      <c r="A8693" s="13">
        <f>IF(H8693="","",ROW()-4)</f>
        <v/>
      </c>
      <c r="B8693" s="13">
        <f>IF(H8693="","",ROW()-4)</f>
        <v/>
      </c>
    </row>
    <row r="8694">
      <c r="A8694" s="13">
        <f>IF(H8694="","",ROW()-4)</f>
        <v/>
      </c>
      <c r="B8694" s="13">
        <f>IF(H8694="","",ROW()-4)</f>
        <v/>
      </c>
    </row>
    <row r="8695">
      <c r="A8695" s="13">
        <f>IF(H8695="","",ROW()-4)</f>
        <v/>
      </c>
      <c r="B8695" s="13">
        <f>IF(H8695="","",ROW()-4)</f>
        <v/>
      </c>
    </row>
    <row r="8696">
      <c r="A8696" s="13">
        <f>IF(H8696="","",ROW()-4)</f>
        <v/>
      </c>
      <c r="B8696" s="13">
        <f>IF(H8696="","",ROW()-4)</f>
        <v/>
      </c>
    </row>
    <row r="8697">
      <c r="A8697" s="13">
        <f>IF(H8697="","",ROW()-4)</f>
        <v/>
      </c>
      <c r="B8697" s="13">
        <f>IF(H8697="","",ROW()-4)</f>
        <v/>
      </c>
    </row>
    <row r="8698">
      <c r="A8698" s="13">
        <f>IF(H8698="","",ROW()-4)</f>
        <v/>
      </c>
      <c r="B8698" s="13">
        <f>IF(H8698="","",ROW()-4)</f>
        <v/>
      </c>
    </row>
    <row r="8699">
      <c r="A8699" s="13">
        <f>IF(H8699="","",ROW()-4)</f>
        <v/>
      </c>
      <c r="B8699" s="13">
        <f>IF(H8699="","",ROW()-4)</f>
        <v/>
      </c>
    </row>
    <row r="8700">
      <c r="A8700" s="13">
        <f>IF(H8700="","",ROW()-4)</f>
        <v/>
      </c>
      <c r="B8700" s="13">
        <f>IF(H8700="","",ROW()-4)</f>
        <v/>
      </c>
    </row>
    <row r="8701">
      <c r="A8701" s="13">
        <f>IF(H8701="","",ROW()-4)</f>
        <v/>
      </c>
      <c r="B8701" s="13">
        <f>IF(H8701="","",ROW()-4)</f>
        <v/>
      </c>
    </row>
    <row r="8702">
      <c r="A8702" s="13">
        <f>IF(H8702="","",ROW()-4)</f>
        <v/>
      </c>
      <c r="B8702" s="13">
        <f>IF(H8702="","",ROW()-4)</f>
        <v/>
      </c>
    </row>
    <row r="8703">
      <c r="A8703" s="13">
        <f>IF(H8703="","",ROW()-4)</f>
        <v/>
      </c>
      <c r="B8703" s="13">
        <f>IF(H8703="","",ROW()-4)</f>
        <v/>
      </c>
    </row>
    <row r="8704">
      <c r="A8704" s="13">
        <f>IF(H8704="","",ROW()-4)</f>
        <v/>
      </c>
      <c r="B8704" s="13">
        <f>IF(H8704="","",ROW()-4)</f>
        <v/>
      </c>
    </row>
    <row r="8705">
      <c r="A8705" s="13">
        <f>IF(H8705="","",ROW()-4)</f>
        <v/>
      </c>
      <c r="B8705" s="13">
        <f>IF(H8705="","",ROW()-4)</f>
        <v/>
      </c>
    </row>
    <row r="8706">
      <c r="A8706" s="13">
        <f>IF(H8706="","",ROW()-4)</f>
        <v/>
      </c>
      <c r="B8706" s="13">
        <f>IF(H8706="","",ROW()-4)</f>
        <v/>
      </c>
    </row>
    <row r="8707">
      <c r="A8707" s="13">
        <f>IF(H8707="","",ROW()-4)</f>
        <v/>
      </c>
      <c r="B8707" s="13">
        <f>IF(H8707="","",ROW()-4)</f>
        <v/>
      </c>
    </row>
    <row r="8708">
      <c r="A8708" s="13">
        <f>IF(H8708="","",ROW()-4)</f>
        <v/>
      </c>
      <c r="B8708" s="13">
        <f>IF(H8708="","",ROW()-4)</f>
        <v/>
      </c>
    </row>
    <row r="8709">
      <c r="A8709" s="13">
        <f>IF(H8709="","",ROW()-4)</f>
        <v/>
      </c>
      <c r="B8709" s="13">
        <f>IF(H8709="","",ROW()-4)</f>
        <v/>
      </c>
    </row>
    <row r="8710">
      <c r="A8710" s="13">
        <f>IF(H8710="","",ROW()-4)</f>
        <v/>
      </c>
      <c r="B8710" s="13">
        <f>IF(H8710="","",ROW()-4)</f>
        <v/>
      </c>
    </row>
    <row r="8711">
      <c r="A8711" s="13">
        <f>IF(H8711="","",ROW()-4)</f>
        <v/>
      </c>
      <c r="B8711" s="13">
        <f>IF(H8711="","",ROW()-4)</f>
        <v/>
      </c>
    </row>
    <row r="8712">
      <c r="A8712" s="13">
        <f>IF(H8712="","",ROW()-4)</f>
        <v/>
      </c>
      <c r="B8712" s="13">
        <f>IF(H8712="","",ROW()-4)</f>
        <v/>
      </c>
    </row>
    <row r="8713">
      <c r="A8713" s="13">
        <f>IF(H8713="","",ROW()-4)</f>
        <v/>
      </c>
      <c r="B8713" s="13">
        <f>IF(H8713="","",ROW()-4)</f>
        <v/>
      </c>
    </row>
    <row r="8714">
      <c r="A8714" s="13">
        <f>IF(H8714="","",ROW()-4)</f>
        <v/>
      </c>
      <c r="B8714" s="13">
        <f>IF(H8714="","",ROW()-4)</f>
        <v/>
      </c>
    </row>
    <row r="8715">
      <c r="A8715" s="13">
        <f>IF(H8715="","",ROW()-4)</f>
        <v/>
      </c>
      <c r="B8715" s="13">
        <f>IF(H8715="","",ROW()-4)</f>
        <v/>
      </c>
    </row>
    <row r="8716">
      <c r="A8716" s="13">
        <f>IF(H8716="","",ROW()-4)</f>
        <v/>
      </c>
      <c r="B8716" s="13">
        <f>IF(H8716="","",ROW()-4)</f>
        <v/>
      </c>
    </row>
    <row r="8717">
      <c r="A8717" s="13">
        <f>IF(H8717="","",ROW()-4)</f>
        <v/>
      </c>
      <c r="B8717" s="13">
        <f>IF(H8717="","",ROW()-4)</f>
        <v/>
      </c>
    </row>
    <row r="8718">
      <c r="A8718" s="13">
        <f>IF(H8718="","",ROW()-4)</f>
        <v/>
      </c>
      <c r="B8718" s="13">
        <f>IF(H8718="","",ROW()-4)</f>
        <v/>
      </c>
    </row>
    <row r="8719">
      <c r="A8719" s="13">
        <f>IF(H8719="","",ROW()-4)</f>
        <v/>
      </c>
      <c r="B8719" s="13">
        <f>IF(H8719="","",ROW()-4)</f>
        <v/>
      </c>
    </row>
    <row r="8720">
      <c r="A8720" s="13">
        <f>IF(H8720="","",ROW()-4)</f>
        <v/>
      </c>
      <c r="B8720" s="13">
        <f>IF(H8720="","",ROW()-4)</f>
        <v/>
      </c>
    </row>
    <row r="8721">
      <c r="A8721" s="13">
        <f>IF(H8721="","",ROW()-4)</f>
        <v/>
      </c>
      <c r="B8721" s="13">
        <f>IF(H8721="","",ROW()-4)</f>
        <v/>
      </c>
    </row>
    <row r="8722">
      <c r="A8722" s="13">
        <f>IF(H8722="","",ROW()-4)</f>
        <v/>
      </c>
      <c r="B8722" s="13">
        <f>IF(H8722="","",ROW()-4)</f>
        <v/>
      </c>
    </row>
    <row r="8723">
      <c r="A8723" s="13">
        <f>IF(H8723="","",ROW()-4)</f>
        <v/>
      </c>
      <c r="B8723" s="13">
        <f>IF(H8723="","",ROW()-4)</f>
        <v/>
      </c>
    </row>
    <row r="8724">
      <c r="A8724" s="13">
        <f>IF(H8724="","",ROW()-4)</f>
        <v/>
      </c>
      <c r="B8724" s="13">
        <f>IF(H8724="","",ROW()-4)</f>
        <v/>
      </c>
    </row>
    <row r="8725">
      <c r="A8725" s="13">
        <f>IF(H8725="","",ROW()-4)</f>
        <v/>
      </c>
      <c r="B8725" s="13">
        <f>IF(H8725="","",ROW()-4)</f>
        <v/>
      </c>
    </row>
    <row r="8726">
      <c r="A8726" s="13">
        <f>IF(H8726="","",ROW()-4)</f>
        <v/>
      </c>
      <c r="B8726" s="13">
        <f>IF(H8726="","",ROW()-4)</f>
        <v/>
      </c>
    </row>
    <row r="8727">
      <c r="A8727" s="13">
        <f>IF(H8727="","",ROW()-4)</f>
        <v/>
      </c>
      <c r="B8727" s="13">
        <f>IF(H8727="","",ROW()-4)</f>
        <v/>
      </c>
    </row>
    <row r="8728">
      <c r="A8728" s="13">
        <f>IF(H8728="","",ROW()-4)</f>
        <v/>
      </c>
      <c r="B8728" s="13">
        <f>IF(H8728="","",ROW()-4)</f>
        <v/>
      </c>
    </row>
    <row r="8729">
      <c r="A8729" s="13">
        <f>IF(H8729="","",ROW()-4)</f>
        <v/>
      </c>
      <c r="B8729" s="13">
        <f>IF(H8729="","",ROW()-4)</f>
        <v/>
      </c>
    </row>
    <row r="8730">
      <c r="A8730" s="13">
        <f>IF(H8730="","",ROW()-4)</f>
        <v/>
      </c>
      <c r="B8730" s="13">
        <f>IF(H8730="","",ROW()-4)</f>
        <v/>
      </c>
    </row>
    <row r="8731">
      <c r="A8731" s="13">
        <f>IF(H8731="","",ROW()-4)</f>
        <v/>
      </c>
      <c r="B8731" s="13">
        <f>IF(H8731="","",ROW()-4)</f>
        <v/>
      </c>
    </row>
    <row r="8732">
      <c r="A8732" s="13">
        <f>IF(H8732="","",ROW()-4)</f>
        <v/>
      </c>
      <c r="B8732" s="13">
        <f>IF(H8732="","",ROW()-4)</f>
        <v/>
      </c>
    </row>
    <row r="8733">
      <c r="A8733" s="13">
        <f>IF(H8733="","",ROW()-4)</f>
        <v/>
      </c>
      <c r="B8733" s="13">
        <f>IF(H8733="","",ROW()-4)</f>
        <v/>
      </c>
    </row>
    <row r="8734">
      <c r="A8734" s="13">
        <f>IF(H8734="","",ROW()-4)</f>
        <v/>
      </c>
      <c r="B8734" s="13">
        <f>IF(H8734="","",ROW()-4)</f>
        <v/>
      </c>
    </row>
    <row r="8735">
      <c r="A8735" s="13">
        <f>IF(H8735="","",ROW()-4)</f>
        <v/>
      </c>
      <c r="B8735" s="13">
        <f>IF(H8735="","",ROW()-4)</f>
        <v/>
      </c>
    </row>
    <row r="8736">
      <c r="A8736" s="13">
        <f>IF(H8736="","",ROW()-4)</f>
        <v/>
      </c>
      <c r="B8736" s="13">
        <f>IF(H8736="","",ROW()-4)</f>
        <v/>
      </c>
    </row>
    <row r="8737">
      <c r="A8737" s="13">
        <f>IF(H8737="","",ROW()-4)</f>
        <v/>
      </c>
      <c r="B8737" s="13">
        <f>IF(H8737="","",ROW()-4)</f>
        <v/>
      </c>
    </row>
    <row r="8738">
      <c r="A8738" s="13">
        <f>IF(H8738="","",ROW()-4)</f>
        <v/>
      </c>
      <c r="B8738" s="13">
        <f>IF(H8738="","",ROW()-4)</f>
        <v/>
      </c>
    </row>
    <row r="8739">
      <c r="A8739" s="13">
        <f>IF(H8739="","",ROW()-4)</f>
        <v/>
      </c>
      <c r="B8739" s="13">
        <f>IF(H8739="","",ROW()-4)</f>
        <v/>
      </c>
    </row>
    <row r="8740">
      <c r="A8740" s="13">
        <f>IF(H8740="","",ROW()-4)</f>
        <v/>
      </c>
      <c r="B8740" s="13">
        <f>IF(H8740="","",ROW()-4)</f>
        <v/>
      </c>
    </row>
    <row r="8741">
      <c r="A8741" s="13">
        <f>IF(H8741="","",ROW()-4)</f>
        <v/>
      </c>
      <c r="B8741" s="13">
        <f>IF(H8741="","",ROW()-4)</f>
        <v/>
      </c>
    </row>
    <row r="8742">
      <c r="A8742" s="13">
        <f>IF(H8742="","",ROW()-4)</f>
        <v/>
      </c>
      <c r="B8742" s="13">
        <f>IF(H8742="","",ROW()-4)</f>
        <v/>
      </c>
    </row>
    <row r="8743">
      <c r="A8743" s="13">
        <f>IF(H8743="","",ROW()-4)</f>
        <v/>
      </c>
      <c r="B8743" s="13">
        <f>IF(H8743="","",ROW()-4)</f>
        <v/>
      </c>
    </row>
    <row r="8744">
      <c r="A8744" s="13">
        <f>IF(H8744="","",ROW()-4)</f>
        <v/>
      </c>
      <c r="B8744" s="13">
        <f>IF(H8744="","",ROW()-4)</f>
        <v/>
      </c>
    </row>
    <row r="8745">
      <c r="A8745" s="13">
        <f>IF(H8745="","",ROW()-4)</f>
        <v/>
      </c>
      <c r="B8745" s="13">
        <f>IF(H8745="","",ROW()-4)</f>
        <v/>
      </c>
    </row>
    <row r="8746">
      <c r="A8746" s="13">
        <f>IF(H8746="","",ROW()-4)</f>
        <v/>
      </c>
      <c r="B8746" s="13">
        <f>IF(H8746="","",ROW()-4)</f>
        <v/>
      </c>
    </row>
    <row r="8747">
      <c r="A8747" s="13">
        <f>IF(H8747="","",ROW()-4)</f>
        <v/>
      </c>
      <c r="B8747" s="13">
        <f>IF(H8747="","",ROW()-4)</f>
        <v/>
      </c>
    </row>
    <row r="8748">
      <c r="A8748" s="13">
        <f>IF(H8748="","",ROW()-4)</f>
        <v/>
      </c>
      <c r="B8748" s="13">
        <f>IF(H8748="","",ROW()-4)</f>
        <v/>
      </c>
    </row>
    <row r="8749">
      <c r="A8749" s="13">
        <f>IF(H8749="","",ROW()-4)</f>
        <v/>
      </c>
      <c r="B8749" s="13">
        <f>IF(H8749="","",ROW()-4)</f>
        <v/>
      </c>
    </row>
    <row r="8750">
      <c r="A8750" s="13">
        <f>IF(H8750="","",ROW()-4)</f>
        <v/>
      </c>
      <c r="B8750" s="13">
        <f>IF(H8750="","",ROW()-4)</f>
        <v/>
      </c>
    </row>
    <row r="8751">
      <c r="A8751" s="13">
        <f>IF(H8751="","",ROW()-4)</f>
        <v/>
      </c>
      <c r="B8751" s="13">
        <f>IF(H8751="","",ROW()-4)</f>
        <v/>
      </c>
    </row>
    <row r="8752">
      <c r="A8752" s="13">
        <f>IF(H8752="","",ROW()-4)</f>
        <v/>
      </c>
      <c r="B8752" s="13">
        <f>IF(H8752="","",ROW()-4)</f>
        <v/>
      </c>
    </row>
    <row r="8753">
      <c r="A8753" s="13">
        <f>IF(H8753="","",ROW()-4)</f>
        <v/>
      </c>
      <c r="B8753" s="13">
        <f>IF(H8753="","",ROW()-4)</f>
        <v/>
      </c>
    </row>
    <row r="8754">
      <c r="A8754" s="13">
        <f>IF(H8754="","",ROW()-4)</f>
        <v/>
      </c>
      <c r="B8754" s="13">
        <f>IF(H8754="","",ROW()-4)</f>
        <v/>
      </c>
    </row>
    <row r="8755">
      <c r="A8755" s="13">
        <f>IF(H8755="","",ROW()-4)</f>
        <v/>
      </c>
      <c r="B8755" s="13">
        <f>IF(H8755="","",ROW()-4)</f>
        <v/>
      </c>
    </row>
    <row r="8756">
      <c r="A8756" s="13">
        <f>IF(H8756="","",ROW()-4)</f>
        <v/>
      </c>
      <c r="B8756" s="13">
        <f>IF(H8756="","",ROW()-4)</f>
        <v/>
      </c>
    </row>
    <row r="8757">
      <c r="A8757" s="13">
        <f>IF(H8757="","",ROW()-4)</f>
        <v/>
      </c>
      <c r="B8757" s="13">
        <f>IF(H8757="","",ROW()-4)</f>
        <v/>
      </c>
    </row>
    <row r="8758">
      <c r="A8758" s="13">
        <f>IF(H8758="","",ROW()-4)</f>
        <v/>
      </c>
      <c r="B8758" s="13">
        <f>IF(H8758="","",ROW()-4)</f>
        <v/>
      </c>
    </row>
    <row r="8759">
      <c r="A8759" s="13">
        <f>IF(H8759="","",ROW()-4)</f>
        <v/>
      </c>
      <c r="B8759" s="13">
        <f>IF(H8759="","",ROW()-4)</f>
        <v/>
      </c>
    </row>
    <row r="8760">
      <c r="A8760" s="13">
        <f>IF(H8760="","",ROW()-4)</f>
        <v/>
      </c>
      <c r="B8760" s="13">
        <f>IF(H8760="","",ROW()-4)</f>
        <v/>
      </c>
    </row>
    <row r="8761">
      <c r="A8761" s="13">
        <f>IF(H8761="","",ROW()-4)</f>
        <v/>
      </c>
      <c r="B8761" s="13">
        <f>IF(H8761="","",ROW()-4)</f>
        <v/>
      </c>
    </row>
    <row r="8762">
      <c r="A8762" s="13">
        <f>IF(H8762="","",ROW()-4)</f>
        <v/>
      </c>
      <c r="B8762" s="13">
        <f>IF(H8762="","",ROW()-4)</f>
        <v/>
      </c>
    </row>
    <row r="8763">
      <c r="A8763" s="13">
        <f>IF(H8763="","",ROW()-4)</f>
        <v/>
      </c>
      <c r="B8763" s="13">
        <f>IF(H8763="","",ROW()-4)</f>
        <v/>
      </c>
    </row>
    <row r="8764">
      <c r="A8764" s="13">
        <f>IF(H8764="","",ROW()-4)</f>
        <v/>
      </c>
      <c r="B8764" s="13">
        <f>IF(H8764="","",ROW()-4)</f>
        <v/>
      </c>
    </row>
    <row r="8765">
      <c r="A8765" s="13">
        <f>IF(H8765="","",ROW()-4)</f>
        <v/>
      </c>
      <c r="B8765" s="13">
        <f>IF(H8765="","",ROW()-4)</f>
        <v/>
      </c>
    </row>
    <row r="8766">
      <c r="A8766" s="13">
        <f>IF(H8766="","",ROW()-4)</f>
        <v/>
      </c>
      <c r="B8766" s="13">
        <f>IF(H8766="","",ROW()-4)</f>
        <v/>
      </c>
    </row>
    <row r="8767">
      <c r="A8767" s="13">
        <f>IF(H8767="","",ROW()-4)</f>
        <v/>
      </c>
      <c r="B8767" s="13">
        <f>IF(H8767="","",ROW()-4)</f>
        <v/>
      </c>
    </row>
    <row r="8768">
      <c r="A8768" s="13">
        <f>IF(H8768="","",ROW()-4)</f>
        <v/>
      </c>
      <c r="B8768" s="13">
        <f>IF(H8768="","",ROW()-4)</f>
        <v/>
      </c>
    </row>
    <row r="8769">
      <c r="A8769" s="13">
        <f>IF(H8769="","",ROW()-4)</f>
        <v/>
      </c>
      <c r="B8769" s="13">
        <f>IF(H8769="","",ROW()-4)</f>
        <v/>
      </c>
    </row>
    <row r="8770">
      <c r="A8770" s="13">
        <f>IF(H8770="","",ROW()-4)</f>
        <v/>
      </c>
      <c r="B8770" s="13">
        <f>IF(H8770="","",ROW()-4)</f>
        <v/>
      </c>
    </row>
    <row r="8771">
      <c r="A8771" s="13">
        <f>IF(H8771="","",ROW()-4)</f>
        <v/>
      </c>
      <c r="B8771" s="13">
        <f>IF(H8771="","",ROW()-4)</f>
        <v/>
      </c>
    </row>
    <row r="8772">
      <c r="A8772" s="13">
        <f>IF(H8772="","",ROW()-4)</f>
        <v/>
      </c>
      <c r="B8772" s="13">
        <f>IF(H8772="","",ROW()-4)</f>
        <v/>
      </c>
    </row>
    <row r="8773">
      <c r="A8773" s="13">
        <f>IF(H8773="","",ROW()-4)</f>
        <v/>
      </c>
      <c r="B8773" s="13">
        <f>IF(H8773="","",ROW()-4)</f>
        <v/>
      </c>
    </row>
    <row r="8774">
      <c r="A8774" s="13">
        <f>IF(H8774="","",ROW()-4)</f>
        <v/>
      </c>
      <c r="B8774" s="13">
        <f>IF(H8774="","",ROW()-4)</f>
        <v/>
      </c>
    </row>
    <row r="8775">
      <c r="A8775" s="13">
        <f>IF(H8775="","",ROW()-4)</f>
        <v/>
      </c>
      <c r="B8775" s="13">
        <f>IF(H8775="","",ROW()-4)</f>
        <v/>
      </c>
    </row>
    <row r="8776">
      <c r="A8776" s="13">
        <f>IF(H8776="","",ROW()-4)</f>
        <v/>
      </c>
      <c r="B8776" s="13">
        <f>IF(H8776="","",ROW()-4)</f>
        <v/>
      </c>
    </row>
    <row r="8777">
      <c r="A8777" s="13">
        <f>IF(H8777="","",ROW()-4)</f>
        <v/>
      </c>
      <c r="B8777" s="13">
        <f>IF(H8777="","",ROW()-4)</f>
        <v/>
      </c>
    </row>
    <row r="8778">
      <c r="A8778" s="13">
        <f>IF(H8778="","",ROW()-4)</f>
        <v/>
      </c>
      <c r="B8778" s="13">
        <f>IF(H8778="","",ROW()-4)</f>
        <v/>
      </c>
    </row>
    <row r="8779">
      <c r="A8779" s="13">
        <f>IF(H8779="","",ROW()-4)</f>
        <v/>
      </c>
      <c r="B8779" s="13">
        <f>IF(H8779="","",ROW()-4)</f>
        <v/>
      </c>
    </row>
    <row r="8780">
      <c r="A8780" s="13">
        <f>IF(H8780="","",ROW()-4)</f>
        <v/>
      </c>
      <c r="B8780" s="13">
        <f>IF(H8780="","",ROW()-4)</f>
        <v/>
      </c>
    </row>
    <row r="8781">
      <c r="A8781" s="13">
        <f>IF(H8781="","",ROW()-4)</f>
        <v/>
      </c>
      <c r="B8781" s="13">
        <f>IF(H8781="","",ROW()-4)</f>
        <v/>
      </c>
    </row>
    <row r="8782">
      <c r="A8782" s="13">
        <f>IF(H8782="","",ROW()-4)</f>
        <v/>
      </c>
      <c r="B8782" s="13">
        <f>IF(H8782="","",ROW()-4)</f>
        <v/>
      </c>
    </row>
    <row r="8783">
      <c r="A8783" s="13">
        <f>IF(H8783="","",ROW()-4)</f>
        <v/>
      </c>
      <c r="B8783" s="13">
        <f>IF(H8783="","",ROW()-4)</f>
        <v/>
      </c>
    </row>
    <row r="8784">
      <c r="A8784" s="13">
        <f>IF(H8784="","",ROW()-4)</f>
        <v/>
      </c>
      <c r="B8784" s="13">
        <f>IF(H8784="","",ROW()-4)</f>
        <v/>
      </c>
    </row>
    <row r="8785">
      <c r="A8785" s="13">
        <f>IF(H8785="","",ROW()-4)</f>
        <v/>
      </c>
      <c r="B8785" s="13">
        <f>IF(H8785="","",ROW()-4)</f>
        <v/>
      </c>
    </row>
    <row r="8786">
      <c r="A8786" s="13">
        <f>IF(H8786="","",ROW()-4)</f>
        <v/>
      </c>
      <c r="B8786" s="13">
        <f>IF(H8786="","",ROW()-4)</f>
        <v/>
      </c>
    </row>
    <row r="8787">
      <c r="A8787" s="13">
        <f>IF(H8787="","",ROW()-4)</f>
        <v/>
      </c>
      <c r="B8787" s="13">
        <f>IF(H8787="","",ROW()-4)</f>
        <v/>
      </c>
    </row>
    <row r="8788">
      <c r="A8788" s="13">
        <f>IF(H8788="","",ROW()-4)</f>
        <v/>
      </c>
      <c r="B8788" s="13">
        <f>IF(H8788="","",ROW()-4)</f>
        <v/>
      </c>
    </row>
    <row r="8789">
      <c r="A8789" s="13">
        <f>IF(H8789="","",ROW()-4)</f>
        <v/>
      </c>
      <c r="B8789" s="13">
        <f>IF(H8789="","",ROW()-4)</f>
        <v/>
      </c>
    </row>
    <row r="8790">
      <c r="A8790" s="13">
        <f>IF(H8790="","",ROW()-4)</f>
        <v/>
      </c>
      <c r="B8790" s="13">
        <f>IF(H8790="","",ROW()-4)</f>
        <v/>
      </c>
    </row>
    <row r="8791">
      <c r="A8791" s="13">
        <f>IF(H8791="","",ROW()-4)</f>
        <v/>
      </c>
      <c r="B8791" s="13">
        <f>IF(H8791="","",ROW()-4)</f>
        <v/>
      </c>
    </row>
    <row r="8792">
      <c r="A8792" s="13">
        <f>IF(H8792="","",ROW()-4)</f>
        <v/>
      </c>
      <c r="B8792" s="13">
        <f>IF(H8792="","",ROW()-4)</f>
        <v/>
      </c>
    </row>
    <row r="8793">
      <c r="A8793" s="13">
        <f>IF(H8793="","",ROW()-4)</f>
        <v/>
      </c>
      <c r="B8793" s="13">
        <f>IF(H8793="","",ROW()-4)</f>
        <v/>
      </c>
    </row>
    <row r="8794">
      <c r="A8794" s="13">
        <f>IF(H8794="","",ROW()-4)</f>
        <v/>
      </c>
      <c r="B8794" s="13">
        <f>IF(H8794="","",ROW()-4)</f>
        <v/>
      </c>
    </row>
    <row r="8795">
      <c r="A8795" s="13">
        <f>IF(H8795="","",ROW()-4)</f>
        <v/>
      </c>
      <c r="B8795" s="13">
        <f>IF(H8795="","",ROW()-4)</f>
        <v/>
      </c>
    </row>
    <row r="8796">
      <c r="A8796" s="13">
        <f>IF(H8796="","",ROW()-4)</f>
        <v/>
      </c>
      <c r="B8796" s="13">
        <f>IF(H8796="","",ROW()-4)</f>
        <v/>
      </c>
    </row>
    <row r="8797">
      <c r="A8797" s="13">
        <f>IF(H8797="","",ROW()-4)</f>
        <v/>
      </c>
      <c r="B8797" s="13">
        <f>IF(H8797="","",ROW()-4)</f>
        <v/>
      </c>
    </row>
    <row r="8798">
      <c r="A8798" s="13">
        <f>IF(H8798="","",ROW()-4)</f>
        <v/>
      </c>
      <c r="B8798" s="13">
        <f>IF(H8798="","",ROW()-4)</f>
        <v/>
      </c>
    </row>
    <row r="8799">
      <c r="A8799" s="13">
        <f>IF(H8799="","",ROW()-4)</f>
        <v/>
      </c>
      <c r="B8799" s="13">
        <f>IF(H8799="","",ROW()-4)</f>
        <v/>
      </c>
    </row>
    <row r="8800">
      <c r="A8800" s="13">
        <f>IF(H8800="","",ROW()-4)</f>
        <v/>
      </c>
      <c r="B8800" s="13">
        <f>IF(H8800="","",ROW()-4)</f>
        <v/>
      </c>
    </row>
    <row r="8801">
      <c r="A8801" s="13">
        <f>IF(H8801="","",ROW()-4)</f>
        <v/>
      </c>
      <c r="B8801" s="13">
        <f>IF(H8801="","",ROW()-4)</f>
        <v/>
      </c>
    </row>
    <row r="8802">
      <c r="A8802" s="13">
        <f>IF(H8802="","",ROW()-4)</f>
        <v/>
      </c>
      <c r="B8802" s="13">
        <f>IF(H8802="","",ROW()-4)</f>
        <v/>
      </c>
    </row>
    <row r="8803">
      <c r="A8803" s="13">
        <f>IF(H8803="","",ROW()-4)</f>
        <v/>
      </c>
      <c r="B8803" s="13">
        <f>IF(H8803="","",ROW()-4)</f>
        <v/>
      </c>
    </row>
    <row r="8804">
      <c r="A8804" s="13">
        <f>IF(H8804="","",ROW()-4)</f>
        <v/>
      </c>
      <c r="B8804" s="13">
        <f>IF(H8804="","",ROW()-4)</f>
        <v/>
      </c>
    </row>
    <row r="8805">
      <c r="A8805" s="13">
        <f>IF(H8805="","",ROW()-4)</f>
        <v/>
      </c>
      <c r="B8805" s="13">
        <f>IF(H8805="","",ROW()-4)</f>
        <v/>
      </c>
    </row>
    <row r="8806">
      <c r="A8806" s="13">
        <f>IF(H8806="","",ROW()-4)</f>
        <v/>
      </c>
      <c r="B8806" s="13">
        <f>IF(H8806="","",ROW()-4)</f>
        <v/>
      </c>
    </row>
    <row r="8807">
      <c r="A8807" s="13">
        <f>IF(H8807="","",ROW()-4)</f>
        <v/>
      </c>
      <c r="B8807" s="13">
        <f>IF(H8807="","",ROW()-4)</f>
        <v/>
      </c>
    </row>
    <row r="8808">
      <c r="A8808" s="13">
        <f>IF(H8808="","",ROW()-4)</f>
        <v/>
      </c>
      <c r="B8808" s="13">
        <f>IF(H8808="","",ROW()-4)</f>
        <v/>
      </c>
    </row>
    <row r="8809">
      <c r="A8809" s="13">
        <f>IF(H8809="","",ROW()-4)</f>
        <v/>
      </c>
      <c r="B8809" s="13">
        <f>IF(H8809="","",ROW()-4)</f>
        <v/>
      </c>
    </row>
    <row r="8810">
      <c r="A8810" s="13">
        <f>IF(H8810="","",ROW()-4)</f>
        <v/>
      </c>
      <c r="B8810" s="13">
        <f>IF(H8810="","",ROW()-4)</f>
        <v/>
      </c>
    </row>
    <row r="8811">
      <c r="A8811" s="13">
        <f>IF(H8811="","",ROW()-4)</f>
        <v/>
      </c>
      <c r="B8811" s="13">
        <f>IF(H8811="","",ROW()-4)</f>
        <v/>
      </c>
    </row>
    <row r="8812">
      <c r="A8812" s="13">
        <f>IF(H8812="","",ROW()-4)</f>
        <v/>
      </c>
      <c r="B8812" s="13">
        <f>IF(H8812="","",ROW()-4)</f>
        <v/>
      </c>
    </row>
    <row r="8813">
      <c r="A8813" s="13">
        <f>IF(H8813="","",ROW()-4)</f>
        <v/>
      </c>
      <c r="B8813" s="13">
        <f>IF(H8813="","",ROW()-4)</f>
        <v/>
      </c>
    </row>
    <row r="8814">
      <c r="A8814" s="13">
        <f>IF(H8814="","",ROW()-4)</f>
        <v/>
      </c>
      <c r="B8814" s="13">
        <f>IF(H8814="","",ROW()-4)</f>
        <v/>
      </c>
    </row>
    <row r="8815">
      <c r="A8815" s="13">
        <f>IF(H8815="","",ROW()-4)</f>
        <v/>
      </c>
      <c r="B8815" s="13">
        <f>IF(H8815="","",ROW()-4)</f>
        <v/>
      </c>
    </row>
    <row r="8816">
      <c r="A8816" s="13">
        <f>IF(H8816="","",ROW()-4)</f>
        <v/>
      </c>
      <c r="B8816" s="13">
        <f>IF(H8816="","",ROW()-4)</f>
        <v/>
      </c>
    </row>
    <row r="8817">
      <c r="A8817" s="13">
        <f>IF(H8817="","",ROW()-4)</f>
        <v/>
      </c>
      <c r="B8817" s="13">
        <f>IF(H8817="","",ROW()-4)</f>
        <v/>
      </c>
    </row>
    <row r="8818">
      <c r="A8818" s="13">
        <f>IF(H8818="","",ROW()-4)</f>
        <v/>
      </c>
      <c r="B8818" s="13">
        <f>IF(H8818="","",ROW()-4)</f>
        <v/>
      </c>
    </row>
    <row r="8819">
      <c r="A8819" s="13">
        <f>IF(H8819="","",ROW()-4)</f>
        <v/>
      </c>
      <c r="B8819" s="13">
        <f>IF(H8819="","",ROW()-4)</f>
        <v/>
      </c>
    </row>
    <row r="8820">
      <c r="A8820" s="13">
        <f>IF(H8820="","",ROW()-4)</f>
        <v/>
      </c>
      <c r="B8820" s="13">
        <f>IF(H8820="","",ROW()-4)</f>
        <v/>
      </c>
    </row>
    <row r="8821">
      <c r="A8821" s="13">
        <f>IF(H8821="","",ROW()-4)</f>
        <v/>
      </c>
      <c r="B8821" s="13">
        <f>IF(H8821="","",ROW()-4)</f>
        <v/>
      </c>
    </row>
    <row r="8822">
      <c r="A8822" s="13">
        <f>IF(H8822="","",ROW()-4)</f>
        <v/>
      </c>
      <c r="B8822" s="13">
        <f>IF(H8822="","",ROW()-4)</f>
        <v/>
      </c>
    </row>
    <row r="8823">
      <c r="A8823" s="13">
        <f>IF(H8823="","",ROW()-4)</f>
        <v/>
      </c>
      <c r="B8823" s="13">
        <f>IF(H8823="","",ROW()-4)</f>
        <v/>
      </c>
    </row>
    <row r="8824">
      <c r="A8824" s="13">
        <f>IF(H8824="","",ROW()-4)</f>
        <v/>
      </c>
      <c r="B8824" s="13">
        <f>IF(H8824="","",ROW()-4)</f>
        <v/>
      </c>
    </row>
    <row r="8825">
      <c r="A8825" s="13">
        <f>IF(H8825="","",ROW()-4)</f>
        <v/>
      </c>
      <c r="B8825" s="13">
        <f>IF(H8825="","",ROW()-4)</f>
        <v/>
      </c>
    </row>
    <row r="8826">
      <c r="A8826" s="13">
        <f>IF(H8826="","",ROW()-4)</f>
        <v/>
      </c>
      <c r="B8826" s="13">
        <f>IF(H8826="","",ROW()-4)</f>
        <v/>
      </c>
    </row>
    <row r="8827">
      <c r="A8827" s="13">
        <f>IF(H8827="","",ROW()-4)</f>
        <v/>
      </c>
      <c r="B8827" s="13">
        <f>IF(H8827="","",ROW()-4)</f>
        <v/>
      </c>
    </row>
    <row r="8828">
      <c r="A8828" s="13">
        <f>IF(H8828="","",ROW()-4)</f>
        <v/>
      </c>
      <c r="B8828" s="13">
        <f>IF(H8828="","",ROW()-4)</f>
        <v/>
      </c>
    </row>
    <row r="8829">
      <c r="A8829" s="13">
        <f>IF(H8829="","",ROW()-4)</f>
        <v/>
      </c>
      <c r="B8829" s="13">
        <f>IF(H8829="","",ROW()-4)</f>
        <v/>
      </c>
    </row>
    <row r="8830">
      <c r="A8830" s="13">
        <f>IF(H8830="","",ROW()-4)</f>
        <v/>
      </c>
      <c r="B8830" s="13">
        <f>IF(H8830="","",ROW()-4)</f>
        <v/>
      </c>
    </row>
    <row r="8831">
      <c r="A8831" s="13">
        <f>IF(H8831="","",ROW()-4)</f>
        <v/>
      </c>
      <c r="B8831" s="13">
        <f>IF(H8831="","",ROW()-4)</f>
        <v/>
      </c>
    </row>
    <row r="8832">
      <c r="A8832" s="13">
        <f>IF(H8832="","",ROW()-4)</f>
        <v/>
      </c>
      <c r="B8832" s="13">
        <f>IF(H8832="","",ROW()-4)</f>
        <v/>
      </c>
    </row>
    <row r="8833">
      <c r="A8833" s="13">
        <f>IF(H8833="","",ROW()-4)</f>
        <v/>
      </c>
      <c r="B8833" s="13">
        <f>IF(H8833="","",ROW()-4)</f>
        <v/>
      </c>
    </row>
    <row r="8834">
      <c r="A8834" s="13">
        <f>IF(H8834="","",ROW()-4)</f>
        <v/>
      </c>
      <c r="B8834" s="13">
        <f>IF(H8834="","",ROW()-4)</f>
        <v/>
      </c>
    </row>
    <row r="8835">
      <c r="A8835" s="13">
        <f>IF(H8835="","",ROW()-4)</f>
        <v/>
      </c>
      <c r="B8835" s="13">
        <f>IF(H8835="","",ROW()-4)</f>
        <v/>
      </c>
    </row>
    <row r="8836">
      <c r="A8836" s="13">
        <f>IF(H8836="","",ROW()-4)</f>
        <v/>
      </c>
      <c r="B8836" s="13">
        <f>IF(H8836="","",ROW()-4)</f>
        <v/>
      </c>
    </row>
    <row r="8837">
      <c r="A8837" s="13">
        <f>IF(H8837="","",ROW()-4)</f>
        <v/>
      </c>
      <c r="B8837" s="13">
        <f>IF(H8837="","",ROW()-4)</f>
        <v/>
      </c>
    </row>
    <row r="8838">
      <c r="A8838" s="13">
        <f>IF(H8838="","",ROW()-4)</f>
        <v/>
      </c>
      <c r="B8838" s="13">
        <f>IF(H8838="","",ROW()-4)</f>
        <v/>
      </c>
    </row>
    <row r="8839">
      <c r="A8839" s="13">
        <f>IF(H8839="","",ROW()-4)</f>
        <v/>
      </c>
      <c r="B8839" s="13">
        <f>IF(H8839="","",ROW()-4)</f>
        <v/>
      </c>
    </row>
    <row r="8840">
      <c r="A8840" s="13">
        <f>IF(H8840="","",ROW()-4)</f>
        <v/>
      </c>
      <c r="B8840" s="13">
        <f>IF(H8840="","",ROW()-4)</f>
        <v/>
      </c>
    </row>
    <row r="8841">
      <c r="A8841" s="13">
        <f>IF(H8841="","",ROW()-4)</f>
        <v/>
      </c>
      <c r="B8841" s="13">
        <f>IF(H8841="","",ROW()-4)</f>
        <v/>
      </c>
    </row>
    <row r="8842">
      <c r="A8842" s="13">
        <f>IF(H8842="","",ROW()-4)</f>
        <v/>
      </c>
      <c r="B8842" s="13">
        <f>IF(H8842="","",ROW()-4)</f>
        <v/>
      </c>
    </row>
    <row r="8843">
      <c r="A8843" s="13">
        <f>IF(H8843="","",ROW()-4)</f>
        <v/>
      </c>
      <c r="B8843" s="13">
        <f>IF(H8843="","",ROW()-4)</f>
        <v/>
      </c>
    </row>
    <row r="8844">
      <c r="A8844" s="13">
        <f>IF(H8844="","",ROW()-4)</f>
        <v/>
      </c>
      <c r="B8844" s="13">
        <f>IF(H8844="","",ROW()-4)</f>
        <v/>
      </c>
    </row>
    <row r="8845">
      <c r="A8845" s="13">
        <f>IF(H8845="","",ROW()-4)</f>
        <v/>
      </c>
      <c r="B8845" s="13">
        <f>IF(H8845="","",ROW()-4)</f>
        <v/>
      </c>
    </row>
    <row r="8846">
      <c r="A8846" s="13">
        <f>IF(H8846="","",ROW()-4)</f>
        <v/>
      </c>
      <c r="B8846" s="13">
        <f>IF(H8846="","",ROW()-4)</f>
        <v/>
      </c>
    </row>
    <row r="8847">
      <c r="A8847" s="13">
        <f>IF(H8847="","",ROW()-4)</f>
        <v/>
      </c>
      <c r="B8847" s="13">
        <f>IF(H8847="","",ROW()-4)</f>
        <v/>
      </c>
    </row>
    <row r="8848">
      <c r="A8848" s="13">
        <f>IF(H8848="","",ROW()-4)</f>
        <v/>
      </c>
      <c r="B8848" s="13">
        <f>IF(H8848="","",ROW()-4)</f>
        <v/>
      </c>
    </row>
    <row r="8849">
      <c r="A8849" s="13">
        <f>IF(H8849="","",ROW()-4)</f>
        <v/>
      </c>
      <c r="B8849" s="13">
        <f>IF(H8849="","",ROW()-4)</f>
        <v/>
      </c>
    </row>
    <row r="8850">
      <c r="A8850" s="13">
        <f>IF(H8850="","",ROW()-4)</f>
        <v/>
      </c>
      <c r="B8850" s="13">
        <f>IF(H8850="","",ROW()-4)</f>
        <v/>
      </c>
    </row>
    <row r="8851">
      <c r="A8851" s="13">
        <f>IF(H8851="","",ROW()-4)</f>
        <v/>
      </c>
      <c r="B8851" s="13">
        <f>IF(H8851="","",ROW()-4)</f>
        <v/>
      </c>
    </row>
    <row r="8852">
      <c r="A8852" s="13">
        <f>IF(H8852="","",ROW()-4)</f>
        <v/>
      </c>
      <c r="B8852" s="13">
        <f>IF(H8852="","",ROW()-4)</f>
        <v/>
      </c>
    </row>
    <row r="8853">
      <c r="A8853" s="13">
        <f>IF(H8853="","",ROW()-4)</f>
        <v/>
      </c>
      <c r="B8853" s="13">
        <f>IF(H8853="","",ROW()-4)</f>
        <v/>
      </c>
    </row>
    <row r="8854">
      <c r="A8854" s="13">
        <f>IF(H8854="","",ROW()-4)</f>
        <v/>
      </c>
      <c r="B8854" s="13">
        <f>IF(H8854="","",ROW()-4)</f>
        <v/>
      </c>
    </row>
    <row r="8855">
      <c r="A8855" s="13">
        <f>IF(H8855="","",ROW()-4)</f>
        <v/>
      </c>
      <c r="B8855" s="13">
        <f>IF(H8855="","",ROW()-4)</f>
        <v/>
      </c>
    </row>
    <row r="8856">
      <c r="A8856" s="13">
        <f>IF(H8856="","",ROW()-4)</f>
        <v/>
      </c>
      <c r="B8856" s="13">
        <f>IF(H8856="","",ROW()-4)</f>
        <v/>
      </c>
    </row>
    <row r="8857">
      <c r="A8857" s="13">
        <f>IF(H8857="","",ROW()-4)</f>
        <v/>
      </c>
      <c r="B8857" s="13">
        <f>IF(H8857="","",ROW()-4)</f>
        <v/>
      </c>
    </row>
    <row r="8858">
      <c r="A8858" s="13">
        <f>IF(H8858="","",ROW()-4)</f>
        <v/>
      </c>
      <c r="B8858" s="13">
        <f>IF(H8858="","",ROW()-4)</f>
        <v/>
      </c>
    </row>
    <row r="8859">
      <c r="A8859" s="13">
        <f>IF(H8859="","",ROW()-4)</f>
        <v/>
      </c>
      <c r="B8859" s="13">
        <f>IF(H8859="","",ROW()-4)</f>
        <v/>
      </c>
    </row>
    <row r="8860">
      <c r="A8860" s="13">
        <f>IF(H8860="","",ROW()-4)</f>
        <v/>
      </c>
      <c r="B8860" s="13">
        <f>IF(H8860="","",ROW()-4)</f>
        <v/>
      </c>
    </row>
    <row r="8861">
      <c r="A8861" s="13">
        <f>IF(H8861="","",ROW()-4)</f>
        <v/>
      </c>
      <c r="B8861" s="13">
        <f>IF(H8861="","",ROW()-4)</f>
        <v/>
      </c>
    </row>
    <row r="8862">
      <c r="A8862" s="13">
        <f>IF(H8862="","",ROW()-4)</f>
        <v/>
      </c>
      <c r="B8862" s="13">
        <f>IF(H8862="","",ROW()-4)</f>
        <v/>
      </c>
    </row>
    <row r="8863">
      <c r="A8863" s="13">
        <f>IF(H8863="","",ROW()-4)</f>
        <v/>
      </c>
      <c r="B8863" s="13">
        <f>IF(H8863="","",ROW()-4)</f>
        <v/>
      </c>
    </row>
    <row r="8864">
      <c r="A8864" s="13">
        <f>IF(H8864="","",ROW()-4)</f>
        <v/>
      </c>
      <c r="B8864" s="13">
        <f>IF(H8864="","",ROW()-4)</f>
        <v/>
      </c>
    </row>
    <row r="8865">
      <c r="A8865" s="13">
        <f>IF(H8865="","",ROW()-4)</f>
        <v/>
      </c>
      <c r="B8865" s="13">
        <f>IF(H8865="","",ROW()-4)</f>
        <v/>
      </c>
    </row>
    <row r="8866">
      <c r="A8866" s="13">
        <f>IF(H8866="","",ROW()-4)</f>
        <v/>
      </c>
      <c r="B8866" s="13">
        <f>IF(H8866="","",ROW()-4)</f>
        <v/>
      </c>
    </row>
    <row r="8867">
      <c r="A8867" s="13">
        <f>IF(H8867="","",ROW()-4)</f>
        <v/>
      </c>
      <c r="B8867" s="13">
        <f>IF(H8867="","",ROW()-4)</f>
        <v/>
      </c>
    </row>
    <row r="8868">
      <c r="A8868" s="13">
        <f>IF(H8868="","",ROW()-4)</f>
        <v/>
      </c>
      <c r="B8868" s="13">
        <f>IF(H8868="","",ROW()-4)</f>
        <v/>
      </c>
    </row>
    <row r="8869">
      <c r="A8869" s="13">
        <f>IF(H8869="","",ROW()-4)</f>
        <v/>
      </c>
      <c r="B8869" s="13">
        <f>IF(H8869="","",ROW()-4)</f>
        <v/>
      </c>
    </row>
    <row r="8870">
      <c r="A8870" s="13">
        <f>IF(H8870="","",ROW()-4)</f>
        <v/>
      </c>
      <c r="B8870" s="13">
        <f>IF(H8870="","",ROW()-4)</f>
        <v/>
      </c>
    </row>
    <row r="8871">
      <c r="A8871" s="13">
        <f>IF(H8871="","",ROW()-4)</f>
        <v/>
      </c>
      <c r="B8871" s="13">
        <f>IF(H8871="","",ROW()-4)</f>
        <v/>
      </c>
    </row>
    <row r="8872">
      <c r="A8872" s="13">
        <f>IF(H8872="","",ROW()-4)</f>
        <v/>
      </c>
      <c r="B8872" s="13">
        <f>IF(H8872="","",ROW()-4)</f>
        <v/>
      </c>
    </row>
    <row r="8873">
      <c r="A8873" s="13">
        <f>IF(H8873="","",ROW()-4)</f>
        <v/>
      </c>
      <c r="B8873" s="13">
        <f>IF(H8873="","",ROW()-4)</f>
        <v/>
      </c>
    </row>
    <row r="8874">
      <c r="A8874" s="13">
        <f>IF(H8874="","",ROW()-4)</f>
        <v/>
      </c>
      <c r="B8874" s="13">
        <f>IF(H8874="","",ROW()-4)</f>
        <v/>
      </c>
    </row>
    <row r="8875">
      <c r="A8875" s="13">
        <f>IF(H8875="","",ROW()-4)</f>
        <v/>
      </c>
      <c r="B8875" s="13">
        <f>IF(H8875="","",ROW()-4)</f>
        <v/>
      </c>
    </row>
    <row r="8876">
      <c r="A8876" s="13">
        <f>IF(H8876="","",ROW()-4)</f>
        <v/>
      </c>
      <c r="B8876" s="13">
        <f>IF(H8876="","",ROW()-4)</f>
        <v/>
      </c>
    </row>
    <row r="8877">
      <c r="A8877" s="13">
        <f>IF(H8877="","",ROW()-4)</f>
        <v/>
      </c>
      <c r="B8877" s="13">
        <f>IF(H8877="","",ROW()-4)</f>
        <v/>
      </c>
    </row>
    <row r="8878">
      <c r="A8878" s="13">
        <f>IF(H8878="","",ROW()-4)</f>
        <v/>
      </c>
      <c r="B8878" s="13">
        <f>IF(H8878="","",ROW()-4)</f>
        <v/>
      </c>
    </row>
    <row r="8879">
      <c r="A8879" s="13">
        <f>IF(H8879="","",ROW()-4)</f>
        <v/>
      </c>
      <c r="B8879" s="13">
        <f>IF(H8879="","",ROW()-4)</f>
        <v/>
      </c>
    </row>
    <row r="8880">
      <c r="A8880" s="13">
        <f>IF(H8880="","",ROW()-4)</f>
        <v/>
      </c>
      <c r="B8880" s="13">
        <f>IF(H8880="","",ROW()-4)</f>
        <v/>
      </c>
    </row>
    <row r="8881">
      <c r="A8881" s="13">
        <f>IF(H8881="","",ROW()-4)</f>
        <v/>
      </c>
      <c r="B8881" s="13">
        <f>IF(H8881="","",ROW()-4)</f>
        <v/>
      </c>
    </row>
    <row r="8882">
      <c r="A8882" s="13">
        <f>IF(H8882="","",ROW()-4)</f>
        <v/>
      </c>
      <c r="B8882" s="13">
        <f>IF(H8882="","",ROW()-4)</f>
        <v/>
      </c>
    </row>
    <row r="8883">
      <c r="A8883" s="13">
        <f>IF(H8883="","",ROW()-4)</f>
        <v/>
      </c>
      <c r="B8883" s="13">
        <f>IF(H8883="","",ROW()-4)</f>
        <v/>
      </c>
    </row>
    <row r="8884">
      <c r="A8884" s="13">
        <f>IF(H8884="","",ROW()-4)</f>
        <v/>
      </c>
      <c r="B8884" s="13">
        <f>IF(H8884="","",ROW()-4)</f>
        <v/>
      </c>
    </row>
    <row r="8885">
      <c r="A8885" s="13">
        <f>IF(H8885="","",ROW()-4)</f>
        <v/>
      </c>
      <c r="B8885" s="13">
        <f>IF(H8885="","",ROW()-4)</f>
        <v/>
      </c>
    </row>
    <row r="8886">
      <c r="A8886" s="13">
        <f>IF(H8886="","",ROW()-4)</f>
        <v/>
      </c>
      <c r="B8886" s="13">
        <f>IF(H8886="","",ROW()-4)</f>
        <v/>
      </c>
    </row>
    <row r="8887">
      <c r="A8887" s="13">
        <f>IF(H8887="","",ROW()-4)</f>
        <v/>
      </c>
      <c r="B8887" s="13">
        <f>IF(H8887="","",ROW()-4)</f>
        <v/>
      </c>
    </row>
    <row r="8888">
      <c r="A8888" s="13">
        <f>IF(H8888="","",ROW()-4)</f>
        <v/>
      </c>
      <c r="B8888" s="13">
        <f>IF(H8888="","",ROW()-4)</f>
        <v/>
      </c>
    </row>
    <row r="8889">
      <c r="A8889" s="13">
        <f>IF(H8889="","",ROW()-4)</f>
        <v/>
      </c>
      <c r="B8889" s="13">
        <f>IF(H8889="","",ROW()-4)</f>
        <v/>
      </c>
    </row>
    <row r="8890">
      <c r="A8890" s="13">
        <f>IF(H8890="","",ROW()-4)</f>
        <v/>
      </c>
      <c r="B8890" s="13">
        <f>IF(H8890="","",ROW()-4)</f>
        <v/>
      </c>
    </row>
    <row r="8891">
      <c r="A8891" s="13">
        <f>IF(H8891="","",ROW()-4)</f>
        <v/>
      </c>
      <c r="B8891" s="13">
        <f>IF(H8891="","",ROW()-4)</f>
        <v/>
      </c>
    </row>
    <row r="8892">
      <c r="A8892" s="13">
        <f>IF(H8892="","",ROW()-4)</f>
        <v/>
      </c>
      <c r="B8892" s="13">
        <f>IF(H8892="","",ROW()-4)</f>
        <v/>
      </c>
    </row>
    <row r="8893">
      <c r="A8893" s="13">
        <f>IF(H8893="","",ROW()-4)</f>
        <v/>
      </c>
      <c r="B8893" s="13">
        <f>IF(H8893="","",ROW()-4)</f>
        <v/>
      </c>
    </row>
    <row r="8894">
      <c r="A8894" s="13">
        <f>IF(H8894="","",ROW()-4)</f>
        <v/>
      </c>
      <c r="B8894" s="13">
        <f>IF(H8894="","",ROW()-4)</f>
        <v/>
      </c>
    </row>
    <row r="8895">
      <c r="A8895" s="13">
        <f>IF(H8895="","",ROW()-4)</f>
        <v/>
      </c>
      <c r="B8895" s="13">
        <f>IF(H8895="","",ROW()-4)</f>
        <v/>
      </c>
    </row>
    <row r="8896">
      <c r="A8896" s="13">
        <f>IF(H8896="","",ROW()-4)</f>
        <v/>
      </c>
      <c r="B8896" s="13">
        <f>IF(H8896="","",ROW()-4)</f>
        <v/>
      </c>
    </row>
    <row r="8897">
      <c r="A8897" s="13">
        <f>IF(H8897="","",ROW()-4)</f>
        <v/>
      </c>
      <c r="B8897" s="13">
        <f>IF(H8897="","",ROW()-4)</f>
        <v/>
      </c>
    </row>
    <row r="8898">
      <c r="A8898" s="13">
        <f>IF(H8898="","",ROW()-4)</f>
        <v/>
      </c>
      <c r="B8898" s="13">
        <f>IF(H8898="","",ROW()-4)</f>
        <v/>
      </c>
    </row>
    <row r="8899">
      <c r="A8899" s="13">
        <f>IF(H8899="","",ROW()-4)</f>
        <v/>
      </c>
      <c r="B8899" s="13">
        <f>IF(H8899="","",ROW()-4)</f>
        <v/>
      </c>
    </row>
    <row r="8900">
      <c r="A8900" s="13">
        <f>IF(H8900="","",ROW()-4)</f>
        <v/>
      </c>
      <c r="B8900" s="13">
        <f>IF(H8900="","",ROW()-4)</f>
        <v/>
      </c>
    </row>
    <row r="8901">
      <c r="A8901" s="13">
        <f>IF(H8901="","",ROW()-4)</f>
        <v/>
      </c>
      <c r="B8901" s="13">
        <f>IF(H8901="","",ROW()-4)</f>
        <v/>
      </c>
    </row>
    <row r="8902">
      <c r="A8902" s="13">
        <f>IF(H8902="","",ROW()-4)</f>
        <v/>
      </c>
      <c r="B8902" s="13">
        <f>IF(H8902="","",ROW()-4)</f>
        <v/>
      </c>
    </row>
    <row r="8903">
      <c r="A8903" s="13">
        <f>IF(H8903="","",ROW()-4)</f>
        <v/>
      </c>
      <c r="B8903" s="13">
        <f>IF(H8903="","",ROW()-4)</f>
        <v/>
      </c>
    </row>
    <row r="8904">
      <c r="A8904" s="13">
        <f>IF(H8904="","",ROW()-4)</f>
        <v/>
      </c>
      <c r="B8904" s="13">
        <f>IF(H8904="","",ROW()-4)</f>
        <v/>
      </c>
    </row>
    <row r="8905">
      <c r="A8905" s="13">
        <f>IF(H8905="","",ROW()-4)</f>
        <v/>
      </c>
      <c r="B8905" s="13">
        <f>IF(H8905="","",ROW()-4)</f>
        <v/>
      </c>
    </row>
    <row r="8906">
      <c r="A8906" s="13">
        <f>IF(H8906="","",ROW()-4)</f>
        <v/>
      </c>
      <c r="B8906" s="13">
        <f>IF(H8906="","",ROW()-4)</f>
        <v/>
      </c>
    </row>
    <row r="8907">
      <c r="A8907" s="13">
        <f>IF(H8907="","",ROW()-4)</f>
        <v/>
      </c>
      <c r="B8907" s="13">
        <f>IF(H8907="","",ROW()-4)</f>
        <v/>
      </c>
    </row>
    <row r="8908">
      <c r="A8908" s="13">
        <f>IF(H8908="","",ROW()-4)</f>
        <v/>
      </c>
      <c r="B8908" s="13">
        <f>IF(H8908="","",ROW()-4)</f>
        <v/>
      </c>
    </row>
    <row r="8909">
      <c r="A8909" s="13">
        <f>IF(H8909="","",ROW()-4)</f>
        <v/>
      </c>
      <c r="B8909" s="13">
        <f>IF(H8909="","",ROW()-4)</f>
        <v/>
      </c>
    </row>
    <row r="8910">
      <c r="A8910" s="13">
        <f>IF(H8910="","",ROW()-4)</f>
        <v/>
      </c>
      <c r="B8910" s="13">
        <f>IF(H8910="","",ROW()-4)</f>
        <v/>
      </c>
    </row>
    <row r="8911">
      <c r="A8911" s="13">
        <f>IF(H8911="","",ROW()-4)</f>
        <v/>
      </c>
      <c r="B8911" s="13">
        <f>IF(H8911="","",ROW()-4)</f>
        <v/>
      </c>
    </row>
    <row r="8912">
      <c r="A8912" s="13">
        <f>IF(H8912="","",ROW()-4)</f>
        <v/>
      </c>
      <c r="B8912" s="13">
        <f>IF(H8912="","",ROW()-4)</f>
        <v/>
      </c>
    </row>
    <row r="8913">
      <c r="A8913" s="13">
        <f>IF(H8913="","",ROW()-4)</f>
        <v/>
      </c>
      <c r="B8913" s="13">
        <f>IF(H8913="","",ROW()-4)</f>
        <v/>
      </c>
    </row>
    <row r="8914">
      <c r="A8914" s="13">
        <f>IF(H8914="","",ROW()-4)</f>
        <v/>
      </c>
      <c r="B8914" s="13">
        <f>IF(H8914="","",ROW()-4)</f>
        <v/>
      </c>
    </row>
    <row r="8915">
      <c r="A8915" s="13">
        <f>IF(H8915="","",ROW()-4)</f>
        <v/>
      </c>
      <c r="B8915" s="13">
        <f>IF(H8915="","",ROW()-4)</f>
        <v/>
      </c>
    </row>
    <row r="8916">
      <c r="A8916" s="13">
        <f>IF(H8916="","",ROW()-4)</f>
        <v/>
      </c>
      <c r="B8916" s="13">
        <f>IF(H8916="","",ROW()-4)</f>
        <v/>
      </c>
    </row>
    <row r="8917">
      <c r="A8917" s="13">
        <f>IF(H8917="","",ROW()-4)</f>
        <v/>
      </c>
      <c r="B8917" s="13">
        <f>IF(H8917="","",ROW()-4)</f>
        <v/>
      </c>
    </row>
    <row r="8918">
      <c r="A8918" s="13">
        <f>IF(H8918="","",ROW()-4)</f>
        <v/>
      </c>
      <c r="B8918" s="13">
        <f>IF(H8918="","",ROW()-4)</f>
        <v/>
      </c>
    </row>
    <row r="8919">
      <c r="A8919" s="13">
        <f>IF(H8919="","",ROW()-4)</f>
        <v/>
      </c>
      <c r="B8919" s="13">
        <f>IF(H8919="","",ROW()-4)</f>
        <v/>
      </c>
    </row>
    <row r="8920">
      <c r="A8920" s="13">
        <f>IF(H8920="","",ROW()-4)</f>
        <v/>
      </c>
      <c r="B8920" s="13">
        <f>IF(H8920="","",ROW()-4)</f>
        <v/>
      </c>
    </row>
    <row r="8921">
      <c r="A8921" s="13">
        <f>IF(H8921="","",ROW()-4)</f>
        <v/>
      </c>
      <c r="B8921" s="13">
        <f>IF(H8921="","",ROW()-4)</f>
        <v/>
      </c>
    </row>
    <row r="8922">
      <c r="A8922" s="13">
        <f>IF(H8922="","",ROW()-4)</f>
        <v/>
      </c>
      <c r="B8922" s="13">
        <f>IF(H8922="","",ROW()-4)</f>
        <v/>
      </c>
    </row>
    <row r="8923">
      <c r="A8923" s="13">
        <f>IF(H8923="","",ROW()-4)</f>
        <v/>
      </c>
      <c r="B8923" s="13">
        <f>IF(H8923="","",ROW()-4)</f>
        <v/>
      </c>
    </row>
    <row r="8924">
      <c r="A8924" s="13">
        <f>IF(H8924="","",ROW()-4)</f>
        <v/>
      </c>
      <c r="B8924" s="13">
        <f>IF(H8924="","",ROW()-4)</f>
        <v/>
      </c>
    </row>
    <row r="8925">
      <c r="A8925" s="13">
        <f>IF(H8925="","",ROW()-4)</f>
        <v/>
      </c>
      <c r="B8925" s="13">
        <f>IF(H8925="","",ROW()-4)</f>
        <v/>
      </c>
    </row>
    <row r="8926">
      <c r="A8926" s="13">
        <f>IF(H8926="","",ROW()-4)</f>
        <v/>
      </c>
      <c r="B8926" s="13">
        <f>IF(H8926="","",ROW()-4)</f>
        <v/>
      </c>
    </row>
    <row r="8927">
      <c r="A8927" s="13">
        <f>IF(H8927="","",ROW()-4)</f>
        <v/>
      </c>
      <c r="B8927" s="13">
        <f>IF(H8927="","",ROW()-4)</f>
        <v/>
      </c>
    </row>
    <row r="8928">
      <c r="A8928" s="13">
        <f>IF(H8928="","",ROW()-4)</f>
        <v/>
      </c>
      <c r="B8928" s="13">
        <f>IF(H8928="","",ROW()-4)</f>
        <v/>
      </c>
    </row>
    <row r="8929">
      <c r="A8929" s="13">
        <f>IF(H8929="","",ROW()-4)</f>
        <v/>
      </c>
      <c r="B8929" s="13">
        <f>IF(H8929="","",ROW()-4)</f>
        <v/>
      </c>
    </row>
    <row r="8930">
      <c r="A8930" s="13">
        <f>IF(H8930="","",ROW()-4)</f>
        <v/>
      </c>
      <c r="B8930" s="13">
        <f>IF(H8930="","",ROW()-4)</f>
        <v/>
      </c>
    </row>
    <row r="8931">
      <c r="A8931" s="13">
        <f>IF(H8931="","",ROW()-4)</f>
        <v/>
      </c>
      <c r="B8931" s="13">
        <f>IF(H8931="","",ROW()-4)</f>
        <v/>
      </c>
    </row>
    <row r="8932">
      <c r="A8932" s="13">
        <f>IF(H8932="","",ROW()-4)</f>
        <v/>
      </c>
      <c r="B8932" s="13">
        <f>IF(H8932="","",ROW()-4)</f>
        <v/>
      </c>
    </row>
    <row r="8933">
      <c r="A8933" s="13">
        <f>IF(H8933="","",ROW()-4)</f>
        <v/>
      </c>
      <c r="B8933" s="13">
        <f>IF(H8933="","",ROW()-4)</f>
        <v/>
      </c>
    </row>
    <row r="8934">
      <c r="A8934" s="13">
        <f>IF(H8934="","",ROW()-4)</f>
        <v/>
      </c>
      <c r="B8934" s="13">
        <f>IF(H8934="","",ROW()-4)</f>
        <v/>
      </c>
    </row>
    <row r="8935">
      <c r="A8935" s="13">
        <f>IF(H8935="","",ROW()-4)</f>
        <v/>
      </c>
      <c r="B8935" s="13">
        <f>IF(H8935="","",ROW()-4)</f>
        <v/>
      </c>
    </row>
    <row r="8936">
      <c r="A8936" s="13">
        <f>IF(H8936="","",ROW()-4)</f>
        <v/>
      </c>
      <c r="B8936" s="13">
        <f>IF(H8936="","",ROW()-4)</f>
        <v/>
      </c>
    </row>
    <row r="8937">
      <c r="A8937" s="13">
        <f>IF(H8937="","",ROW()-4)</f>
        <v/>
      </c>
      <c r="B8937" s="13">
        <f>IF(H8937="","",ROW()-4)</f>
        <v/>
      </c>
    </row>
    <row r="8938">
      <c r="A8938" s="13">
        <f>IF(H8938="","",ROW()-4)</f>
        <v/>
      </c>
      <c r="B8938" s="13">
        <f>IF(H8938="","",ROW()-4)</f>
        <v/>
      </c>
    </row>
    <row r="8939">
      <c r="A8939" s="13">
        <f>IF(H8939="","",ROW()-4)</f>
        <v/>
      </c>
      <c r="B8939" s="13">
        <f>IF(H8939="","",ROW()-4)</f>
        <v/>
      </c>
    </row>
    <row r="8940">
      <c r="A8940" s="13">
        <f>IF(H8940="","",ROW()-4)</f>
        <v/>
      </c>
      <c r="B8940" s="13">
        <f>IF(H8940="","",ROW()-4)</f>
        <v/>
      </c>
    </row>
    <row r="8941">
      <c r="A8941" s="13">
        <f>IF(H8941="","",ROW()-4)</f>
        <v/>
      </c>
      <c r="B8941" s="13">
        <f>IF(H8941="","",ROW()-4)</f>
        <v/>
      </c>
    </row>
    <row r="8942">
      <c r="A8942" s="13">
        <f>IF(H8942="","",ROW()-4)</f>
        <v/>
      </c>
      <c r="B8942" s="13">
        <f>IF(H8942="","",ROW()-4)</f>
        <v/>
      </c>
    </row>
    <row r="8943">
      <c r="A8943" s="13">
        <f>IF(H8943="","",ROW()-4)</f>
        <v/>
      </c>
      <c r="B8943" s="13">
        <f>IF(H8943="","",ROW()-4)</f>
        <v/>
      </c>
    </row>
    <row r="8944">
      <c r="A8944" s="13">
        <f>IF(H8944="","",ROW()-4)</f>
        <v/>
      </c>
      <c r="B8944" s="13">
        <f>IF(H8944="","",ROW()-4)</f>
        <v/>
      </c>
    </row>
    <row r="8945">
      <c r="A8945" s="13">
        <f>IF(H8945="","",ROW()-4)</f>
        <v/>
      </c>
      <c r="B8945" s="13">
        <f>IF(H8945="","",ROW()-4)</f>
        <v/>
      </c>
    </row>
    <row r="8946">
      <c r="A8946" s="13">
        <f>IF(H8946="","",ROW()-4)</f>
        <v/>
      </c>
      <c r="B8946" s="13">
        <f>IF(H8946="","",ROW()-4)</f>
        <v/>
      </c>
    </row>
    <row r="8947">
      <c r="A8947" s="13">
        <f>IF(H8947="","",ROW()-4)</f>
        <v/>
      </c>
      <c r="B8947" s="13">
        <f>IF(H8947="","",ROW()-4)</f>
        <v/>
      </c>
    </row>
    <row r="8948">
      <c r="A8948" s="13">
        <f>IF(H8948="","",ROW()-4)</f>
        <v/>
      </c>
      <c r="B8948" s="13">
        <f>IF(H8948="","",ROW()-4)</f>
        <v/>
      </c>
    </row>
    <row r="8949">
      <c r="A8949" s="13">
        <f>IF(H8949="","",ROW()-4)</f>
        <v/>
      </c>
      <c r="B8949" s="13">
        <f>IF(H8949="","",ROW()-4)</f>
        <v/>
      </c>
    </row>
    <row r="8950">
      <c r="A8950" s="13">
        <f>IF(H8950="","",ROW()-4)</f>
        <v/>
      </c>
      <c r="B8950" s="13">
        <f>IF(H8950="","",ROW()-4)</f>
        <v/>
      </c>
    </row>
    <row r="8951">
      <c r="A8951" s="13">
        <f>IF(H8951="","",ROW()-4)</f>
        <v/>
      </c>
      <c r="B8951" s="13">
        <f>IF(H8951="","",ROW()-4)</f>
        <v/>
      </c>
    </row>
    <row r="8952">
      <c r="A8952" s="13">
        <f>IF(H8952="","",ROW()-4)</f>
        <v/>
      </c>
      <c r="B8952" s="13">
        <f>IF(H8952="","",ROW()-4)</f>
        <v/>
      </c>
    </row>
    <row r="8953">
      <c r="A8953" s="13">
        <f>IF(H8953="","",ROW()-4)</f>
        <v/>
      </c>
      <c r="B8953" s="13">
        <f>IF(H8953="","",ROW()-4)</f>
        <v/>
      </c>
    </row>
    <row r="8954">
      <c r="A8954" s="13">
        <f>IF(H8954="","",ROW()-4)</f>
        <v/>
      </c>
      <c r="B8954" s="13">
        <f>IF(H8954="","",ROW()-4)</f>
        <v/>
      </c>
    </row>
    <row r="8955">
      <c r="A8955" s="13">
        <f>IF(H8955="","",ROW()-4)</f>
        <v/>
      </c>
      <c r="B8955" s="13">
        <f>IF(H8955="","",ROW()-4)</f>
        <v/>
      </c>
    </row>
    <row r="8956">
      <c r="A8956" s="13">
        <f>IF(H8956="","",ROW()-4)</f>
        <v/>
      </c>
      <c r="B8956" s="13">
        <f>IF(H8956="","",ROW()-4)</f>
        <v/>
      </c>
    </row>
    <row r="8957">
      <c r="A8957" s="13">
        <f>IF(H8957="","",ROW()-4)</f>
        <v/>
      </c>
      <c r="B8957" s="13">
        <f>IF(H8957="","",ROW()-4)</f>
        <v/>
      </c>
    </row>
    <row r="8958">
      <c r="A8958" s="13">
        <f>IF(H8958="","",ROW()-4)</f>
        <v/>
      </c>
      <c r="B8958" s="13">
        <f>IF(H8958="","",ROW()-4)</f>
        <v/>
      </c>
    </row>
    <row r="8959">
      <c r="A8959" s="13">
        <f>IF(H8959="","",ROW()-4)</f>
        <v/>
      </c>
      <c r="B8959" s="13">
        <f>IF(H8959="","",ROW()-4)</f>
        <v/>
      </c>
    </row>
    <row r="8960">
      <c r="A8960" s="13">
        <f>IF(H8960="","",ROW()-4)</f>
        <v/>
      </c>
      <c r="B8960" s="13">
        <f>IF(H8960="","",ROW()-4)</f>
        <v/>
      </c>
    </row>
    <row r="8961">
      <c r="A8961" s="13">
        <f>IF(H8961="","",ROW()-4)</f>
        <v/>
      </c>
      <c r="B8961" s="13">
        <f>IF(H8961="","",ROW()-4)</f>
        <v/>
      </c>
    </row>
    <row r="8962">
      <c r="A8962" s="13">
        <f>IF(H8962="","",ROW()-4)</f>
        <v/>
      </c>
      <c r="B8962" s="13">
        <f>IF(H8962="","",ROW()-4)</f>
        <v/>
      </c>
    </row>
    <row r="8963">
      <c r="A8963" s="13">
        <f>IF(H8963="","",ROW()-4)</f>
        <v/>
      </c>
      <c r="B8963" s="13">
        <f>IF(H8963="","",ROW()-4)</f>
        <v/>
      </c>
    </row>
    <row r="8964">
      <c r="A8964" s="13">
        <f>IF(H8964="","",ROW()-4)</f>
        <v/>
      </c>
      <c r="B8964" s="13">
        <f>IF(H8964="","",ROW()-4)</f>
        <v/>
      </c>
    </row>
    <row r="8965">
      <c r="A8965" s="13">
        <f>IF(H8965="","",ROW()-4)</f>
        <v/>
      </c>
      <c r="B8965" s="13">
        <f>IF(H8965="","",ROW()-4)</f>
        <v/>
      </c>
    </row>
    <row r="8966">
      <c r="A8966" s="13">
        <f>IF(H8966="","",ROW()-4)</f>
        <v/>
      </c>
      <c r="B8966" s="13">
        <f>IF(H8966="","",ROW()-4)</f>
        <v/>
      </c>
    </row>
    <row r="8967">
      <c r="A8967" s="13">
        <f>IF(H8967="","",ROW()-4)</f>
        <v/>
      </c>
      <c r="B8967" s="13">
        <f>IF(H8967="","",ROW()-4)</f>
        <v/>
      </c>
    </row>
    <row r="8968">
      <c r="A8968" s="13">
        <f>IF(H8968="","",ROW()-4)</f>
        <v/>
      </c>
      <c r="B8968" s="13">
        <f>IF(H8968="","",ROW()-4)</f>
        <v/>
      </c>
    </row>
    <row r="8969">
      <c r="A8969" s="13">
        <f>IF(H8969="","",ROW()-4)</f>
        <v/>
      </c>
      <c r="B8969" s="13">
        <f>IF(H8969="","",ROW()-4)</f>
        <v/>
      </c>
    </row>
    <row r="8970">
      <c r="A8970" s="13">
        <f>IF(H8970="","",ROW()-4)</f>
        <v/>
      </c>
      <c r="B8970" s="13">
        <f>IF(H8970="","",ROW()-4)</f>
        <v/>
      </c>
    </row>
    <row r="8971">
      <c r="A8971" s="13">
        <f>IF(H8971="","",ROW()-4)</f>
        <v/>
      </c>
      <c r="B8971" s="13">
        <f>IF(H8971="","",ROW()-4)</f>
        <v/>
      </c>
    </row>
    <row r="8972">
      <c r="A8972" s="13">
        <f>IF(H8972="","",ROW()-4)</f>
        <v/>
      </c>
      <c r="B8972" s="13">
        <f>IF(H8972="","",ROW()-4)</f>
        <v/>
      </c>
    </row>
    <row r="8973">
      <c r="A8973" s="13">
        <f>IF(H8973="","",ROW()-4)</f>
        <v/>
      </c>
      <c r="B8973" s="13">
        <f>IF(H8973="","",ROW()-4)</f>
        <v/>
      </c>
    </row>
    <row r="8974">
      <c r="A8974" s="13">
        <f>IF(H8974="","",ROW()-4)</f>
        <v/>
      </c>
      <c r="B8974" s="13">
        <f>IF(H8974="","",ROW()-4)</f>
        <v/>
      </c>
    </row>
    <row r="8975">
      <c r="A8975" s="13">
        <f>IF(H8975="","",ROW()-4)</f>
        <v/>
      </c>
      <c r="B8975" s="13">
        <f>IF(H8975="","",ROW()-4)</f>
        <v/>
      </c>
    </row>
    <row r="8976">
      <c r="A8976" s="13">
        <f>IF(H8976="","",ROW()-4)</f>
        <v/>
      </c>
      <c r="B8976" s="13">
        <f>IF(H8976="","",ROW()-4)</f>
        <v/>
      </c>
    </row>
    <row r="8977">
      <c r="A8977" s="13">
        <f>IF(H8977="","",ROW()-4)</f>
        <v/>
      </c>
      <c r="B8977" s="13">
        <f>IF(H8977="","",ROW()-4)</f>
        <v/>
      </c>
    </row>
    <row r="8978">
      <c r="A8978" s="13">
        <f>IF(H8978="","",ROW()-4)</f>
        <v/>
      </c>
      <c r="B8978" s="13">
        <f>IF(H8978="","",ROW()-4)</f>
        <v/>
      </c>
    </row>
    <row r="8979">
      <c r="A8979" s="13">
        <f>IF(H8979="","",ROW()-4)</f>
        <v/>
      </c>
      <c r="B8979" s="13">
        <f>IF(H8979="","",ROW()-4)</f>
        <v/>
      </c>
    </row>
    <row r="8980">
      <c r="A8980" s="13">
        <f>IF(H8980="","",ROW()-4)</f>
        <v/>
      </c>
      <c r="B8980" s="13">
        <f>IF(H8980="","",ROW()-4)</f>
        <v/>
      </c>
    </row>
    <row r="8981">
      <c r="A8981" s="13">
        <f>IF(H8981="","",ROW()-4)</f>
        <v/>
      </c>
      <c r="B8981" s="13">
        <f>IF(H8981="","",ROW()-4)</f>
        <v/>
      </c>
    </row>
    <row r="8982">
      <c r="A8982" s="13">
        <f>IF(H8982="","",ROW()-4)</f>
        <v/>
      </c>
      <c r="B8982" s="13">
        <f>IF(H8982="","",ROW()-4)</f>
        <v/>
      </c>
    </row>
    <row r="8983">
      <c r="A8983" s="13">
        <f>IF(H8983="","",ROW()-4)</f>
        <v/>
      </c>
      <c r="B8983" s="13">
        <f>IF(H8983="","",ROW()-4)</f>
        <v/>
      </c>
    </row>
    <row r="8984">
      <c r="A8984" s="13">
        <f>IF(H8984="","",ROW()-4)</f>
        <v/>
      </c>
      <c r="B8984" s="13">
        <f>IF(H8984="","",ROW()-4)</f>
        <v/>
      </c>
    </row>
    <row r="8985">
      <c r="A8985" s="13">
        <f>IF(H8985="","",ROW()-4)</f>
        <v/>
      </c>
      <c r="B8985" s="13">
        <f>IF(H8985="","",ROW()-4)</f>
        <v/>
      </c>
    </row>
    <row r="8986">
      <c r="A8986" s="13">
        <f>IF(H8986="","",ROW()-4)</f>
        <v/>
      </c>
      <c r="B8986" s="13">
        <f>IF(H8986="","",ROW()-4)</f>
        <v/>
      </c>
    </row>
    <row r="8987">
      <c r="A8987" s="13">
        <f>IF(H8987="","",ROW()-4)</f>
        <v/>
      </c>
      <c r="B8987" s="13">
        <f>IF(H8987="","",ROW()-4)</f>
        <v/>
      </c>
    </row>
    <row r="8988">
      <c r="A8988" s="13">
        <f>IF(H8988="","",ROW()-4)</f>
        <v/>
      </c>
      <c r="B8988" s="13">
        <f>IF(H8988="","",ROW()-4)</f>
        <v/>
      </c>
    </row>
    <row r="8989">
      <c r="A8989" s="13">
        <f>IF(H8989="","",ROW()-4)</f>
        <v/>
      </c>
      <c r="B8989" s="13">
        <f>IF(H8989="","",ROW()-4)</f>
        <v/>
      </c>
    </row>
    <row r="8990">
      <c r="A8990" s="13">
        <f>IF(H8990="","",ROW()-4)</f>
        <v/>
      </c>
      <c r="B8990" s="13">
        <f>IF(H8990="","",ROW()-4)</f>
        <v/>
      </c>
    </row>
    <row r="8991">
      <c r="A8991" s="13">
        <f>IF(H8991="","",ROW()-4)</f>
        <v/>
      </c>
      <c r="B8991" s="13">
        <f>IF(H8991="","",ROW()-4)</f>
        <v/>
      </c>
    </row>
    <row r="8992">
      <c r="A8992" s="13">
        <f>IF(H8992="","",ROW()-4)</f>
        <v/>
      </c>
      <c r="B8992" s="13">
        <f>IF(H8992="","",ROW()-4)</f>
        <v/>
      </c>
    </row>
    <row r="8993">
      <c r="A8993" s="13">
        <f>IF(H8993="","",ROW()-4)</f>
        <v/>
      </c>
      <c r="B8993" s="13">
        <f>IF(H8993="","",ROW()-4)</f>
        <v/>
      </c>
    </row>
    <row r="8994">
      <c r="A8994" s="13">
        <f>IF(H8994="","",ROW()-4)</f>
        <v/>
      </c>
      <c r="B8994" s="13">
        <f>IF(H8994="","",ROW()-4)</f>
        <v/>
      </c>
    </row>
    <row r="8995">
      <c r="A8995" s="13">
        <f>IF(H8995="","",ROW()-4)</f>
        <v/>
      </c>
      <c r="B8995" s="13">
        <f>IF(H8995="","",ROW()-4)</f>
        <v/>
      </c>
    </row>
    <row r="8996">
      <c r="A8996" s="13">
        <f>IF(H8996="","",ROW()-4)</f>
        <v/>
      </c>
      <c r="B8996" s="13">
        <f>IF(H8996="","",ROW()-4)</f>
        <v/>
      </c>
    </row>
    <row r="8997">
      <c r="A8997" s="13">
        <f>IF(H8997="","",ROW()-4)</f>
        <v/>
      </c>
      <c r="B8997" s="13">
        <f>IF(H8997="","",ROW()-4)</f>
        <v/>
      </c>
    </row>
    <row r="8998">
      <c r="A8998" s="13">
        <f>IF(H8998="","",ROW()-4)</f>
        <v/>
      </c>
      <c r="B8998" s="13">
        <f>IF(H8998="","",ROW()-4)</f>
        <v/>
      </c>
    </row>
    <row r="8999">
      <c r="A8999" s="13">
        <f>IF(H8999="","",ROW()-4)</f>
        <v/>
      </c>
      <c r="B8999" s="13">
        <f>IF(H8999="","",ROW()-4)</f>
        <v/>
      </c>
    </row>
    <row r="9000">
      <c r="A9000" s="13">
        <f>IF(H9000="","",ROW()-4)</f>
        <v/>
      </c>
      <c r="B9000" s="13">
        <f>IF(H9000="","",ROW()-4)</f>
        <v/>
      </c>
    </row>
    <row r="9001">
      <c r="A9001" s="13">
        <f>IF(H9001="","",ROW()-4)</f>
        <v/>
      </c>
      <c r="B9001" s="13">
        <f>IF(H9001="","",ROW()-4)</f>
        <v/>
      </c>
    </row>
    <row r="9002">
      <c r="A9002" s="13">
        <f>IF(H9002="","",ROW()-4)</f>
        <v/>
      </c>
      <c r="B9002" s="13">
        <f>IF(H9002="","",ROW()-4)</f>
        <v/>
      </c>
    </row>
    <row r="9003">
      <c r="A9003" s="13">
        <f>IF(H9003="","",ROW()-4)</f>
        <v/>
      </c>
      <c r="B9003" s="13">
        <f>IF(H9003="","",ROW()-4)</f>
        <v/>
      </c>
    </row>
    <row r="9004">
      <c r="A9004" s="13">
        <f>IF(H9004="","",ROW()-4)</f>
        <v/>
      </c>
      <c r="B9004" s="13">
        <f>IF(H9004="","",ROW()-4)</f>
        <v/>
      </c>
    </row>
    <row r="9005">
      <c r="A9005" s="13">
        <f>IF(H9005="","",ROW()-4)</f>
        <v/>
      </c>
      <c r="B9005" s="13">
        <f>IF(H9005="","",ROW()-4)</f>
        <v/>
      </c>
    </row>
    <row r="9006">
      <c r="A9006" s="13">
        <f>IF(H9006="","",ROW()-4)</f>
        <v/>
      </c>
      <c r="B9006" s="13">
        <f>IF(H9006="","",ROW()-4)</f>
        <v/>
      </c>
    </row>
    <row r="9007">
      <c r="A9007" s="13">
        <f>IF(H9007="","",ROW()-4)</f>
        <v/>
      </c>
      <c r="B9007" s="13">
        <f>IF(H9007="","",ROW()-4)</f>
        <v/>
      </c>
    </row>
    <row r="9008">
      <c r="A9008" s="13">
        <f>IF(H9008="","",ROW()-4)</f>
        <v/>
      </c>
      <c r="B9008" s="13">
        <f>IF(H9008="","",ROW()-4)</f>
        <v/>
      </c>
    </row>
    <row r="9009">
      <c r="A9009" s="13">
        <f>IF(H9009="","",ROW()-4)</f>
        <v/>
      </c>
      <c r="B9009" s="13">
        <f>IF(H9009="","",ROW()-4)</f>
        <v/>
      </c>
    </row>
    <row r="9010">
      <c r="A9010" s="13">
        <f>IF(H9010="","",ROW()-4)</f>
        <v/>
      </c>
      <c r="B9010" s="13">
        <f>IF(H9010="","",ROW()-4)</f>
        <v/>
      </c>
    </row>
    <row r="9011">
      <c r="A9011" s="13">
        <f>IF(H9011="","",ROW()-4)</f>
        <v/>
      </c>
      <c r="B9011" s="13">
        <f>IF(H9011="","",ROW()-4)</f>
        <v/>
      </c>
    </row>
    <row r="9012">
      <c r="A9012" s="13">
        <f>IF(H9012="","",ROW()-4)</f>
        <v/>
      </c>
      <c r="B9012" s="13">
        <f>IF(H9012="","",ROW()-4)</f>
        <v/>
      </c>
    </row>
    <row r="9013">
      <c r="A9013" s="13">
        <f>IF(H9013="","",ROW()-4)</f>
        <v/>
      </c>
      <c r="B9013" s="13">
        <f>IF(H9013="","",ROW()-4)</f>
        <v/>
      </c>
    </row>
    <row r="9014">
      <c r="A9014" s="13">
        <f>IF(H9014="","",ROW()-4)</f>
        <v/>
      </c>
      <c r="B9014" s="13">
        <f>IF(H9014="","",ROW()-4)</f>
        <v/>
      </c>
    </row>
    <row r="9015">
      <c r="A9015" s="13">
        <f>IF(H9015="","",ROW()-4)</f>
        <v/>
      </c>
      <c r="B9015" s="13">
        <f>IF(H9015="","",ROW()-4)</f>
        <v/>
      </c>
    </row>
    <row r="9016">
      <c r="A9016" s="13">
        <f>IF(H9016="","",ROW()-4)</f>
        <v/>
      </c>
      <c r="B9016" s="13">
        <f>IF(H9016="","",ROW()-4)</f>
        <v/>
      </c>
    </row>
    <row r="9017">
      <c r="A9017" s="13">
        <f>IF(H9017="","",ROW()-4)</f>
        <v/>
      </c>
      <c r="B9017" s="13">
        <f>IF(H9017="","",ROW()-4)</f>
        <v/>
      </c>
    </row>
    <row r="9018">
      <c r="A9018" s="13">
        <f>IF(H9018="","",ROW()-4)</f>
        <v/>
      </c>
      <c r="B9018" s="13">
        <f>IF(H9018="","",ROW()-4)</f>
        <v/>
      </c>
    </row>
    <row r="9019">
      <c r="A9019" s="13">
        <f>IF(H9019="","",ROW()-4)</f>
        <v/>
      </c>
      <c r="B9019" s="13">
        <f>IF(H9019="","",ROW()-4)</f>
        <v/>
      </c>
    </row>
    <row r="9020">
      <c r="A9020" s="13">
        <f>IF(H9020="","",ROW()-4)</f>
        <v/>
      </c>
      <c r="B9020" s="13">
        <f>IF(H9020="","",ROW()-4)</f>
        <v/>
      </c>
    </row>
    <row r="9021">
      <c r="A9021" s="13">
        <f>IF(H9021="","",ROW()-4)</f>
        <v/>
      </c>
      <c r="B9021" s="13">
        <f>IF(H9021="","",ROW()-4)</f>
        <v/>
      </c>
    </row>
    <row r="9022">
      <c r="A9022" s="13">
        <f>IF(H9022="","",ROW()-4)</f>
        <v/>
      </c>
      <c r="B9022" s="13">
        <f>IF(H9022="","",ROW()-4)</f>
        <v/>
      </c>
    </row>
    <row r="9023">
      <c r="A9023" s="13">
        <f>IF(H9023="","",ROW()-4)</f>
        <v/>
      </c>
      <c r="B9023" s="13">
        <f>IF(H9023="","",ROW()-4)</f>
        <v/>
      </c>
    </row>
    <row r="9024">
      <c r="A9024" s="13">
        <f>IF(H9024="","",ROW()-4)</f>
        <v/>
      </c>
      <c r="B9024" s="13">
        <f>IF(H9024="","",ROW()-4)</f>
        <v/>
      </c>
    </row>
    <row r="9025">
      <c r="A9025" s="13">
        <f>IF(H9025="","",ROW()-4)</f>
        <v/>
      </c>
      <c r="B9025" s="13">
        <f>IF(H9025="","",ROW()-4)</f>
        <v/>
      </c>
    </row>
    <row r="9026">
      <c r="A9026" s="13">
        <f>IF(H9026="","",ROW()-4)</f>
        <v/>
      </c>
      <c r="B9026" s="13">
        <f>IF(H9026="","",ROW()-4)</f>
        <v/>
      </c>
    </row>
    <row r="9027">
      <c r="A9027" s="13">
        <f>IF(H9027="","",ROW()-4)</f>
        <v/>
      </c>
      <c r="B9027" s="13">
        <f>IF(H9027="","",ROW()-4)</f>
        <v/>
      </c>
    </row>
    <row r="9028">
      <c r="A9028" s="13">
        <f>IF(H9028="","",ROW()-4)</f>
        <v/>
      </c>
      <c r="B9028" s="13">
        <f>IF(H9028="","",ROW()-4)</f>
        <v/>
      </c>
    </row>
    <row r="9029">
      <c r="A9029" s="13">
        <f>IF(H9029="","",ROW()-4)</f>
        <v/>
      </c>
      <c r="B9029" s="13">
        <f>IF(H9029="","",ROW()-4)</f>
        <v/>
      </c>
    </row>
    <row r="9030">
      <c r="A9030" s="13">
        <f>IF(H9030="","",ROW()-4)</f>
        <v/>
      </c>
      <c r="B9030" s="13">
        <f>IF(H9030="","",ROW()-4)</f>
        <v/>
      </c>
    </row>
    <row r="9031">
      <c r="A9031" s="13">
        <f>IF(H9031="","",ROW()-4)</f>
        <v/>
      </c>
      <c r="B9031" s="13">
        <f>IF(H9031="","",ROW()-4)</f>
        <v/>
      </c>
    </row>
    <row r="9032">
      <c r="A9032" s="13">
        <f>IF(H9032="","",ROW()-4)</f>
        <v/>
      </c>
      <c r="B9032" s="13">
        <f>IF(H9032="","",ROW()-4)</f>
        <v/>
      </c>
    </row>
    <row r="9033">
      <c r="A9033" s="13">
        <f>IF(H9033="","",ROW()-4)</f>
        <v/>
      </c>
      <c r="B9033" s="13">
        <f>IF(H9033="","",ROW()-4)</f>
        <v/>
      </c>
    </row>
    <row r="9034">
      <c r="A9034" s="13">
        <f>IF(H9034="","",ROW()-4)</f>
        <v/>
      </c>
      <c r="B9034" s="13">
        <f>IF(H9034="","",ROW()-4)</f>
        <v/>
      </c>
    </row>
    <row r="9035">
      <c r="A9035" s="13">
        <f>IF(H9035="","",ROW()-4)</f>
        <v/>
      </c>
      <c r="B9035" s="13">
        <f>IF(H9035="","",ROW()-4)</f>
        <v/>
      </c>
    </row>
    <row r="9036">
      <c r="A9036" s="13">
        <f>IF(H9036="","",ROW()-4)</f>
        <v/>
      </c>
      <c r="B9036" s="13">
        <f>IF(H9036="","",ROW()-4)</f>
        <v/>
      </c>
    </row>
    <row r="9037">
      <c r="A9037" s="13">
        <f>IF(H9037="","",ROW()-4)</f>
        <v/>
      </c>
      <c r="B9037" s="13">
        <f>IF(H9037="","",ROW()-4)</f>
        <v/>
      </c>
    </row>
    <row r="9038">
      <c r="A9038" s="13">
        <f>IF(H9038="","",ROW()-4)</f>
        <v/>
      </c>
      <c r="B9038" s="13">
        <f>IF(H9038="","",ROW()-4)</f>
        <v/>
      </c>
    </row>
    <row r="9039">
      <c r="A9039" s="13">
        <f>IF(H9039="","",ROW()-4)</f>
        <v/>
      </c>
      <c r="B9039" s="13">
        <f>IF(H9039="","",ROW()-4)</f>
        <v/>
      </c>
    </row>
    <row r="9040">
      <c r="A9040" s="13">
        <f>IF(H9040="","",ROW()-4)</f>
        <v/>
      </c>
      <c r="B9040" s="13">
        <f>IF(H9040="","",ROW()-4)</f>
        <v/>
      </c>
    </row>
    <row r="9041">
      <c r="A9041" s="13">
        <f>IF(H9041="","",ROW()-4)</f>
        <v/>
      </c>
      <c r="B9041" s="13">
        <f>IF(H9041="","",ROW()-4)</f>
        <v/>
      </c>
    </row>
    <row r="9042">
      <c r="A9042" s="13">
        <f>IF(H9042="","",ROW()-4)</f>
        <v/>
      </c>
      <c r="B9042" s="13">
        <f>IF(H9042="","",ROW()-4)</f>
        <v/>
      </c>
    </row>
    <row r="9043">
      <c r="A9043" s="13">
        <f>IF(H9043="","",ROW()-4)</f>
        <v/>
      </c>
      <c r="B9043" s="13">
        <f>IF(H9043="","",ROW()-4)</f>
        <v/>
      </c>
    </row>
    <row r="9044">
      <c r="A9044" s="13">
        <f>IF(H9044="","",ROW()-4)</f>
        <v/>
      </c>
      <c r="B9044" s="13">
        <f>IF(H9044="","",ROW()-4)</f>
        <v/>
      </c>
    </row>
    <row r="9045">
      <c r="A9045" s="13">
        <f>IF(H9045="","",ROW()-4)</f>
        <v/>
      </c>
      <c r="B9045" s="13">
        <f>IF(H9045="","",ROW()-4)</f>
        <v/>
      </c>
    </row>
    <row r="9046">
      <c r="A9046" s="13">
        <f>IF(H9046="","",ROW()-4)</f>
        <v/>
      </c>
      <c r="B9046" s="13">
        <f>IF(H9046="","",ROW()-4)</f>
        <v/>
      </c>
    </row>
    <row r="9047">
      <c r="A9047" s="13">
        <f>IF(H9047="","",ROW()-4)</f>
        <v/>
      </c>
      <c r="B9047" s="13">
        <f>IF(H9047="","",ROW()-4)</f>
        <v/>
      </c>
    </row>
    <row r="9048">
      <c r="A9048" s="13">
        <f>IF(H9048="","",ROW()-4)</f>
        <v/>
      </c>
      <c r="B9048" s="13">
        <f>IF(H9048="","",ROW()-4)</f>
        <v/>
      </c>
    </row>
    <row r="9049">
      <c r="A9049" s="13">
        <f>IF(H9049="","",ROW()-4)</f>
        <v/>
      </c>
      <c r="B9049" s="13">
        <f>IF(H9049="","",ROW()-4)</f>
        <v/>
      </c>
    </row>
    <row r="9050">
      <c r="A9050" s="13">
        <f>IF(H9050="","",ROW()-4)</f>
        <v/>
      </c>
      <c r="B9050" s="13">
        <f>IF(H9050="","",ROW()-4)</f>
        <v/>
      </c>
    </row>
    <row r="9051">
      <c r="A9051" s="13">
        <f>IF(H9051="","",ROW()-4)</f>
        <v/>
      </c>
      <c r="B9051" s="13">
        <f>IF(H9051="","",ROW()-4)</f>
        <v/>
      </c>
    </row>
    <row r="9052">
      <c r="A9052" s="13">
        <f>IF(H9052="","",ROW()-4)</f>
        <v/>
      </c>
      <c r="B9052" s="13">
        <f>IF(H9052="","",ROW()-4)</f>
        <v/>
      </c>
    </row>
    <row r="9053">
      <c r="A9053" s="13">
        <f>IF(H9053="","",ROW()-4)</f>
        <v/>
      </c>
      <c r="B9053" s="13">
        <f>IF(H9053="","",ROW()-4)</f>
        <v/>
      </c>
    </row>
    <row r="9054">
      <c r="A9054" s="13">
        <f>IF(H9054="","",ROW()-4)</f>
        <v/>
      </c>
      <c r="B9054" s="13">
        <f>IF(H9054="","",ROW()-4)</f>
        <v/>
      </c>
    </row>
    <row r="9055">
      <c r="A9055" s="13">
        <f>IF(H9055="","",ROW()-4)</f>
        <v/>
      </c>
      <c r="B9055" s="13">
        <f>IF(H9055="","",ROW()-4)</f>
        <v/>
      </c>
    </row>
    <row r="9056">
      <c r="A9056" s="13">
        <f>IF(H9056="","",ROW()-4)</f>
        <v/>
      </c>
      <c r="B9056" s="13">
        <f>IF(H9056="","",ROW()-4)</f>
        <v/>
      </c>
    </row>
    <row r="9057">
      <c r="A9057" s="13">
        <f>IF(H9057="","",ROW()-4)</f>
        <v/>
      </c>
      <c r="B9057" s="13">
        <f>IF(H9057="","",ROW()-4)</f>
        <v/>
      </c>
    </row>
    <row r="9058">
      <c r="A9058" s="13">
        <f>IF(H9058="","",ROW()-4)</f>
        <v/>
      </c>
      <c r="B9058" s="13">
        <f>IF(H9058="","",ROW()-4)</f>
        <v/>
      </c>
    </row>
    <row r="9059">
      <c r="A9059" s="13">
        <f>IF(H9059="","",ROW()-4)</f>
        <v/>
      </c>
      <c r="B9059" s="13">
        <f>IF(H9059="","",ROW()-4)</f>
        <v/>
      </c>
    </row>
    <row r="9060">
      <c r="A9060" s="13">
        <f>IF(H9060="","",ROW()-4)</f>
        <v/>
      </c>
      <c r="B9060" s="13">
        <f>IF(H9060="","",ROW()-4)</f>
        <v/>
      </c>
    </row>
    <row r="9061">
      <c r="A9061" s="13">
        <f>IF(H9061="","",ROW()-4)</f>
        <v/>
      </c>
      <c r="B9061" s="13">
        <f>IF(H9061="","",ROW()-4)</f>
        <v/>
      </c>
    </row>
    <row r="9062">
      <c r="A9062" s="13">
        <f>IF(H9062="","",ROW()-4)</f>
        <v/>
      </c>
      <c r="B9062" s="13">
        <f>IF(H9062="","",ROW()-4)</f>
        <v/>
      </c>
    </row>
    <row r="9063">
      <c r="A9063" s="13">
        <f>IF(H9063="","",ROW()-4)</f>
        <v/>
      </c>
      <c r="B9063" s="13">
        <f>IF(H9063="","",ROW()-4)</f>
        <v/>
      </c>
    </row>
    <row r="9064">
      <c r="A9064" s="13">
        <f>IF(H9064="","",ROW()-4)</f>
        <v/>
      </c>
      <c r="B9064" s="13">
        <f>IF(H9064="","",ROW()-4)</f>
        <v/>
      </c>
    </row>
    <row r="9065">
      <c r="A9065" s="13">
        <f>IF(H9065="","",ROW()-4)</f>
        <v/>
      </c>
      <c r="B9065" s="13">
        <f>IF(H9065="","",ROW()-4)</f>
        <v/>
      </c>
    </row>
    <row r="9066">
      <c r="A9066" s="13">
        <f>IF(H9066="","",ROW()-4)</f>
        <v/>
      </c>
      <c r="B9066" s="13">
        <f>IF(H9066="","",ROW()-4)</f>
        <v/>
      </c>
    </row>
    <row r="9067">
      <c r="A9067" s="13">
        <f>IF(H9067="","",ROW()-4)</f>
        <v/>
      </c>
      <c r="B9067" s="13">
        <f>IF(H9067="","",ROW()-4)</f>
        <v/>
      </c>
    </row>
    <row r="9068">
      <c r="A9068" s="13">
        <f>IF(H9068="","",ROW()-4)</f>
        <v/>
      </c>
      <c r="B9068" s="13">
        <f>IF(H9068="","",ROW()-4)</f>
        <v/>
      </c>
    </row>
    <row r="9069">
      <c r="A9069" s="13">
        <f>IF(H9069="","",ROW()-4)</f>
        <v/>
      </c>
      <c r="B9069" s="13">
        <f>IF(H9069="","",ROW()-4)</f>
        <v/>
      </c>
    </row>
    <row r="9070">
      <c r="A9070" s="13">
        <f>IF(H9070="","",ROW()-4)</f>
        <v/>
      </c>
      <c r="B9070" s="13">
        <f>IF(H9070="","",ROW()-4)</f>
        <v/>
      </c>
    </row>
    <row r="9071">
      <c r="A9071" s="13">
        <f>IF(H9071="","",ROW()-4)</f>
        <v/>
      </c>
      <c r="B9071" s="13">
        <f>IF(H9071="","",ROW()-4)</f>
        <v/>
      </c>
    </row>
    <row r="9072">
      <c r="A9072" s="13">
        <f>IF(H9072="","",ROW()-4)</f>
        <v/>
      </c>
      <c r="B9072" s="13">
        <f>IF(H9072="","",ROW()-4)</f>
        <v/>
      </c>
    </row>
    <row r="9073">
      <c r="A9073" s="13">
        <f>IF(H9073="","",ROW()-4)</f>
        <v/>
      </c>
      <c r="B9073" s="13">
        <f>IF(H9073="","",ROW()-4)</f>
        <v/>
      </c>
    </row>
    <row r="9074">
      <c r="A9074" s="13">
        <f>IF(H9074="","",ROW()-4)</f>
        <v/>
      </c>
      <c r="B9074" s="13">
        <f>IF(H9074="","",ROW()-4)</f>
        <v/>
      </c>
    </row>
    <row r="9075">
      <c r="A9075" s="13">
        <f>IF(H9075="","",ROW()-4)</f>
        <v/>
      </c>
      <c r="B9075" s="13">
        <f>IF(H9075="","",ROW()-4)</f>
        <v/>
      </c>
    </row>
    <row r="9076">
      <c r="A9076" s="13">
        <f>IF(H9076="","",ROW()-4)</f>
        <v/>
      </c>
      <c r="B9076" s="13">
        <f>IF(H9076="","",ROW()-4)</f>
        <v/>
      </c>
    </row>
    <row r="9077">
      <c r="A9077" s="13">
        <f>IF(H9077="","",ROW()-4)</f>
        <v/>
      </c>
      <c r="B9077" s="13">
        <f>IF(H9077="","",ROW()-4)</f>
        <v/>
      </c>
    </row>
    <row r="9078">
      <c r="A9078" s="13">
        <f>IF(H9078="","",ROW()-4)</f>
        <v/>
      </c>
      <c r="B9078" s="13">
        <f>IF(H9078="","",ROW()-4)</f>
        <v/>
      </c>
    </row>
    <row r="9079">
      <c r="A9079" s="13">
        <f>IF(H9079="","",ROW()-4)</f>
        <v/>
      </c>
      <c r="B9079" s="13">
        <f>IF(H9079="","",ROW()-4)</f>
        <v/>
      </c>
    </row>
    <row r="9080">
      <c r="A9080" s="13">
        <f>IF(H9080="","",ROW()-4)</f>
        <v/>
      </c>
      <c r="B9080" s="13">
        <f>IF(H9080="","",ROW()-4)</f>
        <v/>
      </c>
    </row>
    <row r="9081">
      <c r="A9081" s="13">
        <f>IF(H9081="","",ROW()-4)</f>
        <v/>
      </c>
      <c r="B9081" s="13">
        <f>IF(H9081="","",ROW()-4)</f>
        <v/>
      </c>
    </row>
    <row r="9082">
      <c r="A9082" s="13">
        <f>IF(H9082="","",ROW()-4)</f>
        <v/>
      </c>
      <c r="B9082" s="13">
        <f>IF(H9082="","",ROW()-4)</f>
        <v/>
      </c>
    </row>
    <row r="9083">
      <c r="A9083" s="13">
        <f>IF(H9083="","",ROW()-4)</f>
        <v/>
      </c>
      <c r="B9083" s="13">
        <f>IF(H9083="","",ROW()-4)</f>
        <v/>
      </c>
    </row>
    <row r="9084">
      <c r="A9084" s="13">
        <f>IF(H9084="","",ROW()-4)</f>
        <v/>
      </c>
      <c r="B9084" s="13">
        <f>IF(H9084="","",ROW()-4)</f>
        <v/>
      </c>
    </row>
    <row r="9085">
      <c r="A9085" s="13">
        <f>IF(H9085="","",ROW()-4)</f>
        <v/>
      </c>
      <c r="B9085" s="13">
        <f>IF(H9085="","",ROW()-4)</f>
        <v/>
      </c>
    </row>
    <row r="9086">
      <c r="A9086" s="13">
        <f>IF(H9086="","",ROW()-4)</f>
        <v/>
      </c>
      <c r="B9086" s="13">
        <f>IF(H9086="","",ROW()-4)</f>
        <v/>
      </c>
    </row>
    <row r="9087">
      <c r="A9087" s="13">
        <f>IF(H9087="","",ROW()-4)</f>
        <v/>
      </c>
      <c r="B9087" s="13">
        <f>IF(H9087="","",ROW()-4)</f>
        <v/>
      </c>
    </row>
    <row r="9088">
      <c r="A9088" s="13">
        <f>IF(H9088="","",ROW()-4)</f>
        <v/>
      </c>
      <c r="B9088" s="13">
        <f>IF(H9088="","",ROW()-4)</f>
        <v/>
      </c>
    </row>
    <row r="9089">
      <c r="A9089" s="13">
        <f>IF(H9089="","",ROW()-4)</f>
        <v/>
      </c>
      <c r="B9089" s="13">
        <f>IF(H9089="","",ROW()-4)</f>
        <v/>
      </c>
    </row>
    <row r="9090">
      <c r="A9090" s="13">
        <f>IF(H9090="","",ROW()-4)</f>
        <v/>
      </c>
      <c r="B9090" s="13">
        <f>IF(H9090="","",ROW()-4)</f>
        <v/>
      </c>
    </row>
    <row r="9091">
      <c r="A9091" s="13">
        <f>IF(H9091="","",ROW()-4)</f>
        <v/>
      </c>
      <c r="B9091" s="13">
        <f>IF(H9091="","",ROW()-4)</f>
        <v/>
      </c>
    </row>
    <row r="9092">
      <c r="A9092" s="13">
        <f>IF(H9092="","",ROW()-4)</f>
        <v/>
      </c>
      <c r="B9092" s="13">
        <f>IF(H9092="","",ROW()-4)</f>
        <v/>
      </c>
    </row>
    <row r="9093">
      <c r="A9093" s="13">
        <f>IF(H9093="","",ROW()-4)</f>
        <v/>
      </c>
      <c r="B9093" s="13">
        <f>IF(H9093="","",ROW()-4)</f>
        <v/>
      </c>
    </row>
    <row r="9094">
      <c r="A9094" s="13">
        <f>IF(H9094="","",ROW()-4)</f>
        <v/>
      </c>
      <c r="B9094" s="13">
        <f>IF(H9094="","",ROW()-4)</f>
        <v/>
      </c>
    </row>
    <row r="9095">
      <c r="A9095" s="13">
        <f>IF(H9095="","",ROW()-4)</f>
        <v/>
      </c>
      <c r="B9095" s="13">
        <f>IF(H9095="","",ROW()-4)</f>
        <v/>
      </c>
    </row>
    <row r="9096">
      <c r="A9096" s="13">
        <f>IF(H9096="","",ROW()-4)</f>
        <v/>
      </c>
      <c r="B9096" s="13">
        <f>IF(H9096="","",ROW()-4)</f>
        <v/>
      </c>
    </row>
    <row r="9097">
      <c r="A9097" s="13">
        <f>IF(H9097="","",ROW()-4)</f>
        <v/>
      </c>
      <c r="B9097" s="13">
        <f>IF(H9097="","",ROW()-4)</f>
        <v/>
      </c>
    </row>
    <row r="9098">
      <c r="A9098" s="13">
        <f>IF(H9098="","",ROW()-4)</f>
        <v/>
      </c>
      <c r="B9098" s="13">
        <f>IF(H9098="","",ROW()-4)</f>
        <v/>
      </c>
    </row>
    <row r="9099">
      <c r="A9099" s="13">
        <f>IF(H9099="","",ROW()-4)</f>
        <v/>
      </c>
      <c r="B9099" s="13">
        <f>IF(H9099="","",ROW()-4)</f>
        <v/>
      </c>
    </row>
    <row r="9100">
      <c r="A9100" s="13">
        <f>IF(H9100="","",ROW()-4)</f>
        <v/>
      </c>
      <c r="B9100" s="13">
        <f>IF(H9100="","",ROW()-4)</f>
        <v/>
      </c>
    </row>
    <row r="9101">
      <c r="A9101" s="13">
        <f>IF(H9101="","",ROW()-4)</f>
        <v/>
      </c>
      <c r="B9101" s="13">
        <f>IF(H9101="","",ROW()-4)</f>
        <v/>
      </c>
    </row>
    <row r="9102">
      <c r="A9102" s="13">
        <f>IF(H9102="","",ROW()-4)</f>
        <v/>
      </c>
      <c r="B9102" s="13">
        <f>IF(H9102="","",ROW()-4)</f>
        <v/>
      </c>
    </row>
    <row r="9103">
      <c r="A9103" s="13">
        <f>IF(H9103="","",ROW()-4)</f>
        <v/>
      </c>
      <c r="B9103" s="13">
        <f>IF(H9103="","",ROW()-4)</f>
        <v/>
      </c>
    </row>
    <row r="9104">
      <c r="A9104" s="13">
        <f>IF(H9104="","",ROW()-4)</f>
        <v/>
      </c>
      <c r="B9104" s="13">
        <f>IF(H9104="","",ROW()-4)</f>
        <v/>
      </c>
    </row>
    <row r="9105">
      <c r="A9105" s="13">
        <f>IF(H9105="","",ROW()-4)</f>
        <v/>
      </c>
      <c r="B9105" s="13">
        <f>IF(H9105="","",ROW()-4)</f>
        <v/>
      </c>
    </row>
    <row r="9106">
      <c r="A9106" s="13">
        <f>IF(H9106="","",ROW()-4)</f>
        <v/>
      </c>
      <c r="B9106" s="13">
        <f>IF(H9106="","",ROW()-4)</f>
        <v/>
      </c>
    </row>
    <row r="9107">
      <c r="A9107" s="13">
        <f>IF(H9107="","",ROW()-4)</f>
        <v/>
      </c>
      <c r="B9107" s="13">
        <f>IF(H9107="","",ROW()-4)</f>
        <v/>
      </c>
    </row>
    <row r="9108">
      <c r="A9108" s="13">
        <f>IF(H9108="","",ROW()-4)</f>
        <v/>
      </c>
      <c r="B9108" s="13">
        <f>IF(H9108="","",ROW()-4)</f>
        <v/>
      </c>
    </row>
    <row r="9109">
      <c r="A9109" s="13">
        <f>IF(H9109="","",ROW()-4)</f>
        <v/>
      </c>
      <c r="B9109" s="13">
        <f>IF(H9109="","",ROW()-4)</f>
        <v/>
      </c>
    </row>
    <row r="9110">
      <c r="A9110" s="13">
        <f>IF(H9110="","",ROW()-4)</f>
        <v/>
      </c>
      <c r="B9110" s="13">
        <f>IF(H9110="","",ROW()-4)</f>
        <v/>
      </c>
    </row>
    <row r="9111">
      <c r="A9111" s="13">
        <f>IF(H9111="","",ROW()-4)</f>
        <v/>
      </c>
      <c r="B9111" s="13">
        <f>IF(H9111="","",ROW()-4)</f>
        <v/>
      </c>
    </row>
    <row r="9112">
      <c r="A9112" s="13">
        <f>IF(H9112="","",ROW()-4)</f>
        <v/>
      </c>
      <c r="B9112" s="13">
        <f>IF(H9112="","",ROW()-4)</f>
        <v/>
      </c>
    </row>
    <row r="9113">
      <c r="A9113" s="13">
        <f>IF(H9113="","",ROW()-4)</f>
        <v/>
      </c>
      <c r="B9113" s="13">
        <f>IF(H9113="","",ROW()-4)</f>
        <v/>
      </c>
    </row>
    <row r="9114">
      <c r="A9114" s="13">
        <f>IF(H9114="","",ROW()-4)</f>
        <v/>
      </c>
      <c r="B9114" s="13">
        <f>IF(H9114="","",ROW()-4)</f>
        <v/>
      </c>
    </row>
    <row r="9115">
      <c r="A9115" s="13">
        <f>IF(H9115="","",ROW()-4)</f>
        <v/>
      </c>
      <c r="B9115" s="13">
        <f>IF(H9115="","",ROW()-4)</f>
        <v/>
      </c>
    </row>
    <row r="9116">
      <c r="A9116" s="13">
        <f>IF(H9116="","",ROW()-4)</f>
        <v/>
      </c>
      <c r="B9116" s="13">
        <f>IF(H9116="","",ROW()-4)</f>
        <v/>
      </c>
    </row>
    <row r="9117">
      <c r="A9117" s="13">
        <f>IF(H9117="","",ROW()-4)</f>
        <v/>
      </c>
      <c r="B9117" s="13">
        <f>IF(H9117="","",ROW()-4)</f>
        <v/>
      </c>
    </row>
    <row r="9118">
      <c r="A9118" s="13">
        <f>IF(H9118="","",ROW()-4)</f>
        <v/>
      </c>
      <c r="B9118" s="13">
        <f>IF(H9118="","",ROW()-4)</f>
        <v/>
      </c>
    </row>
    <row r="9119">
      <c r="A9119" s="13">
        <f>IF(H9119="","",ROW()-4)</f>
        <v/>
      </c>
      <c r="B9119" s="13">
        <f>IF(H9119="","",ROW()-4)</f>
        <v/>
      </c>
    </row>
    <row r="9120">
      <c r="A9120" s="13">
        <f>IF(H9120="","",ROW()-4)</f>
        <v/>
      </c>
      <c r="B9120" s="13">
        <f>IF(H9120="","",ROW()-4)</f>
        <v/>
      </c>
    </row>
    <row r="9121">
      <c r="A9121" s="13">
        <f>IF(H9121="","",ROW()-4)</f>
        <v/>
      </c>
      <c r="B9121" s="13">
        <f>IF(H9121="","",ROW()-4)</f>
        <v/>
      </c>
    </row>
    <row r="9122">
      <c r="A9122" s="13">
        <f>IF(H9122="","",ROW()-4)</f>
        <v/>
      </c>
      <c r="B9122" s="13">
        <f>IF(H9122="","",ROW()-4)</f>
        <v/>
      </c>
    </row>
    <row r="9123">
      <c r="A9123" s="13">
        <f>IF(H9123="","",ROW()-4)</f>
        <v/>
      </c>
      <c r="B9123" s="13">
        <f>IF(H9123="","",ROW()-4)</f>
        <v/>
      </c>
    </row>
    <row r="9124">
      <c r="A9124" s="13">
        <f>IF(H9124="","",ROW()-4)</f>
        <v/>
      </c>
      <c r="B9124" s="13">
        <f>IF(H9124="","",ROW()-4)</f>
        <v/>
      </c>
    </row>
    <row r="9125">
      <c r="A9125" s="13">
        <f>IF(H9125="","",ROW()-4)</f>
        <v/>
      </c>
      <c r="B9125" s="13">
        <f>IF(H9125="","",ROW()-4)</f>
        <v/>
      </c>
    </row>
    <row r="9126">
      <c r="A9126" s="13">
        <f>IF(H9126="","",ROW()-4)</f>
        <v/>
      </c>
      <c r="B9126" s="13">
        <f>IF(H9126="","",ROW()-4)</f>
        <v/>
      </c>
    </row>
    <row r="9127">
      <c r="A9127" s="13">
        <f>IF(H9127="","",ROW()-4)</f>
        <v/>
      </c>
      <c r="B9127" s="13">
        <f>IF(H9127="","",ROW()-4)</f>
        <v/>
      </c>
    </row>
    <row r="9128">
      <c r="A9128" s="13">
        <f>IF(H9128="","",ROW()-4)</f>
        <v/>
      </c>
      <c r="B9128" s="13">
        <f>IF(H9128="","",ROW()-4)</f>
        <v/>
      </c>
    </row>
    <row r="9129">
      <c r="A9129" s="13">
        <f>IF(H9129="","",ROW()-4)</f>
        <v/>
      </c>
      <c r="B9129" s="13">
        <f>IF(H9129="","",ROW()-4)</f>
        <v/>
      </c>
    </row>
    <row r="9130">
      <c r="A9130" s="13">
        <f>IF(H9130="","",ROW()-4)</f>
        <v/>
      </c>
      <c r="B9130" s="13">
        <f>IF(H9130="","",ROW()-4)</f>
        <v/>
      </c>
    </row>
    <row r="9131">
      <c r="A9131" s="13">
        <f>IF(H9131="","",ROW()-4)</f>
        <v/>
      </c>
      <c r="B9131" s="13">
        <f>IF(H9131="","",ROW()-4)</f>
        <v/>
      </c>
    </row>
    <row r="9132">
      <c r="A9132" s="13">
        <f>IF(H9132="","",ROW()-4)</f>
        <v/>
      </c>
      <c r="B9132" s="13">
        <f>IF(H9132="","",ROW()-4)</f>
        <v/>
      </c>
    </row>
    <row r="9133">
      <c r="A9133" s="13">
        <f>IF(H9133="","",ROW()-4)</f>
        <v/>
      </c>
      <c r="B9133" s="13">
        <f>IF(H9133="","",ROW()-4)</f>
        <v/>
      </c>
    </row>
    <row r="9134">
      <c r="A9134" s="13">
        <f>IF(H9134="","",ROW()-4)</f>
        <v/>
      </c>
      <c r="B9134" s="13">
        <f>IF(H9134="","",ROW()-4)</f>
        <v/>
      </c>
    </row>
    <row r="9135">
      <c r="A9135" s="13">
        <f>IF(H9135="","",ROW()-4)</f>
        <v/>
      </c>
      <c r="B9135" s="13">
        <f>IF(H9135="","",ROW()-4)</f>
        <v/>
      </c>
    </row>
    <row r="9136">
      <c r="A9136" s="13">
        <f>IF(H9136="","",ROW()-4)</f>
        <v/>
      </c>
      <c r="B9136" s="13">
        <f>IF(H9136="","",ROW()-4)</f>
        <v/>
      </c>
    </row>
    <row r="9137">
      <c r="A9137" s="13">
        <f>IF(H9137="","",ROW()-4)</f>
        <v/>
      </c>
      <c r="B9137" s="13">
        <f>IF(H9137="","",ROW()-4)</f>
        <v/>
      </c>
    </row>
    <row r="9138">
      <c r="A9138" s="13">
        <f>IF(H9138="","",ROW()-4)</f>
        <v/>
      </c>
      <c r="B9138" s="13">
        <f>IF(H9138="","",ROW()-4)</f>
        <v/>
      </c>
    </row>
    <row r="9139">
      <c r="A9139" s="13">
        <f>IF(H9139="","",ROW()-4)</f>
        <v/>
      </c>
      <c r="B9139" s="13">
        <f>IF(H9139="","",ROW()-4)</f>
        <v/>
      </c>
    </row>
    <row r="9140">
      <c r="A9140" s="13">
        <f>IF(H9140="","",ROW()-4)</f>
        <v/>
      </c>
      <c r="B9140" s="13">
        <f>IF(H9140="","",ROW()-4)</f>
        <v/>
      </c>
    </row>
    <row r="9141">
      <c r="A9141" s="13">
        <f>IF(H9141="","",ROW()-4)</f>
        <v/>
      </c>
      <c r="B9141" s="13">
        <f>IF(H9141="","",ROW()-4)</f>
        <v/>
      </c>
    </row>
    <row r="9142">
      <c r="A9142" s="13">
        <f>IF(H9142="","",ROW()-4)</f>
        <v/>
      </c>
      <c r="B9142" s="13">
        <f>IF(H9142="","",ROW()-4)</f>
        <v/>
      </c>
    </row>
    <row r="9143">
      <c r="A9143" s="13">
        <f>IF(H9143="","",ROW()-4)</f>
        <v/>
      </c>
      <c r="B9143" s="13">
        <f>IF(H9143="","",ROW()-4)</f>
        <v/>
      </c>
    </row>
    <row r="9144">
      <c r="A9144" s="13">
        <f>IF(H9144="","",ROW()-4)</f>
        <v/>
      </c>
      <c r="B9144" s="13">
        <f>IF(H9144="","",ROW()-4)</f>
        <v/>
      </c>
    </row>
    <row r="9145">
      <c r="A9145" s="13">
        <f>IF(H9145="","",ROW()-4)</f>
        <v/>
      </c>
      <c r="B9145" s="13">
        <f>IF(H9145="","",ROW()-4)</f>
        <v/>
      </c>
    </row>
    <row r="9146">
      <c r="A9146" s="13">
        <f>IF(H9146="","",ROW()-4)</f>
        <v/>
      </c>
      <c r="B9146" s="13">
        <f>IF(H9146="","",ROW()-4)</f>
        <v/>
      </c>
    </row>
    <row r="9147">
      <c r="A9147" s="13">
        <f>IF(H9147="","",ROW()-4)</f>
        <v/>
      </c>
      <c r="B9147" s="13">
        <f>IF(H9147="","",ROW()-4)</f>
        <v/>
      </c>
    </row>
    <row r="9148">
      <c r="A9148" s="13">
        <f>IF(H9148="","",ROW()-4)</f>
        <v/>
      </c>
      <c r="B9148" s="13">
        <f>IF(H9148="","",ROW()-4)</f>
        <v/>
      </c>
    </row>
    <row r="9149">
      <c r="A9149" s="13">
        <f>IF(H9149="","",ROW()-4)</f>
        <v/>
      </c>
      <c r="B9149" s="13">
        <f>IF(H9149="","",ROW()-4)</f>
        <v/>
      </c>
    </row>
    <row r="9150">
      <c r="A9150" s="13">
        <f>IF(H9150="","",ROW()-4)</f>
        <v/>
      </c>
      <c r="B9150" s="13">
        <f>IF(H9150="","",ROW()-4)</f>
        <v/>
      </c>
    </row>
    <row r="9151">
      <c r="A9151" s="13">
        <f>IF(H9151="","",ROW()-4)</f>
        <v/>
      </c>
      <c r="B9151" s="13">
        <f>IF(H9151="","",ROW()-4)</f>
        <v/>
      </c>
    </row>
    <row r="9152">
      <c r="A9152" s="13">
        <f>IF(H9152="","",ROW()-4)</f>
        <v/>
      </c>
      <c r="B9152" s="13">
        <f>IF(H9152="","",ROW()-4)</f>
        <v/>
      </c>
    </row>
    <row r="9153">
      <c r="A9153" s="13">
        <f>IF(H9153="","",ROW()-4)</f>
        <v/>
      </c>
      <c r="B9153" s="13">
        <f>IF(H9153="","",ROW()-4)</f>
        <v/>
      </c>
    </row>
    <row r="9154">
      <c r="A9154" s="13">
        <f>IF(H9154="","",ROW()-4)</f>
        <v/>
      </c>
      <c r="B9154" s="13">
        <f>IF(H9154="","",ROW()-4)</f>
        <v/>
      </c>
    </row>
    <row r="9155">
      <c r="A9155" s="13">
        <f>IF(H9155="","",ROW()-4)</f>
        <v/>
      </c>
      <c r="B9155" s="13">
        <f>IF(H9155="","",ROW()-4)</f>
        <v/>
      </c>
    </row>
    <row r="9156">
      <c r="A9156" s="13">
        <f>IF(H9156="","",ROW()-4)</f>
        <v/>
      </c>
      <c r="B9156" s="13">
        <f>IF(H9156="","",ROW()-4)</f>
        <v/>
      </c>
    </row>
    <row r="9157">
      <c r="A9157" s="13">
        <f>IF(H9157="","",ROW()-4)</f>
        <v/>
      </c>
      <c r="B9157" s="13">
        <f>IF(H9157="","",ROW()-4)</f>
        <v/>
      </c>
    </row>
    <row r="9158">
      <c r="A9158" s="13">
        <f>IF(H9158="","",ROW()-4)</f>
        <v/>
      </c>
      <c r="B9158" s="13">
        <f>IF(H9158="","",ROW()-4)</f>
        <v/>
      </c>
    </row>
    <row r="9159">
      <c r="A9159" s="13">
        <f>IF(H9159="","",ROW()-4)</f>
        <v/>
      </c>
      <c r="B9159" s="13">
        <f>IF(H9159="","",ROW()-4)</f>
        <v/>
      </c>
    </row>
    <row r="9160">
      <c r="A9160" s="13">
        <f>IF(H9160="","",ROW()-4)</f>
        <v/>
      </c>
      <c r="B9160" s="13">
        <f>IF(H9160="","",ROW()-4)</f>
        <v/>
      </c>
    </row>
    <row r="9161">
      <c r="A9161" s="13">
        <f>IF(H9161="","",ROW()-4)</f>
        <v/>
      </c>
      <c r="B9161" s="13">
        <f>IF(H9161="","",ROW()-4)</f>
        <v/>
      </c>
    </row>
    <row r="9162">
      <c r="A9162" s="13">
        <f>IF(H9162="","",ROW()-4)</f>
        <v/>
      </c>
      <c r="B9162" s="13">
        <f>IF(H9162="","",ROW()-4)</f>
        <v/>
      </c>
    </row>
    <row r="9163">
      <c r="A9163" s="13">
        <f>IF(H9163="","",ROW()-4)</f>
        <v/>
      </c>
      <c r="B9163" s="13">
        <f>IF(H9163="","",ROW()-4)</f>
        <v/>
      </c>
    </row>
    <row r="9164">
      <c r="A9164" s="13">
        <f>IF(H9164="","",ROW()-4)</f>
        <v/>
      </c>
      <c r="B9164" s="13">
        <f>IF(H9164="","",ROW()-4)</f>
        <v/>
      </c>
    </row>
    <row r="9165">
      <c r="A9165" s="13">
        <f>IF(H9165="","",ROW()-4)</f>
        <v/>
      </c>
      <c r="B9165" s="13">
        <f>IF(H9165="","",ROW()-4)</f>
        <v/>
      </c>
    </row>
    <row r="9166">
      <c r="A9166" s="13">
        <f>IF(H9166="","",ROW()-4)</f>
        <v/>
      </c>
      <c r="B9166" s="13">
        <f>IF(H9166="","",ROW()-4)</f>
        <v/>
      </c>
    </row>
    <row r="9167">
      <c r="A9167" s="13">
        <f>IF(H9167="","",ROW()-4)</f>
        <v/>
      </c>
      <c r="B9167" s="13">
        <f>IF(H9167="","",ROW()-4)</f>
        <v/>
      </c>
    </row>
    <row r="9168">
      <c r="A9168" s="13">
        <f>IF(H9168="","",ROW()-4)</f>
        <v/>
      </c>
      <c r="B9168" s="13">
        <f>IF(H9168="","",ROW()-4)</f>
        <v/>
      </c>
    </row>
    <row r="9169">
      <c r="A9169" s="13">
        <f>IF(H9169="","",ROW()-4)</f>
        <v/>
      </c>
      <c r="B9169" s="13">
        <f>IF(H9169="","",ROW()-4)</f>
        <v/>
      </c>
    </row>
    <row r="9170">
      <c r="A9170" s="13">
        <f>IF(H9170="","",ROW()-4)</f>
        <v/>
      </c>
      <c r="B9170" s="13">
        <f>IF(H9170="","",ROW()-4)</f>
        <v/>
      </c>
    </row>
    <row r="9171">
      <c r="A9171" s="13">
        <f>IF(H9171="","",ROW()-4)</f>
        <v/>
      </c>
      <c r="B9171" s="13">
        <f>IF(H9171="","",ROW()-4)</f>
        <v/>
      </c>
    </row>
    <row r="9172">
      <c r="A9172" s="13">
        <f>IF(H9172="","",ROW()-4)</f>
        <v/>
      </c>
      <c r="B9172" s="13">
        <f>IF(H9172="","",ROW()-4)</f>
        <v/>
      </c>
    </row>
    <row r="9173">
      <c r="A9173" s="13">
        <f>IF(H9173="","",ROW()-4)</f>
        <v/>
      </c>
      <c r="B9173" s="13">
        <f>IF(H9173="","",ROW()-4)</f>
        <v/>
      </c>
    </row>
    <row r="9174">
      <c r="A9174" s="13">
        <f>IF(H9174="","",ROW()-4)</f>
        <v/>
      </c>
      <c r="B9174" s="13">
        <f>IF(H9174="","",ROW()-4)</f>
        <v/>
      </c>
    </row>
    <row r="9175">
      <c r="A9175" s="13">
        <f>IF(H9175="","",ROW()-4)</f>
        <v/>
      </c>
      <c r="B9175" s="13">
        <f>IF(H9175="","",ROW()-4)</f>
        <v/>
      </c>
    </row>
    <row r="9176">
      <c r="A9176" s="13">
        <f>IF(H9176="","",ROW()-4)</f>
        <v/>
      </c>
      <c r="B9176" s="13">
        <f>IF(H9176="","",ROW()-4)</f>
        <v/>
      </c>
    </row>
    <row r="9177">
      <c r="A9177" s="13">
        <f>IF(H9177="","",ROW()-4)</f>
        <v/>
      </c>
      <c r="B9177" s="13">
        <f>IF(H9177="","",ROW()-4)</f>
        <v/>
      </c>
    </row>
    <row r="9178">
      <c r="A9178" s="13">
        <f>IF(H9178="","",ROW()-4)</f>
        <v/>
      </c>
      <c r="B9178" s="13">
        <f>IF(H9178="","",ROW()-4)</f>
        <v/>
      </c>
    </row>
    <row r="9179">
      <c r="A9179" s="13">
        <f>IF(H9179="","",ROW()-4)</f>
        <v/>
      </c>
      <c r="B9179" s="13">
        <f>IF(H9179="","",ROW()-4)</f>
        <v/>
      </c>
    </row>
    <row r="9180">
      <c r="A9180" s="13">
        <f>IF(H9180="","",ROW()-4)</f>
        <v/>
      </c>
      <c r="B9180" s="13">
        <f>IF(H9180="","",ROW()-4)</f>
        <v/>
      </c>
    </row>
    <row r="9181">
      <c r="A9181" s="13">
        <f>IF(H9181="","",ROW()-4)</f>
        <v/>
      </c>
      <c r="B9181" s="13">
        <f>IF(H9181="","",ROW()-4)</f>
        <v/>
      </c>
    </row>
    <row r="9182">
      <c r="A9182" s="13">
        <f>IF(H9182="","",ROW()-4)</f>
        <v/>
      </c>
      <c r="B9182" s="13">
        <f>IF(H9182="","",ROW()-4)</f>
        <v/>
      </c>
    </row>
    <row r="9183">
      <c r="A9183" s="13">
        <f>IF(H9183="","",ROW()-4)</f>
        <v/>
      </c>
      <c r="B9183" s="13">
        <f>IF(H9183="","",ROW()-4)</f>
        <v/>
      </c>
    </row>
    <row r="9184">
      <c r="A9184" s="13">
        <f>IF(H9184="","",ROW()-4)</f>
        <v/>
      </c>
      <c r="B9184" s="13">
        <f>IF(H9184="","",ROW()-4)</f>
        <v/>
      </c>
    </row>
    <row r="9185">
      <c r="A9185" s="13">
        <f>IF(H9185="","",ROW()-4)</f>
        <v/>
      </c>
      <c r="B9185" s="13">
        <f>IF(H9185="","",ROW()-4)</f>
        <v/>
      </c>
    </row>
    <row r="9186">
      <c r="A9186" s="13">
        <f>IF(H9186="","",ROW()-4)</f>
        <v/>
      </c>
      <c r="B9186" s="13">
        <f>IF(H9186="","",ROW()-4)</f>
        <v/>
      </c>
    </row>
    <row r="9187">
      <c r="A9187" s="13">
        <f>IF(H9187="","",ROW()-4)</f>
        <v/>
      </c>
      <c r="B9187" s="13">
        <f>IF(H9187="","",ROW()-4)</f>
        <v/>
      </c>
    </row>
    <row r="9188">
      <c r="A9188" s="13">
        <f>IF(H9188="","",ROW()-4)</f>
        <v/>
      </c>
      <c r="B9188" s="13">
        <f>IF(H9188="","",ROW()-4)</f>
        <v/>
      </c>
    </row>
    <row r="9189">
      <c r="A9189" s="13">
        <f>IF(H9189="","",ROW()-4)</f>
        <v/>
      </c>
      <c r="B9189" s="13">
        <f>IF(H9189="","",ROW()-4)</f>
        <v/>
      </c>
    </row>
    <row r="9190">
      <c r="A9190" s="13">
        <f>IF(H9190="","",ROW()-4)</f>
        <v/>
      </c>
      <c r="B9190" s="13">
        <f>IF(H9190="","",ROW()-4)</f>
        <v/>
      </c>
    </row>
    <row r="9191">
      <c r="A9191" s="13">
        <f>IF(H9191="","",ROW()-4)</f>
        <v/>
      </c>
      <c r="B9191" s="13">
        <f>IF(H9191="","",ROW()-4)</f>
        <v/>
      </c>
    </row>
    <row r="9192">
      <c r="A9192" s="13">
        <f>IF(H9192="","",ROW()-4)</f>
        <v/>
      </c>
      <c r="B9192" s="13">
        <f>IF(H9192="","",ROW()-4)</f>
        <v/>
      </c>
    </row>
    <row r="9193">
      <c r="A9193" s="13">
        <f>IF(H9193="","",ROW()-4)</f>
        <v/>
      </c>
      <c r="B9193" s="13">
        <f>IF(H9193="","",ROW()-4)</f>
        <v/>
      </c>
    </row>
    <row r="9194">
      <c r="A9194" s="13">
        <f>IF(H9194="","",ROW()-4)</f>
        <v/>
      </c>
      <c r="B9194" s="13">
        <f>IF(H9194="","",ROW()-4)</f>
        <v/>
      </c>
    </row>
    <row r="9195">
      <c r="A9195" s="13">
        <f>IF(H9195="","",ROW()-4)</f>
        <v/>
      </c>
      <c r="B9195" s="13">
        <f>IF(H9195="","",ROW()-4)</f>
        <v/>
      </c>
    </row>
    <row r="9196">
      <c r="A9196" s="13">
        <f>IF(H9196="","",ROW()-4)</f>
        <v/>
      </c>
      <c r="B9196" s="13">
        <f>IF(H9196="","",ROW()-4)</f>
        <v/>
      </c>
    </row>
    <row r="9197">
      <c r="A9197" s="13">
        <f>IF(H9197="","",ROW()-4)</f>
        <v/>
      </c>
      <c r="B9197" s="13">
        <f>IF(H9197="","",ROW()-4)</f>
        <v/>
      </c>
    </row>
    <row r="9198">
      <c r="A9198" s="13">
        <f>IF(H9198="","",ROW()-4)</f>
        <v/>
      </c>
      <c r="B9198" s="13">
        <f>IF(H9198="","",ROW()-4)</f>
        <v/>
      </c>
    </row>
    <row r="9199">
      <c r="A9199" s="13">
        <f>IF(H9199="","",ROW()-4)</f>
        <v/>
      </c>
      <c r="B9199" s="13">
        <f>IF(H9199="","",ROW()-4)</f>
        <v/>
      </c>
    </row>
    <row r="9200">
      <c r="A9200" s="13">
        <f>IF(H9200="","",ROW()-4)</f>
        <v/>
      </c>
      <c r="B9200" s="13">
        <f>IF(H9200="","",ROW()-4)</f>
        <v/>
      </c>
    </row>
    <row r="9201">
      <c r="A9201" s="13">
        <f>IF(H9201="","",ROW()-4)</f>
        <v/>
      </c>
      <c r="B9201" s="13">
        <f>IF(H9201="","",ROW()-4)</f>
        <v/>
      </c>
    </row>
    <row r="9202">
      <c r="A9202" s="13">
        <f>IF(H9202="","",ROW()-4)</f>
        <v/>
      </c>
      <c r="B9202" s="13">
        <f>IF(H9202="","",ROW()-4)</f>
        <v/>
      </c>
    </row>
    <row r="9203">
      <c r="A9203" s="13">
        <f>IF(H9203="","",ROW()-4)</f>
        <v/>
      </c>
      <c r="B9203" s="13">
        <f>IF(H9203="","",ROW()-4)</f>
        <v/>
      </c>
    </row>
    <row r="9204">
      <c r="A9204" s="13">
        <f>IF(H9204="","",ROW()-4)</f>
        <v/>
      </c>
      <c r="B9204" s="13">
        <f>IF(H9204="","",ROW()-4)</f>
        <v/>
      </c>
    </row>
    <row r="9205">
      <c r="A9205" s="13">
        <f>IF(H9205="","",ROW()-4)</f>
        <v/>
      </c>
      <c r="B9205" s="13">
        <f>IF(H9205="","",ROW()-4)</f>
        <v/>
      </c>
    </row>
    <row r="9206">
      <c r="A9206" s="13">
        <f>IF(H9206="","",ROW()-4)</f>
        <v/>
      </c>
      <c r="B9206" s="13">
        <f>IF(H9206="","",ROW()-4)</f>
        <v/>
      </c>
    </row>
    <row r="9207">
      <c r="A9207" s="13">
        <f>IF(H9207="","",ROW()-4)</f>
        <v/>
      </c>
      <c r="B9207" s="13">
        <f>IF(H9207="","",ROW()-4)</f>
        <v/>
      </c>
    </row>
    <row r="9208">
      <c r="A9208" s="13">
        <f>IF(H9208="","",ROW()-4)</f>
        <v/>
      </c>
      <c r="B9208" s="13">
        <f>IF(H9208="","",ROW()-4)</f>
        <v/>
      </c>
    </row>
    <row r="9209">
      <c r="A9209" s="13">
        <f>IF(H9209="","",ROW()-4)</f>
        <v/>
      </c>
      <c r="B9209" s="13">
        <f>IF(H9209="","",ROW()-4)</f>
        <v/>
      </c>
    </row>
    <row r="9210">
      <c r="A9210" s="13">
        <f>IF(H9210="","",ROW()-4)</f>
        <v/>
      </c>
      <c r="B9210" s="13">
        <f>IF(H9210="","",ROW()-4)</f>
        <v/>
      </c>
    </row>
    <row r="9211">
      <c r="A9211" s="13">
        <f>IF(H9211="","",ROW()-4)</f>
        <v/>
      </c>
      <c r="B9211" s="13">
        <f>IF(H9211="","",ROW()-4)</f>
        <v/>
      </c>
    </row>
    <row r="9212">
      <c r="A9212" s="13">
        <f>IF(H9212="","",ROW()-4)</f>
        <v/>
      </c>
      <c r="B9212" s="13">
        <f>IF(H9212="","",ROW()-4)</f>
        <v/>
      </c>
    </row>
    <row r="9213">
      <c r="A9213" s="13">
        <f>IF(H9213="","",ROW()-4)</f>
        <v/>
      </c>
      <c r="B9213" s="13">
        <f>IF(H9213="","",ROW()-4)</f>
        <v/>
      </c>
    </row>
    <row r="9214">
      <c r="A9214" s="13">
        <f>IF(H9214="","",ROW()-4)</f>
        <v/>
      </c>
      <c r="B9214" s="13">
        <f>IF(H9214="","",ROW()-4)</f>
        <v/>
      </c>
    </row>
    <row r="9215">
      <c r="A9215" s="13">
        <f>IF(H9215="","",ROW()-4)</f>
        <v/>
      </c>
      <c r="B9215" s="13">
        <f>IF(H9215="","",ROW()-4)</f>
        <v/>
      </c>
    </row>
    <row r="9216">
      <c r="A9216" s="13">
        <f>IF(H9216="","",ROW()-4)</f>
        <v/>
      </c>
      <c r="B9216" s="13">
        <f>IF(H9216="","",ROW()-4)</f>
        <v/>
      </c>
    </row>
    <row r="9217">
      <c r="A9217" s="13">
        <f>IF(H9217="","",ROW()-4)</f>
        <v/>
      </c>
      <c r="B9217" s="13">
        <f>IF(H9217="","",ROW()-4)</f>
        <v/>
      </c>
    </row>
    <row r="9218">
      <c r="A9218" s="13">
        <f>IF(H9218="","",ROW()-4)</f>
        <v/>
      </c>
      <c r="B9218" s="13">
        <f>IF(H9218="","",ROW()-4)</f>
        <v/>
      </c>
    </row>
    <row r="9219">
      <c r="A9219" s="13">
        <f>IF(H9219="","",ROW()-4)</f>
        <v/>
      </c>
      <c r="B9219" s="13">
        <f>IF(H9219="","",ROW()-4)</f>
        <v/>
      </c>
    </row>
    <row r="9220">
      <c r="A9220" s="13">
        <f>IF(H9220="","",ROW()-4)</f>
        <v/>
      </c>
      <c r="B9220" s="13">
        <f>IF(H9220="","",ROW()-4)</f>
        <v/>
      </c>
    </row>
    <row r="9221">
      <c r="A9221" s="13">
        <f>IF(H9221="","",ROW()-4)</f>
        <v/>
      </c>
      <c r="B9221" s="13">
        <f>IF(H9221="","",ROW()-4)</f>
        <v/>
      </c>
    </row>
    <row r="9222">
      <c r="A9222" s="13">
        <f>IF(H9222="","",ROW()-4)</f>
        <v/>
      </c>
      <c r="B9222" s="13">
        <f>IF(H9222="","",ROW()-4)</f>
        <v/>
      </c>
    </row>
    <row r="9223">
      <c r="A9223" s="13">
        <f>IF(H9223="","",ROW()-4)</f>
        <v/>
      </c>
      <c r="B9223" s="13">
        <f>IF(H9223="","",ROW()-4)</f>
        <v/>
      </c>
    </row>
    <row r="9224">
      <c r="A9224" s="13">
        <f>IF(H9224="","",ROW()-4)</f>
        <v/>
      </c>
      <c r="B9224" s="13">
        <f>IF(H9224="","",ROW()-4)</f>
        <v/>
      </c>
    </row>
    <row r="9225">
      <c r="A9225" s="13">
        <f>IF(H9225="","",ROW()-4)</f>
        <v/>
      </c>
      <c r="B9225" s="13">
        <f>IF(H9225="","",ROW()-4)</f>
        <v/>
      </c>
    </row>
    <row r="9226">
      <c r="A9226" s="13">
        <f>IF(H9226="","",ROW()-4)</f>
        <v/>
      </c>
      <c r="B9226" s="13">
        <f>IF(H9226="","",ROW()-4)</f>
        <v/>
      </c>
    </row>
    <row r="9227">
      <c r="A9227" s="13">
        <f>IF(H9227="","",ROW()-4)</f>
        <v/>
      </c>
      <c r="B9227" s="13">
        <f>IF(H9227="","",ROW()-4)</f>
        <v/>
      </c>
    </row>
    <row r="9228">
      <c r="A9228" s="13">
        <f>IF(H9228="","",ROW()-4)</f>
        <v/>
      </c>
      <c r="B9228" s="13">
        <f>IF(H9228="","",ROW()-4)</f>
        <v/>
      </c>
    </row>
    <row r="9229">
      <c r="A9229" s="13">
        <f>IF(H9229="","",ROW()-4)</f>
        <v/>
      </c>
      <c r="B9229" s="13">
        <f>IF(H9229="","",ROW()-4)</f>
        <v/>
      </c>
    </row>
    <row r="9230">
      <c r="A9230" s="13">
        <f>IF(H9230="","",ROW()-4)</f>
        <v/>
      </c>
      <c r="B9230" s="13">
        <f>IF(H9230="","",ROW()-4)</f>
        <v/>
      </c>
    </row>
    <row r="9231">
      <c r="A9231" s="13">
        <f>IF(H9231="","",ROW()-4)</f>
        <v/>
      </c>
      <c r="B9231" s="13">
        <f>IF(H9231="","",ROW()-4)</f>
        <v/>
      </c>
    </row>
    <row r="9232">
      <c r="A9232" s="13">
        <f>IF(H9232="","",ROW()-4)</f>
        <v/>
      </c>
      <c r="B9232" s="13">
        <f>IF(H9232="","",ROW()-4)</f>
        <v/>
      </c>
    </row>
    <row r="9233">
      <c r="A9233" s="13">
        <f>IF(H9233="","",ROW()-4)</f>
        <v/>
      </c>
      <c r="B9233" s="13">
        <f>IF(H9233="","",ROW()-4)</f>
        <v/>
      </c>
    </row>
    <row r="9234">
      <c r="A9234" s="13">
        <f>IF(H9234="","",ROW()-4)</f>
        <v/>
      </c>
      <c r="B9234" s="13">
        <f>IF(H9234="","",ROW()-4)</f>
        <v/>
      </c>
    </row>
    <row r="9235">
      <c r="A9235" s="13">
        <f>IF(H9235="","",ROW()-4)</f>
        <v/>
      </c>
      <c r="B9235" s="13">
        <f>IF(H9235="","",ROW()-4)</f>
        <v/>
      </c>
    </row>
    <row r="9236">
      <c r="A9236" s="13">
        <f>IF(H9236="","",ROW()-4)</f>
        <v/>
      </c>
      <c r="B9236" s="13">
        <f>IF(H9236="","",ROW()-4)</f>
        <v/>
      </c>
    </row>
    <row r="9237">
      <c r="A9237" s="13">
        <f>IF(H9237="","",ROW()-4)</f>
        <v/>
      </c>
      <c r="B9237" s="13">
        <f>IF(H9237="","",ROW()-4)</f>
        <v/>
      </c>
    </row>
    <row r="9238">
      <c r="A9238" s="13">
        <f>IF(H9238="","",ROW()-4)</f>
        <v/>
      </c>
      <c r="B9238" s="13">
        <f>IF(H9238="","",ROW()-4)</f>
        <v/>
      </c>
    </row>
    <row r="9239">
      <c r="A9239" s="13">
        <f>IF(H9239="","",ROW()-4)</f>
        <v/>
      </c>
      <c r="B9239" s="13">
        <f>IF(H9239="","",ROW()-4)</f>
        <v/>
      </c>
    </row>
    <row r="9240">
      <c r="A9240" s="13">
        <f>IF(H9240="","",ROW()-4)</f>
        <v/>
      </c>
      <c r="B9240" s="13">
        <f>IF(H9240="","",ROW()-4)</f>
        <v/>
      </c>
    </row>
    <row r="9241">
      <c r="A9241" s="13">
        <f>IF(H9241="","",ROW()-4)</f>
        <v/>
      </c>
      <c r="B9241" s="13">
        <f>IF(H9241="","",ROW()-4)</f>
        <v/>
      </c>
    </row>
    <row r="9242">
      <c r="A9242" s="13">
        <f>IF(H9242="","",ROW()-4)</f>
        <v/>
      </c>
      <c r="B9242" s="13">
        <f>IF(H9242="","",ROW()-4)</f>
        <v/>
      </c>
    </row>
    <row r="9243">
      <c r="A9243" s="13">
        <f>IF(H9243="","",ROW()-4)</f>
        <v/>
      </c>
      <c r="B9243" s="13">
        <f>IF(H9243="","",ROW()-4)</f>
        <v/>
      </c>
    </row>
    <row r="9244">
      <c r="A9244" s="13">
        <f>IF(H9244="","",ROW()-4)</f>
        <v/>
      </c>
      <c r="B9244" s="13">
        <f>IF(H9244="","",ROW()-4)</f>
        <v/>
      </c>
    </row>
    <row r="9245">
      <c r="A9245" s="13">
        <f>IF(H9245="","",ROW()-4)</f>
        <v/>
      </c>
      <c r="B9245" s="13">
        <f>IF(H9245="","",ROW()-4)</f>
        <v/>
      </c>
    </row>
    <row r="9246">
      <c r="A9246" s="13">
        <f>IF(H9246="","",ROW()-4)</f>
        <v/>
      </c>
      <c r="B9246" s="13">
        <f>IF(H9246="","",ROW()-4)</f>
        <v/>
      </c>
    </row>
    <row r="9247">
      <c r="A9247" s="13">
        <f>IF(H9247="","",ROW()-4)</f>
        <v/>
      </c>
      <c r="B9247" s="13">
        <f>IF(H9247="","",ROW()-4)</f>
        <v/>
      </c>
    </row>
    <row r="9248">
      <c r="A9248" s="13">
        <f>IF(H9248="","",ROW()-4)</f>
        <v/>
      </c>
      <c r="B9248" s="13">
        <f>IF(H9248="","",ROW()-4)</f>
        <v/>
      </c>
    </row>
    <row r="9249">
      <c r="A9249" s="13">
        <f>IF(H9249="","",ROW()-4)</f>
        <v/>
      </c>
      <c r="B9249" s="13">
        <f>IF(H9249="","",ROW()-4)</f>
        <v/>
      </c>
    </row>
    <row r="9250">
      <c r="A9250" s="13">
        <f>IF(H9250="","",ROW()-4)</f>
        <v/>
      </c>
      <c r="B9250" s="13">
        <f>IF(H9250="","",ROW()-4)</f>
        <v/>
      </c>
    </row>
    <row r="9251">
      <c r="A9251" s="13">
        <f>IF(H9251="","",ROW()-4)</f>
        <v/>
      </c>
      <c r="B9251" s="13">
        <f>IF(H9251="","",ROW()-4)</f>
        <v/>
      </c>
    </row>
    <row r="9252">
      <c r="A9252" s="13">
        <f>IF(H9252="","",ROW()-4)</f>
        <v/>
      </c>
      <c r="B9252" s="13">
        <f>IF(H9252="","",ROW()-4)</f>
        <v/>
      </c>
    </row>
    <row r="9253">
      <c r="A9253" s="13">
        <f>IF(H9253="","",ROW()-4)</f>
        <v/>
      </c>
      <c r="B9253" s="13">
        <f>IF(H9253="","",ROW()-4)</f>
        <v/>
      </c>
    </row>
    <row r="9254">
      <c r="A9254" s="13">
        <f>IF(H9254="","",ROW()-4)</f>
        <v/>
      </c>
      <c r="B9254" s="13">
        <f>IF(H9254="","",ROW()-4)</f>
        <v/>
      </c>
    </row>
    <row r="9255">
      <c r="A9255" s="13">
        <f>IF(H9255="","",ROW()-4)</f>
        <v/>
      </c>
      <c r="B9255" s="13">
        <f>IF(H9255="","",ROW()-4)</f>
        <v/>
      </c>
    </row>
    <row r="9256">
      <c r="A9256" s="13">
        <f>IF(H9256="","",ROW()-4)</f>
        <v/>
      </c>
      <c r="B9256" s="13">
        <f>IF(H9256="","",ROW()-4)</f>
        <v/>
      </c>
    </row>
    <row r="9257">
      <c r="A9257" s="13">
        <f>IF(H9257="","",ROW()-4)</f>
        <v/>
      </c>
      <c r="B9257" s="13">
        <f>IF(H9257="","",ROW()-4)</f>
        <v/>
      </c>
    </row>
    <row r="9258">
      <c r="A9258" s="13">
        <f>IF(H9258="","",ROW()-4)</f>
        <v/>
      </c>
      <c r="B9258" s="13">
        <f>IF(H9258="","",ROW()-4)</f>
        <v/>
      </c>
    </row>
    <row r="9259">
      <c r="A9259" s="13">
        <f>IF(H9259="","",ROW()-4)</f>
        <v/>
      </c>
      <c r="B9259" s="13">
        <f>IF(H9259="","",ROW()-4)</f>
        <v/>
      </c>
    </row>
    <row r="9260">
      <c r="A9260" s="13">
        <f>IF(H9260="","",ROW()-4)</f>
        <v/>
      </c>
      <c r="B9260" s="13">
        <f>IF(H9260="","",ROW()-4)</f>
        <v/>
      </c>
    </row>
    <row r="9261">
      <c r="A9261" s="13">
        <f>IF(H9261="","",ROW()-4)</f>
        <v/>
      </c>
      <c r="B9261" s="13">
        <f>IF(H9261="","",ROW()-4)</f>
        <v/>
      </c>
    </row>
    <row r="9262">
      <c r="A9262" s="13">
        <f>IF(H9262="","",ROW()-4)</f>
        <v/>
      </c>
      <c r="B9262" s="13">
        <f>IF(H9262="","",ROW()-4)</f>
        <v/>
      </c>
    </row>
    <row r="9263">
      <c r="A9263" s="13">
        <f>IF(H9263="","",ROW()-4)</f>
        <v/>
      </c>
      <c r="B9263" s="13">
        <f>IF(H9263="","",ROW()-4)</f>
        <v/>
      </c>
    </row>
    <row r="9264">
      <c r="A9264" s="13">
        <f>IF(H9264="","",ROW()-4)</f>
        <v/>
      </c>
      <c r="B9264" s="13">
        <f>IF(H9264="","",ROW()-4)</f>
        <v/>
      </c>
    </row>
    <row r="9265">
      <c r="A9265" s="13">
        <f>IF(H9265="","",ROW()-4)</f>
        <v/>
      </c>
      <c r="B9265" s="13">
        <f>IF(H9265="","",ROW()-4)</f>
        <v/>
      </c>
    </row>
    <row r="9266">
      <c r="A9266" s="13">
        <f>IF(H9266="","",ROW()-4)</f>
        <v/>
      </c>
      <c r="B9266" s="13">
        <f>IF(H9266="","",ROW()-4)</f>
        <v/>
      </c>
    </row>
    <row r="9267">
      <c r="A9267" s="13">
        <f>IF(H9267="","",ROW()-4)</f>
        <v/>
      </c>
      <c r="B9267" s="13">
        <f>IF(H9267="","",ROW()-4)</f>
        <v/>
      </c>
    </row>
    <row r="9268">
      <c r="A9268" s="13">
        <f>IF(H9268="","",ROW()-4)</f>
        <v/>
      </c>
      <c r="B9268" s="13">
        <f>IF(H9268="","",ROW()-4)</f>
        <v/>
      </c>
    </row>
    <row r="9269">
      <c r="A9269" s="13">
        <f>IF(H9269="","",ROW()-4)</f>
        <v/>
      </c>
      <c r="B9269" s="13">
        <f>IF(H9269="","",ROW()-4)</f>
        <v/>
      </c>
    </row>
    <row r="9270">
      <c r="A9270" s="13">
        <f>IF(H9270="","",ROW()-4)</f>
        <v/>
      </c>
      <c r="B9270" s="13">
        <f>IF(H9270="","",ROW()-4)</f>
        <v/>
      </c>
    </row>
    <row r="9271">
      <c r="A9271" s="13">
        <f>IF(H9271="","",ROW()-4)</f>
        <v/>
      </c>
      <c r="B9271" s="13">
        <f>IF(H9271="","",ROW()-4)</f>
        <v/>
      </c>
    </row>
    <row r="9272">
      <c r="A9272" s="13">
        <f>IF(H9272="","",ROW()-4)</f>
        <v/>
      </c>
      <c r="B9272" s="13">
        <f>IF(H9272="","",ROW()-4)</f>
        <v/>
      </c>
    </row>
    <row r="9273">
      <c r="A9273" s="13">
        <f>IF(H9273="","",ROW()-4)</f>
        <v/>
      </c>
      <c r="B9273" s="13">
        <f>IF(H9273="","",ROW()-4)</f>
        <v/>
      </c>
    </row>
    <row r="9274">
      <c r="A9274" s="13">
        <f>IF(H9274="","",ROW()-4)</f>
        <v/>
      </c>
      <c r="B9274" s="13">
        <f>IF(H9274="","",ROW()-4)</f>
        <v/>
      </c>
    </row>
    <row r="9275">
      <c r="A9275" s="13">
        <f>IF(H9275="","",ROW()-4)</f>
        <v/>
      </c>
      <c r="B9275" s="13">
        <f>IF(H9275="","",ROW()-4)</f>
        <v/>
      </c>
    </row>
    <row r="9276">
      <c r="A9276" s="13">
        <f>IF(H9276="","",ROW()-4)</f>
        <v/>
      </c>
      <c r="B9276" s="13">
        <f>IF(H9276="","",ROW()-4)</f>
        <v/>
      </c>
    </row>
    <row r="9277">
      <c r="A9277" s="13">
        <f>IF(H9277="","",ROW()-4)</f>
        <v/>
      </c>
      <c r="B9277" s="13">
        <f>IF(H9277="","",ROW()-4)</f>
        <v/>
      </c>
    </row>
    <row r="9278">
      <c r="A9278" s="13">
        <f>IF(H9278="","",ROW()-4)</f>
        <v/>
      </c>
      <c r="B9278" s="13">
        <f>IF(H9278="","",ROW()-4)</f>
        <v/>
      </c>
    </row>
    <row r="9279">
      <c r="A9279" s="13">
        <f>IF(H9279="","",ROW()-4)</f>
        <v/>
      </c>
      <c r="B9279" s="13">
        <f>IF(H9279="","",ROW()-4)</f>
        <v/>
      </c>
    </row>
    <row r="9280">
      <c r="A9280" s="13">
        <f>IF(H9280="","",ROW()-4)</f>
        <v/>
      </c>
      <c r="B9280" s="13">
        <f>IF(H9280="","",ROW()-4)</f>
        <v/>
      </c>
    </row>
    <row r="9281">
      <c r="A9281" s="13">
        <f>IF(H9281="","",ROW()-4)</f>
        <v/>
      </c>
      <c r="B9281" s="13">
        <f>IF(H9281="","",ROW()-4)</f>
        <v/>
      </c>
    </row>
    <row r="9282">
      <c r="A9282" s="13">
        <f>IF(H9282="","",ROW()-4)</f>
        <v/>
      </c>
      <c r="B9282" s="13">
        <f>IF(H9282="","",ROW()-4)</f>
        <v/>
      </c>
    </row>
    <row r="9283">
      <c r="A9283" s="13">
        <f>IF(H9283="","",ROW()-4)</f>
        <v/>
      </c>
      <c r="B9283" s="13">
        <f>IF(H9283="","",ROW()-4)</f>
        <v/>
      </c>
    </row>
    <row r="9284">
      <c r="A9284" s="13">
        <f>IF(H9284="","",ROW()-4)</f>
        <v/>
      </c>
      <c r="B9284" s="13">
        <f>IF(H9284="","",ROW()-4)</f>
        <v/>
      </c>
    </row>
    <row r="9285">
      <c r="A9285" s="13">
        <f>IF(H9285="","",ROW()-4)</f>
        <v/>
      </c>
      <c r="B9285" s="13">
        <f>IF(H9285="","",ROW()-4)</f>
        <v/>
      </c>
    </row>
    <row r="9286">
      <c r="A9286" s="13">
        <f>IF(H9286="","",ROW()-4)</f>
        <v/>
      </c>
      <c r="B9286" s="13">
        <f>IF(H9286="","",ROW()-4)</f>
        <v/>
      </c>
    </row>
    <row r="9287">
      <c r="A9287" s="13">
        <f>IF(H9287="","",ROW()-4)</f>
        <v/>
      </c>
      <c r="B9287" s="13">
        <f>IF(H9287="","",ROW()-4)</f>
        <v/>
      </c>
    </row>
    <row r="9288">
      <c r="A9288" s="13">
        <f>IF(H9288="","",ROW()-4)</f>
        <v/>
      </c>
      <c r="B9288" s="13">
        <f>IF(H9288="","",ROW()-4)</f>
        <v/>
      </c>
    </row>
    <row r="9289">
      <c r="A9289" s="13">
        <f>IF(H9289="","",ROW()-4)</f>
        <v/>
      </c>
      <c r="B9289" s="13">
        <f>IF(H9289="","",ROW()-4)</f>
        <v/>
      </c>
    </row>
    <row r="9290">
      <c r="A9290" s="13">
        <f>IF(H9290="","",ROW()-4)</f>
        <v/>
      </c>
      <c r="B9290" s="13">
        <f>IF(H9290="","",ROW()-4)</f>
        <v/>
      </c>
    </row>
    <row r="9291">
      <c r="A9291" s="13">
        <f>IF(H9291="","",ROW()-4)</f>
        <v/>
      </c>
      <c r="B9291" s="13">
        <f>IF(H9291="","",ROW()-4)</f>
        <v/>
      </c>
    </row>
    <row r="9292">
      <c r="A9292" s="13">
        <f>IF(H9292="","",ROW()-4)</f>
        <v/>
      </c>
      <c r="B9292" s="13">
        <f>IF(H9292="","",ROW()-4)</f>
        <v/>
      </c>
    </row>
    <row r="9293">
      <c r="A9293" s="13">
        <f>IF(H9293="","",ROW()-4)</f>
        <v/>
      </c>
      <c r="B9293" s="13">
        <f>IF(H9293="","",ROW()-4)</f>
        <v/>
      </c>
    </row>
    <row r="9294">
      <c r="A9294" s="13">
        <f>IF(H9294="","",ROW()-4)</f>
        <v/>
      </c>
      <c r="B9294" s="13">
        <f>IF(H9294="","",ROW()-4)</f>
        <v/>
      </c>
    </row>
    <row r="9295">
      <c r="A9295" s="13">
        <f>IF(H9295="","",ROW()-4)</f>
        <v/>
      </c>
      <c r="B9295" s="13">
        <f>IF(H9295="","",ROW()-4)</f>
        <v/>
      </c>
    </row>
    <row r="9296">
      <c r="A9296" s="13">
        <f>IF(H9296="","",ROW()-4)</f>
        <v/>
      </c>
      <c r="B9296" s="13">
        <f>IF(H9296="","",ROW()-4)</f>
        <v/>
      </c>
    </row>
    <row r="9297">
      <c r="A9297" s="13">
        <f>IF(H9297="","",ROW()-4)</f>
        <v/>
      </c>
      <c r="B9297" s="13">
        <f>IF(H9297="","",ROW()-4)</f>
        <v/>
      </c>
    </row>
    <row r="9298">
      <c r="A9298" s="13">
        <f>IF(H9298="","",ROW()-4)</f>
        <v/>
      </c>
      <c r="B9298" s="13">
        <f>IF(H9298="","",ROW()-4)</f>
        <v/>
      </c>
    </row>
    <row r="9299">
      <c r="A9299" s="13">
        <f>IF(H9299="","",ROW()-4)</f>
        <v/>
      </c>
      <c r="B9299" s="13">
        <f>IF(H9299="","",ROW()-4)</f>
        <v/>
      </c>
    </row>
    <row r="9300">
      <c r="A9300" s="13">
        <f>IF(H9300="","",ROW()-4)</f>
        <v/>
      </c>
      <c r="B9300" s="13">
        <f>IF(H9300="","",ROW()-4)</f>
        <v/>
      </c>
    </row>
    <row r="9301">
      <c r="A9301" s="13">
        <f>IF(H9301="","",ROW()-4)</f>
        <v/>
      </c>
      <c r="B9301" s="13">
        <f>IF(H9301="","",ROW()-4)</f>
        <v/>
      </c>
    </row>
    <row r="9302">
      <c r="A9302" s="13">
        <f>IF(H9302="","",ROW()-4)</f>
        <v/>
      </c>
      <c r="B9302" s="13">
        <f>IF(H9302="","",ROW()-4)</f>
        <v/>
      </c>
    </row>
    <row r="9303">
      <c r="A9303" s="13">
        <f>IF(H9303="","",ROW()-4)</f>
        <v/>
      </c>
      <c r="B9303" s="13">
        <f>IF(H9303="","",ROW()-4)</f>
        <v/>
      </c>
    </row>
    <row r="9304">
      <c r="A9304" s="13">
        <f>IF(H9304="","",ROW()-4)</f>
        <v/>
      </c>
      <c r="B9304" s="13">
        <f>IF(H9304="","",ROW()-4)</f>
        <v/>
      </c>
    </row>
    <row r="9305">
      <c r="A9305" s="13">
        <f>IF(H9305="","",ROW()-4)</f>
        <v/>
      </c>
      <c r="B9305" s="13">
        <f>IF(H9305="","",ROW()-4)</f>
        <v/>
      </c>
    </row>
    <row r="9306">
      <c r="A9306" s="13">
        <f>IF(H9306="","",ROW()-4)</f>
        <v/>
      </c>
      <c r="B9306" s="13">
        <f>IF(H9306="","",ROW()-4)</f>
        <v/>
      </c>
    </row>
    <row r="9307">
      <c r="A9307" s="13">
        <f>IF(H9307="","",ROW()-4)</f>
        <v/>
      </c>
      <c r="B9307" s="13">
        <f>IF(H9307="","",ROW()-4)</f>
        <v/>
      </c>
    </row>
    <row r="9308">
      <c r="A9308" s="13">
        <f>IF(H9308="","",ROW()-4)</f>
        <v/>
      </c>
      <c r="B9308" s="13">
        <f>IF(H9308="","",ROW()-4)</f>
        <v/>
      </c>
    </row>
    <row r="9309">
      <c r="A9309" s="13">
        <f>IF(H9309="","",ROW()-4)</f>
        <v/>
      </c>
      <c r="B9309" s="13">
        <f>IF(H9309="","",ROW()-4)</f>
        <v/>
      </c>
    </row>
    <row r="9310">
      <c r="A9310" s="13">
        <f>IF(H9310="","",ROW()-4)</f>
        <v/>
      </c>
      <c r="B9310" s="13">
        <f>IF(H9310="","",ROW()-4)</f>
        <v/>
      </c>
    </row>
    <row r="9311">
      <c r="A9311" s="13">
        <f>IF(H9311="","",ROW()-4)</f>
        <v/>
      </c>
      <c r="B9311" s="13">
        <f>IF(H9311="","",ROW()-4)</f>
        <v/>
      </c>
    </row>
    <row r="9312">
      <c r="A9312" s="13">
        <f>IF(H9312="","",ROW()-4)</f>
        <v/>
      </c>
      <c r="B9312" s="13">
        <f>IF(H9312="","",ROW()-4)</f>
        <v/>
      </c>
    </row>
    <row r="9313">
      <c r="A9313" s="13">
        <f>IF(H9313="","",ROW()-4)</f>
        <v/>
      </c>
      <c r="B9313" s="13">
        <f>IF(H9313="","",ROW()-4)</f>
        <v/>
      </c>
    </row>
    <row r="9314">
      <c r="A9314" s="13">
        <f>IF(H9314="","",ROW()-4)</f>
        <v/>
      </c>
      <c r="B9314" s="13">
        <f>IF(H9314="","",ROW()-4)</f>
        <v/>
      </c>
    </row>
    <row r="9315">
      <c r="A9315" s="13">
        <f>IF(H9315="","",ROW()-4)</f>
        <v/>
      </c>
      <c r="B9315" s="13">
        <f>IF(H9315="","",ROW()-4)</f>
        <v/>
      </c>
    </row>
    <row r="9316">
      <c r="A9316" s="13">
        <f>IF(H9316="","",ROW()-4)</f>
        <v/>
      </c>
      <c r="B9316" s="13">
        <f>IF(H9316="","",ROW()-4)</f>
        <v/>
      </c>
    </row>
    <row r="9317">
      <c r="A9317" s="13">
        <f>IF(H9317="","",ROW()-4)</f>
        <v/>
      </c>
      <c r="B9317" s="13">
        <f>IF(H9317="","",ROW()-4)</f>
        <v/>
      </c>
    </row>
    <row r="9318">
      <c r="A9318" s="13">
        <f>IF(H9318="","",ROW()-4)</f>
        <v/>
      </c>
      <c r="B9318" s="13">
        <f>IF(H9318="","",ROW()-4)</f>
        <v/>
      </c>
    </row>
    <row r="9319">
      <c r="A9319" s="13">
        <f>IF(H9319="","",ROW()-4)</f>
        <v/>
      </c>
      <c r="B9319" s="13">
        <f>IF(H9319="","",ROW()-4)</f>
        <v/>
      </c>
    </row>
    <row r="9320">
      <c r="A9320" s="13">
        <f>IF(H9320="","",ROW()-4)</f>
        <v/>
      </c>
      <c r="B9320" s="13">
        <f>IF(H9320="","",ROW()-4)</f>
        <v/>
      </c>
    </row>
    <row r="9321">
      <c r="A9321" s="13">
        <f>IF(H9321="","",ROW()-4)</f>
        <v/>
      </c>
      <c r="B9321" s="13">
        <f>IF(H9321="","",ROW()-4)</f>
        <v/>
      </c>
    </row>
    <row r="9322">
      <c r="A9322" s="13">
        <f>IF(H9322="","",ROW()-4)</f>
        <v/>
      </c>
      <c r="B9322" s="13">
        <f>IF(H9322="","",ROW()-4)</f>
        <v/>
      </c>
    </row>
    <row r="9323">
      <c r="A9323" s="13">
        <f>IF(H9323="","",ROW()-4)</f>
        <v/>
      </c>
      <c r="B9323" s="13">
        <f>IF(H9323="","",ROW()-4)</f>
        <v/>
      </c>
    </row>
    <row r="9324">
      <c r="A9324" s="13">
        <f>IF(H9324="","",ROW()-4)</f>
        <v/>
      </c>
      <c r="B9324" s="13">
        <f>IF(H9324="","",ROW()-4)</f>
        <v/>
      </c>
    </row>
    <row r="9325">
      <c r="A9325" s="13">
        <f>IF(H9325="","",ROW()-4)</f>
        <v/>
      </c>
      <c r="B9325" s="13">
        <f>IF(H9325="","",ROW()-4)</f>
        <v/>
      </c>
    </row>
    <row r="9326">
      <c r="A9326" s="13">
        <f>IF(H9326="","",ROW()-4)</f>
        <v/>
      </c>
      <c r="B9326" s="13">
        <f>IF(H9326="","",ROW()-4)</f>
        <v/>
      </c>
    </row>
    <row r="9327">
      <c r="A9327" s="13">
        <f>IF(H9327="","",ROW()-4)</f>
        <v/>
      </c>
      <c r="B9327" s="13">
        <f>IF(H9327="","",ROW()-4)</f>
        <v/>
      </c>
    </row>
    <row r="9328">
      <c r="A9328" s="13">
        <f>IF(H9328="","",ROW()-4)</f>
        <v/>
      </c>
      <c r="B9328" s="13">
        <f>IF(H9328="","",ROW()-4)</f>
        <v/>
      </c>
    </row>
    <row r="9329">
      <c r="A9329" s="13">
        <f>IF(H9329="","",ROW()-4)</f>
        <v/>
      </c>
      <c r="B9329" s="13">
        <f>IF(H9329="","",ROW()-4)</f>
        <v/>
      </c>
    </row>
    <row r="9330">
      <c r="A9330" s="13">
        <f>IF(H9330="","",ROW()-4)</f>
        <v/>
      </c>
      <c r="B9330" s="13">
        <f>IF(H9330="","",ROW()-4)</f>
        <v/>
      </c>
    </row>
    <row r="9331">
      <c r="A9331" s="13">
        <f>IF(H9331="","",ROW()-4)</f>
        <v/>
      </c>
      <c r="B9331" s="13">
        <f>IF(H9331="","",ROW()-4)</f>
        <v/>
      </c>
    </row>
    <row r="9332">
      <c r="A9332" s="13">
        <f>IF(H9332="","",ROW()-4)</f>
        <v/>
      </c>
      <c r="B9332" s="13">
        <f>IF(H9332="","",ROW()-4)</f>
        <v/>
      </c>
    </row>
    <row r="9333">
      <c r="A9333" s="13">
        <f>IF(H9333="","",ROW()-4)</f>
        <v/>
      </c>
      <c r="B9333" s="13">
        <f>IF(H9333="","",ROW()-4)</f>
        <v/>
      </c>
    </row>
    <row r="9334">
      <c r="A9334" s="13">
        <f>IF(H9334="","",ROW()-4)</f>
        <v/>
      </c>
      <c r="B9334" s="13">
        <f>IF(H9334="","",ROW()-4)</f>
        <v/>
      </c>
    </row>
    <row r="9335">
      <c r="A9335" s="13">
        <f>IF(H9335="","",ROW()-4)</f>
        <v/>
      </c>
      <c r="B9335" s="13">
        <f>IF(H9335="","",ROW()-4)</f>
        <v/>
      </c>
    </row>
    <row r="9336">
      <c r="A9336" s="13">
        <f>IF(H9336="","",ROW()-4)</f>
        <v/>
      </c>
      <c r="B9336" s="13">
        <f>IF(H9336="","",ROW()-4)</f>
        <v/>
      </c>
    </row>
    <row r="9337">
      <c r="A9337" s="13">
        <f>IF(H9337="","",ROW()-4)</f>
        <v/>
      </c>
      <c r="B9337" s="13">
        <f>IF(H9337="","",ROW()-4)</f>
        <v/>
      </c>
    </row>
    <row r="9338">
      <c r="A9338" s="13">
        <f>IF(H9338="","",ROW()-4)</f>
        <v/>
      </c>
      <c r="B9338" s="13">
        <f>IF(H9338="","",ROW()-4)</f>
        <v/>
      </c>
    </row>
    <row r="9339">
      <c r="A9339" s="13">
        <f>IF(H9339="","",ROW()-4)</f>
        <v/>
      </c>
      <c r="B9339" s="13">
        <f>IF(H9339="","",ROW()-4)</f>
        <v/>
      </c>
    </row>
    <row r="9340">
      <c r="A9340" s="13">
        <f>IF(H9340="","",ROW()-4)</f>
        <v/>
      </c>
      <c r="B9340" s="13">
        <f>IF(H9340="","",ROW()-4)</f>
        <v/>
      </c>
    </row>
    <row r="9341">
      <c r="A9341" s="13">
        <f>IF(H9341="","",ROW()-4)</f>
        <v/>
      </c>
      <c r="B9341" s="13">
        <f>IF(H9341="","",ROW()-4)</f>
        <v/>
      </c>
    </row>
    <row r="9342">
      <c r="A9342" s="13">
        <f>IF(H9342="","",ROW()-4)</f>
        <v/>
      </c>
      <c r="B9342" s="13">
        <f>IF(H9342="","",ROW()-4)</f>
        <v/>
      </c>
    </row>
    <row r="9343">
      <c r="A9343" s="13">
        <f>IF(H9343="","",ROW()-4)</f>
        <v/>
      </c>
      <c r="B9343" s="13">
        <f>IF(H9343="","",ROW()-4)</f>
        <v/>
      </c>
    </row>
    <row r="9344">
      <c r="A9344" s="13">
        <f>IF(H9344="","",ROW()-4)</f>
        <v/>
      </c>
      <c r="B9344" s="13">
        <f>IF(H9344="","",ROW()-4)</f>
        <v/>
      </c>
    </row>
    <row r="9345">
      <c r="A9345" s="13">
        <f>IF(H9345="","",ROW()-4)</f>
        <v/>
      </c>
      <c r="B9345" s="13">
        <f>IF(H9345="","",ROW()-4)</f>
        <v/>
      </c>
    </row>
    <row r="9346">
      <c r="A9346" s="13">
        <f>IF(H9346="","",ROW()-4)</f>
        <v/>
      </c>
      <c r="B9346" s="13">
        <f>IF(H9346="","",ROW()-4)</f>
        <v/>
      </c>
    </row>
    <row r="9347">
      <c r="A9347" s="13">
        <f>IF(H9347="","",ROW()-4)</f>
        <v/>
      </c>
      <c r="B9347" s="13">
        <f>IF(H9347="","",ROW()-4)</f>
        <v/>
      </c>
    </row>
    <row r="9348">
      <c r="A9348" s="13">
        <f>IF(H9348="","",ROW()-4)</f>
        <v/>
      </c>
      <c r="B9348" s="13">
        <f>IF(H9348="","",ROW()-4)</f>
        <v/>
      </c>
    </row>
    <row r="9349">
      <c r="A9349" s="13">
        <f>IF(H9349="","",ROW()-4)</f>
        <v/>
      </c>
      <c r="B9349" s="13">
        <f>IF(H9349="","",ROW()-4)</f>
        <v/>
      </c>
    </row>
    <row r="9350">
      <c r="A9350" s="13">
        <f>IF(H9350="","",ROW()-4)</f>
        <v/>
      </c>
      <c r="B9350" s="13">
        <f>IF(H9350="","",ROW()-4)</f>
        <v/>
      </c>
    </row>
    <row r="9351">
      <c r="A9351" s="13">
        <f>IF(H9351="","",ROW()-4)</f>
        <v/>
      </c>
      <c r="B9351" s="13">
        <f>IF(H9351="","",ROW()-4)</f>
        <v/>
      </c>
    </row>
    <row r="9352">
      <c r="A9352" s="13">
        <f>IF(H9352="","",ROW()-4)</f>
        <v/>
      </c>
      <c r="B9352" s="13">
        <f>IF(H9352="","",ROW()-4)</f>
        <v/>
      </c>
    </row>
    <row r="9353">
      <c r="A9353" s="13">
        <f>IF(H9353="","",ROW()-4)</f>
        <v/>
      </c>
      <c r="B9353" s="13">
        <f>IF(H9353="","",ROW()-4)</f>
        <v/>
      </c>
    </row>
    <row r="9354">
      <c r="A9354" s="13">
        <f>IF(H9354="","",ROW()-4)</f>
        <v/>
      </c>
      <c r="B9354" s="13">
        <f>IF(H9354="","",ROW()-4)</f>
        <v/>
      </c>
    </row>
    <row r="9355">
      <c r="A9355" s="13">
        <f>IF(H9355="","",ROW()-4)</f>
        <v/>
      </c>
      <c r="B9355" s="13">
        <f>IF(H9355="","",ROW()-4)</f>
        <v/>
      </c>
    </row>
    <row r="9356">
      <c r="A9356" s="13">
        <f>IF(H9356="","",ROW()-4)</f>
        <v/>
      </c>
      <c r="B9356" s="13">
        <f>IF(H9356="","",ROW()-4)</f>
        <v/>
      </c>
    </row>
    <row r="9357">
      <c r="A9357" s="13">
        <f>IF(H9357="","",ROW()-4)</f>
        <v/>
      </c>
      <c r="B9357" s="13">
        <f>IF(H9357="","",ROW()-4)</f>
        <v/>
      </c>
    </row>
    <row r="9358">
      <c r="A9358" s="13">
        <f>IF(H9358="","",ROW()-4)</f>
        <v/>
      </c>
      <c r="B9358" s="13">
        <f>IF(H9358="","",ROW()-4)</f>
        <v/>
      </c>
    </row>
    <row r="9359">
      <c r="A9359" s="13">
        <f>IF(H9359="","",ROW()-4)</f>
        <v/>
      </c>
      <c r="B9359" s="13">
        <f>IF(H9359="","",ROW()-4)</f>
        <v/>
      </c>
    </row>
    <row r="9360">
      <c r="A9360" s="13">
        <f>IF(H9360="","",ROW()-4)</f>
        <v/>
      </c>
      <c r="B9360" s="13">
        <f>IF(H9360="","",ROW()-4)</f>
        <v/>
      </c>
    </row>
    <row r="9361">
      <c r="A9361" s="13">
        <f>IF(H9361="","",ROW()-4)</f>
        <v/>
      </c>
      <c r="B9361" s="13">
        <f>IF(H9361="","",ROW()-4)</f>
        <v/>
      </c>
    </row>
    <row r="9362">
      <c r="A9362" s="13">
        <f>IF(H9362="","",ROW()-4)</f>
        <v/>
      </c>
      <c r="B9362" s="13">
        <f>IF(H9362="","",ROW()-4)</f>
        <v/>
      </c>
    </row>
    <row r="9363">
      <c r="A9363" s="13">
        <f>IF(H9363="","",ROW()-4)</f>
        <v/>
      </c>
      <c r="B9363" s="13">
        <f>IF(H9363="","",ROW()-4)</f>
        <v/>
      </c>
    </row>
    <row r="9364">
      <c r="A9364" s="13">
        <f>IF(H9364="","",ROW()-4)</f>
        <v/>
      </c>
      <c r="B9364" s="13">
        <f>IF(H9364="","",ROW()-4)</f>
        <v/>
      </c>
    </row>
    <row r="9365">
      <c r="A9365" s="13">
        <f>IF(H9365="","",ROW()-4)</f>
        <v/>
      </c>
      <c r="B9365" s="13">
        <f>IF(H9365="","",ROW()-4)</f>
        <v/>
      </c>
    </row>
    <row r="9366">
      <c r="A9366" s="13">
        <f>IF(H9366="","",ROW()-4)</f>
        <v/>
      </c>
      <c r="B9366" s="13">
        <f>IF(H9366="","",ROW()-4)</f>
        <v/>
      </c>
    </row>
    <row r="9367">
      <c r="A9367" s="13">
        <f>IF(H9367="","",ROW()-4)</f>
        <v/>
      </c>
      <c r="B9367" s="13">
        <f>IF(H9367="","",ROW()-4)</f>
        <v/>
      </c>
    </row>
    <row r="9368">
      <c r="A9368" s="13">
        <f>IF(H9368="","",ROW()-4)</f>
        <v/>
      </c>
      <c r="B9368" s="13">
        <f>IF(H9368="","",ROW()-4)</f>
        <v/>
      </c>
    </row>
    <row r="9369">
      <c r="A9369" s="13">
        <f>IF(H9369="","",ROW()-4)</f>
        <v/>
      </c>
      <c r="B9369" s="13">
        <f>IF(H9369="","",ROW()-4)</f>
        <v/>
      </c>
    </row>
    <row r="9370">
      <c r="A9370" s="13">
        <f>IF(H9370="","",ROW()-4)</f>
        <v/>
      </c>
      <c r="B9370" s="13">
        <f>IF(H9370="","",ROW()-4)</f>
        <v/>
      </c>
    </row>
    <row r="9371">
      <c r="A9371" s="13">
        <f>IF(H9371="","",ROW()-4)</f>
        <v/>
      </c>
      <c r="B9371" s="13">
        <f>IF(H9371="","",ROW()-4)</f>
        <v/>
      </c>
    </row>
    <row r="9372">
      <c r="A9372" s="13">
        <f>IF(H9372="","",ROW()-4)</f>
        <v/>
      </c>
      <c r="B9372" s="13">
        <f>IF(H9372="","",ROW()-4)</f>
        <v/>
      </c>
    </row>
    <row r="9373">
      <c r="A9373" s="13">
        <f>IF(H9373="","",ROW()-4)</f>
        <v/>
      </c>
      <c r="B9373" s="13">
        <f>IF(H9373="","",ROW()-4)</f>
        <v/>
      </c>
    </row>
    <row r="9374">
      <c r="A9374" s="13">
        <f>IF(H9374="","",ROW()-4)</f>
        <v/>
      </c>
      <c r="B9374" s="13">
        <f>IF(H9374="","",ROW()-4)</f>
        <v/>
      </c>
    </row>
    <row r="9375">
      <c r="A9375" s="13">
        <f>IF(H9375="","",ROW()-4)</f>
        <v/>
      </c>
      <c r="B9375" s="13">
        <f>IF(H9375="","",ROW()-4)</f>
        <v/>
      </c>
    </row>
    <row r="9376">
      <c r="A9376" s="13">
        <f>IF(H9376="","",ROW()-4)</f>
        <v/>
      </c>
      <c r="B9376" s="13">
        <f>IF(H9376="","",ROW()-4)</f>
        <v/>
      </c>
    </row>
    <row r="9377">
      <c r="A9377" s="13">
        <f>IF(H9377="","",ROW()-4)</f>
        <v/>
      </c>
      <c r="B9377" s="13">
        <f>IF(H9377="","",ROW()-4)</f>
        <v/>
      </c>
    </row>
    <row r="9378">
      <c r="A9378" s="13">
        <f>IF(H9378="","",ROW()-4)</f>
        <v/>
      </c>
      <c r="B9378" s="13">
        <f>IF(H9378="","",ROW()-4)</f>
        <v/>
      </c>
    </row>
    <row r="9379">
      <c r="A9379" s="13">
        <f>IF(H9379="","",ROW()-4)</f>
        <v/>
      </c>
      <c r="B9379" s="13">
        <f>IF(H9379="","",ROW()-4)</f>
        <v/>
      </c>
    </row>
    <row r="9380">
      <c r="A9380" s="13">
        <f>IF(H9380="","",ROW()-4)</f>
        <v/>
      </c>
      <c r="B9380" s="13">
        <f>IF(H9380="","",ROW()-4)</f>
        <v/>
      </c>
    </row>
    <row r="9381">
      <c r="A9381" s="13">
        <f>IF(H9381="","",ROW()-4)</f>
        <v/>
      </c>
      <c r="B9381" s="13">
        <f>IF(H9381="","",ROW()-4)</f>
        <v/>
      </c>
    </row>
    <row r="9382">
      <c r="A9382" s="13">
        <f>IF(H9382="","",ROW()-4)</f>
        <v/>
      </c>
      <c r="B9382" s="13">
        <f>IF(H9382="","",ROW()-4)</f>
        <v/>
      </c>
    </row>
    <row r="9383">
      <c r="A9383" s="13">
        <f>IF(H9383="","",ROW()-4)</f>
        <v/>
      </c>
      <c r="B9383" s="13">
        <f>IF(H9383="","",ROW()-4)</f>
        <v/>
      </c>
    </row>
    <row r="9384">
      <c r="A9384" s="13">
        <f>IF(H9384="","",ROW()-4)</f>
        <v/>
      </c>
      <c r="B9384" s="13">
        <f>IF(H9384="","",ROW()-4)</f>
        <v/>
      </c>
    </row>
    <row r="9385">
      <c r="A9385" s="13">
        <f>IF(H9385="","",ROW()-4)</f>
        <v/>
      </c>
      <c r="B9385" s="13">
        <f>IF(H9385="","",ROW()-4)</f>
        <v/>
      </c>
    </row>
    <row r="9386">
      <c r="A9386" s="13">
        <f>IF(H9386="","",ROW()-4)</f>
        <v/>
      </c>
      <c r="B9386" s="13">
        <f>IF(H9386="","",ROW()-4)</f>
        <v/>
      </c>
    </row>
    <row r="9387">
      <c r="A9387" s="13">
        <f>IF(H9387="","",ROW()-4)</f>
        <v/>
      </c>
      <c r="B9387" s="13">
        <f>IF(H9387="","",ROW()-4)</f>
        <v/>
      </c>
    </row>
    <row r="9388">
      <c r="A9388" s="13">
        <f>IF(H9388="","",ROW()-4)</f>
        <v/>
      </c>
      <c r="B9388" s="13">
        <f>IF(H9388="","",ROW()-4)</f>
        <v/>
      </c>
    </row>
    <row r="9389">
      <c r="A9389" s="13">
        <f>IF(H9389="","",ROW()-4)</f>
        <v/>
      </c>
      <c r="B9389" s="13">
        <f>IF(H9389="","",ROW()-4)</f>
        <v/>
      </c>
    </row>
    <row r="9390">
      <c r="A9390" s="13">
        <f>IF(H9390="","",ROW()-4)</f>
        <v/>
      </c>
      <c r="B9390" s="13">
        <f>IF(H9390="","",ROW()-4)</f>
        <v/>
      </c>
    </row>
    <row r="9391">
      <c r="A9391" s="13">
        <f>IF(H9391="","",ROW()-4)</f>
        <v/>
      </c>
      <c r="B9391" s="13">
        <f>IF(H9391="","",ROW()-4)</f>
        <v/>
      </c>
    </row>
    <row r="9392">
      <c r="A9392" s="13">
        <f>IF(H9392="","",ROW()-4)</f>
        <v/>
      </c>
      <c r="B9392" s="13">
        <f>IF(H9392="","",ROW()-4)</f>
        <v/>
      </c>
    </row>
    <row r="9393">
      <c r="A9393" s="13">
        <f>IF(H9393="","",ROW()-4)</f>
        <v/>
      </c>
      <c r="B9393" s="13">
        <f>IF(H9393="","",ROW()-4)</f>
        <v/>
      </c>
    </row>
    <row r="9394">
      <c r="A9394" s="13">
        <f>IF(H9394="","",ROW()-4)</f>
        <v/>
      </c>
      <c r="B9394" s="13">
        <f>IF(H9394="","",ROW()-4)</f>
        <v/>
      </c>
    </row>
    <row r="9395">
      <c r="A9395" s="13">
        <f>IF(H9395="","",ROW()-4)</f>
        <v/>
      </c>
      <c r="B9395" s="13">
        <f>IF(H9395="","",ROW()-4)</f>
        <v/>
      </c>
    </row>
    <row r="9396">
      <c r="A9396" s="13">
        <f>IF(H9396="","",ROW()-4)</f>
        <v/>
      </c>
      <c r="B9396" s="13">
        <f>IF(H9396="","",ROW()-4)</f>
        <v/>
      </c>
    </row>
    <row r="9397">
      <c r="A9397" s="13">
        <f>IF(H9397="","",ROW()-4)</f>
        <v/>
      </c>
      <c r="B9397" s="13">
        <f>IF(H9397="","",ROW()-4)</f>
        <v/>
      </c>
    </row>
    <row r="9398">
      <c r="A9398" s="13">
        <f>IF(H9398="","",ROW()-4)</f>
        <v/>
      </c>
      <c r="B9398" s="13">
        <f>IF(H9398="","",ROW()-4)</f>
        <v/>
      </c>
    </row>
    <row r="9399">
      <c r="A9399" s="13">
        <f>IF(H9399="","",ROW()-4)</f>
        <v/>
      </c>
      <c r="B9399" s="13">
        <f>IF(H9399="","",ROW()-4)</f>
        <v/>
      </c>
    </row>
    <row r="9400">
      <c r="A9400" s="13">
        <f>IF(H9400="","",ROW()-4)</f>
        <v/>
      </c>
      <c r="B9400" s="13">
        <f>IF(H9400="","",ROW()-4)</f>
        <v/>
      </c>
    </row>
    <row r="9401">
      <c r="A9401" s="13">
        <f>IF(H9401="","",ROW()-4)</f>
        <v/>
      </c>
      <c r="B9401" s="13">
        <f>IF(H9401="","",ROW()-4)</f>
        <v/>
      </c>
    </row>
    <row r="9402">
      <c r="A9402" s="13">
        <f>IF(H9402="","",ROW()-4)</f>
        <v/>
      </c>
      <c r="B9402" s="13">
        <f>IF(H9402="","",ROW()-4)</f>
        <v/>
      </c>
    </row>
    <row r="9403">
      <c r="A9403" s="13">
        <f>IF(H9403="","",ROW()-4)</f>
        <v/>
      </c>
      <c r="B9403" s="13">
        <f>IF(H9403="","",ROW()-4)</f>
        <v/>
      </c>
    </row>
    <row r="9404">
      <c r="A9404" s="13">
        <f>IF(H9404="","",ROW()-4)</f>
        <v/>
      </c>
      <c r="B9404" s="13">
        <f>IF(H9404="","",ROW()-4)</f>
        <v/>
      </c>
    </row>
    <row r="9405">
      <c r="A9405" s="13">
        <f>IF(H9405="","",ROW()-4)</f>
        <v/>
      </c>
      <c r="B9405" s="13">
        <f>IF(H9405="","",ROW()-4)</f>
        <v/>
      </c>
    </row>
    <row r="9406">
      <c r="A9406" s="13">
        <f>IF(H9406="","",ROW()-4)</f>
        <v/>
      </c>
      <c r="B9406" s="13">
        <f>IF(H9406="","",ROW()-4)</f>
        <v/>
      </c>
    </row>
    <row r="9407">
      <c r="A9407" s="13">
        <f>IF(H9407="","",ROW()-4)</f>
        <v/>
      </c>
      <c r="B9407" s="13">
        <f>IF(H9407="","",ROW()-4)</f>
        <v/>
      </c>
    </row>
    <row r="9408">
      <c r="A9408" s="13">
        <f>IF(H9408="","",ROW()-4)</f>
        <v/>
      </c>
      <c r="B9408" s="13">
        <f>IF(H9408="","",ROW()-4)</f>
        <v/>
      </c>
    </row>
    <row r="9409">
      <c r="A9409" s="13">
        <f>IF(H9409="","",ROW()-4)</f>
        <v/>
      </c>
      <c r="B9409" s="13">
        <f>IF(H9409="","",ROW()-4)</f>
        <v/>
      </c>
    </row>
    <row r="9410">
      <c r="A9410" s="13">
        <f>IF(H9410="","",ROW()-4)</f>
        <v/>
      </c>
      <c r="B9410" s="13">
        <f>IF(H9410="","",ROW()-4)</f>
        <v/>
      </c>
    </row>
    <row r="9411">
      <c r="A9411" s="13">
        <f>IF(H9411="","",ROW()-4)</f>
        <v/>
      </c>
      <c r="B9411" s="13">
        <f>IF(H9411="","",ROW()-4)</f>
        <v/>
      </c>
    </row>
    <row r="9412">
      <c r="A9412" s="13">
        <f>IF(H9412="","",ROW()-4)</f>
        <v/>
      </c>
      <c r="B9412" s="13">
        <f>IF(H9412="","",ROW()-4)</f>
        <v/>
      </c>
    </row>
    <row r="9413">
      <c r="A9413" s="13">
        <f>IF(H9413="","",ROW()-4)</f>
        <v/>
      </c>
      <c r="B9413" s="13">
        <f>IF(H9413="","",ROW()-4)</f>
        <v/>
      </c>
    </row>
    <row r="9414">
      <c r="A9414" s="13">
        <f>IF(H9414="","",ROW()-4)</f>
        <v/>
      </c>
      <c r="B9414" s="13">
        <f>IF(H9414="","",ROW()-4)</f>
        <v/>
      </c>
    </row>
    <row r="9415">
      <c r="A9415" s="13">
        <f>IF(H9415="","",ROW()-4)</f>
        <v/>
      </c>
      <c r="B9415" s="13">
        <f>IF(H9415="","",ROW()-4)</f>
        <v/>
      </c>
    </row>
    <row r="9416">
      <c r="A9416" s="13">
        <f>IF(H9416="","",ROW()-4)</f>
        <v/>
      </c>
      <c r="B9416" s="13">
        <f>IF(H9416="","",ROW()-4)</f>
        <v/>
      </c>
    </row>
    <row r="9417">
      <c r="A9417" s="13">
        <f>IF(H9417="","",ROW()-4)</f>
        <v/>
      </c>
      <c r="B9417" s="13">
        <f>IF(H9417="","",ROW()-4)</f>
        <v/>
      </c>
    </row>
    <row r="9418">
      <c r="A9418" s="13">
        <f>IF(H9418="","",ROW()-4)</f>
        <v/>
      </c>
      <c r="B9418" s="13">
        <f>IF(H9418="","",ROW()-4)</f>
        <v/>
      </c>
    </row>
    <row r="9419">
      <c r="A9419" s="13">
        <f>IF(H9419="","",ROW()-4)</f>
        <v/>
      </c>
      <c r="B9419" s="13">
        <f>IF(H9419="","",ROW()-4)</f>
        <v/>
      </c>
    </row>
    <row r="9420">
      <c r="A9420" s="13">
        <f>IF(H9420="","",ROW()-4)</f>
        <v/>
      </c>
      <c r="B9420" s="13">
        <f>IF(H9420="","",ROW()-4)</f>
        <v/>
      </c>
    </row>
    <row r="9421">
      <c r="A9421" s="13">
        <f>IF(H9421="","",ROW()-4)</f>
        <v/>
      </c>
      <c r="B9421" s="13">
        <f>IF(H9421="","",ROW()-4)</f>
        <v/>
      </c>
    </row>
    <row r="9422">
      <c r="A9422" s="13">
        <f>IF(H9422="","",ROW()-4)</f>
        <v/>
      </c>
      <c r="B9422" s="13">
        <f>IF(H9422="","",ROW()-4)</f>
        <v/>
      </c>
    </row>
    <row r="9423">
      <c r="A9423" s="13">
        <f>IF(H9423="","",ROW()-4)</f>
        <v/>
      </c>
      <c r="B9423" s="13">
        <f>IF(H9423="","",ROW()-4)</f>
        <v/>
      </c>
    </row>
    <row r="9424">
      <c r="A9424" s="13">
        <f>IF(H9424="","",ROW()-4)</f>
        <v/>
      </c>
      <c r="B9424" s="13">
        <f>IF(H9424="","",ROW()-4)</f>
        <v/>
      </c>
    </row>
    <row r="9425">
      <c r="A9425" s="13">
        <f>IF(H9425="","",ROW()-4)</f>
        <v/>
      </c>
      <c r="B9425" s="13">
        <f>IF(H9425="","",ROW()-4)</f>
        <v/>
      </c>
    </row>
    <row r="9426">
      <c r="A9426" s="13">
        <f>IF(H9426="","",ROW()-4)</f>
        <v/>
      </c>
      <c r="B9426" s="13">
        <f>IF(H9426="","",ROW()-4)</f>
        <v/>
      </c>
    </row>
    <row r="9427">
      <c r="A9427" s="13">
        <f>IF(H9427="","",ROW()-4)</f>
        <v/>
      </c>
      <c r="B9427" s="13">
        <f>IF(H9427="","",ROW()-4)</f>
        <v/>
      </c>
    </row>
    <row r="9428">
      <c r="A9428" s="13">
        <f>IF(H9428="","",ROW()-4)</f>
        <v/>
      </c>
      <c r="B9428" s="13">
        <f>IF(H9428="","",ROW()-4)</f>
        <v/>
      </c>
    </row>
    <row r="9429">
      <c r="A9429" s="13">
        <f>IF(H9429="","",ROW()-4)</f>
        <v/>
      </c>
      <c r="B9429" s="13">
        <f>IF(H9429="","",ROW()-4)</f>
        <v/>
      </c>
    </row>
    <row r="9430">
      <c r="A9430" s="13">
        <f>IF(H9430="","",ROW()-4)</f>
        <v/>
      </c>
      <c r="B9430" s="13">
        <f>IF(H9430="","",ROW()-4)</f>
        <v/>
      </c>
    </row>
    <row r="9431">
      <c r="A9431" s="13">
        <f>IF(H9431="","",ROW()-4)</f>
        <v/>
      </c>
      <c r="B9431" s="13">
        <f>IF(H9431="","",ROW()-4)</f>
        <v/>
      </c>
    </row>
    <row r="9432">
      <c r="A9432" s="13">
        <f>IF(H9432="","",ROW()-4)</f>
        <v/>
      </c>
      <c r="B9432" s="13">
        <f>IF(H9432="","",ROW()-4)</f>
        <v/>
      </c>
    </row>
    <row r="9433">
      <c r="A9433" s="13">
        <f>IF(H9433="","",ROW()-4)</f>
        <v/>
      </c>
      <c r="B9433" s="13">
        <f>IF(H9433="","",ROW()-4)</f>
        <v/>
      </c>
    </row>
    <row r="9434">
      <c r="A9434" s="13">
        <f>IF(H9434="","",ROW()-4)</f>
        <v/>
      </c>
      <c r="B9434" s="13">
        <f>IF(H9434="","",ROW()-4)</f>
        <v/>
      </c>
    </row>
    <row r="9435">
      <c r="A9435" s="13">
        <f>IF(H9435="","",ROW()-4)</f>
        <v/>
      </c>
      <c r="B9435" s="13">
        <f>IF(H9435="","",ROW()-4)</f>
        <v/>
      </c>
    </row>
    <row r="9436">
      <c r="A9436" s="13">
        <f>IF(H9436="","",ROW()-4)</f>
        <v/>
      </c>
      <c r="B9436" s="13">
        <f>IF(H9436="","",ROW()-4)</f>
        <v/>
      </c>
    </row>
    <row r="9437">
      <c r="A9437" s="13">
        <f>IF(H9437="","",ROW()-4)</f>
        <v/>
      </c>
      <c r="B9437" s="13">
        <f>IF(H9437="","",ROW()-4)</f>
        <v/>
      </c>
    </row>
    <row r="9438">
      <c r="A9438" s="13">
        <f>IF(H9438="","",ROW()-4)</f>
        <v/>
      </c>
      <c r="B9438" s="13">
        <f>IF(H9438="","",ROW()-4)</f>
        <v/>
      </c>
    </row>
    <row r="9439">
      <c r="A9439" s="13">
        <f>IF(H9439="","",ROW()-4)</f>
        <v/>
      </c>
      <c r="B9439" s="13">
        <f>IF(H9439="","",ROW()-4)</f>
        <v/>
      </c>
    </row>
    <row r="9440">
      <c r="A9440" s="13">
        <f>IF(H9440="","",ROW()-4)</f>
        <v/>
      </c>
      <c r="B9440" s="13">
        <f>IF(H9440="","",ROW()-4)</f>
        <v/>
      </c>
    </row>
    <row r="9441">
      <c r="A9441" s="13">
        <f>IF(H9441="","",ROW()-4)</f>
        <v/>
      </c>
      <c r="B9441" s="13">
        <f>IF(H9441="","",ROW()-4)</f>
        <v/>
      </c>
    </row>
    <row r="9442">
      <c r="A9442" s="13">
        <f>IF(H9442="","",ROW()-4)</f>
        <v/>
      </c>
      <c r="B9442" s="13">
        <f>IF(H9442="","",ROW()-4)</f>
        <v/>
      </c>
    </row>
    <row r="9443">
      <c r="A9443" s="13">
        <f>IF(H9443="","",ROW()-4)</f>
        <v/>
      </c>
      <c r="B9443" s="13">
        <f>IF(H9443="","",ROW()-4)</f>
        <v/>
      </c>
    </row>
    <row r="9444">
      <c r="A9444" s="13">
        <f>IF(H9444="","",ROW()-4)</f>
        <v/>
      </c>
      <c r="B9444" s="13">
        <f>IF(H9444="","",ROW()-4)</f>
        <v/>
      </c>
    </row>
    <row r="9445">
      <c r="A9445" s="13">
        <f>IF(H9445="","",ROW()-4)</f>
        <v/>
      </c>
      <c r="B9445" s="13">
        <f>IF(H9445="","",ROW()-4)</f>
        <v/>
      </c>
    </row>
    <row r="9446">
      <c r="A9446" s="13">
        <f>IF(H9446="","",ROW()-4)</f>
        <v/>
      </c>
      <c r="B9446" s="13">
        <f>IF(H9446="","",ROW()-4)</f>
        <v/>
      </c>
    </row>
    <row r="9447">
      <c r="A9447" s="13">
        <f>IF(H9447="","",ROW()-4)</f>
        <v/>
      </c>
      <c r="B9447" s="13">
        <f>IF(H9447="","",ROW()-4)</f>
        <v/>
      </c>
    </row>
    <row r="9448">
      <c r="A9448" s="13">
        <f>IF(H9448="","",ROW()-4)</f>
        <v/>
      </c>
      <c r="B9448" s="13">
        <f>IF(H9448="","",ROW()-4)</f>
        <v/>
      </c>
    </row>
    <row r="9449">
      <c r="A9449" s="13">
        <f>IF(H9449="","",ROW()-4)</f>
        <v/>
      </c>
      <c r="B9449" s="13">
        <f>IF(H9449="","",ROW()-4)</f>
        <v/>
      </c>
    </row>
    <row r="9450">
      <c r="A9450" s="13">
        <f>IF(H9450="","",ROW()-4)</f>
        <v/>
      </c>
      <c r="B9450" s="13">
        <f>IF(H9450="","",ROW()-4)</f>
        <v/>
      </c>
    </row>
    <row r="9451">
      <c r="A9451" s="13">
        <f>IF(H9451="","",ROW()-4)</f>
        <v/>
      </c>
      <c r="B9451" s="13">
        <f>IF(H9451="","",ROW()-4)</f>
        <v/>
      </c>
    </row>
    <row r="9452">
      <c r="A9452" s="13">
        <f>IF(H9452="","",ROW()-4)</f>
        <v/>
      </c>
      <c r="B9452" s="13">
        <f>IF(H9452="","",ROW()-4)</f>
        <v/>
      </c>
    </row>
    <row r="9453">
      <c r="A9453" s="13">
        <f>IF(H9453="","",ROW()-4)</f>
        <v/>
      </c>
      <c r="B9453" s="13">
        <f>IF(H9453="","",ROW()-4)</f>
        <v/>
      </c>
    </row>
    <row r="9454">
      <c r="A9454" s="13">
        <f>IF(H9454="","",ROW()-4)</f>
        <v/>
      </c>
      <c r="B9454" s="13">
        <f>IF(H9454="","",ROW()-4)</f>
        <v/>
      </c>
    </row>
    <row r="9455">
      <c r="A9455" s="13">
        <f>IF(H9455="","",ROW()-4)</f>
        <v/>
      </c>
      <c r="B9455" s="13">
        <f>IF(H9455="","",ROW()-4)</f>
        <v/>
      </c>
    </row>
    <row r="9456">
      <c r="A9456" s="13">
        <f>IF(H9456="","",ROW()-4)</f>
        <v/>
      </c>
      <c r="B9456" s="13">
        <f>IF(H9456="","",ROW()-4)</f>
        <v/>
      </c>
    </row>
    <row r="9457">
      <c r="A9457" s="13">
        <f>IF(H9457="","",ROW()-4)</f>
        <v/>
      </c>
      <c r="B9457" s="13">
        <f>IF(H9457="","",ROW()-4)</f>
        <v/>
      </c>
    </row>
    <row r="9458">
      <c r="A9458" s="13">
        <f>IF(H9458="","",ROW()-4)</f>
        <v/>
      </c>
      <c r="B9458" s="13">
        <f>IF(H9458="","",ROW()-4)</f>
        <v/>
      </c>
    </row>
    <row r="9459">
      <c r="A9459" s="13">
        <f>IF(H9459="","",ROW()-4)</f>
        <v/>
      </c>
      <c r="B9459" s="13">
        <f>IF(H9459="","",ROW()-4)</f>
        <v/>
      </c>
    </row>
    <row r="9460">
      <c r="A9460" s="13">
        <f>IF(H9460="","",ROW()-4)</f>
        <v/>
      </c>
      <c r="B9460" s="13">
        <f>IF(H9460="","",ROW()-4)</f>
        <v/>
      </c>
    </row>
    <row r="9461">
      <c r="A9461" s="13">
        <f>IF(H9461="","",ROW()-4)</f>
        <v/>
      </c>
      <c r="B9461" s="13">
        <f>IF(H9461="","",ROW()-4)</f>
        <v/>
      </c>
    </row>
    <row r="9462">
      <c r="A9462" s="13">
        <f>IF(H9462="","",ROW()-4)</f>
        <v/>
      </c>
      <c r="B9462" s="13">
        <f>IF(H9462="","",ROW()-4)</f>
        <v/>
      </c>
    </row>
    <row r="9463">
      <c r="A9463" s="13">
        <f>IF(H9463="","",ROW()-4)</f>
        <v/>
      </c>
      <c r="B9463" s="13">
        <f>IF(H9463="","",ROW()-4)</f>
        <v/>
      </c>
    </row>
    <row r="9464">
      <c r="A9464" s="13">
        <f>IF(H9464="","",ROW()-4)</f>
        <v/>
      </c>
      <c r="B9464" s="13">
        <f>IF(H9464="","",ROW()-4)</f>
        <v/>
      </c>
    </row>
    <row r="9465">
      <c r="A9465" s="13">
        <f>IF(H9465="","",ROW()-4)</f>
        <v/>
      </c>
      <c r="B9465" s="13">
        <f>IF(H9465="","",ROW()-4)</f>
        <v/>
      </c>
    </row>
    <row r="9466">
      <c r="A9466" s="13">
        <f>IF(H9466="","",ROW()-4)</f>
        <v/>
      </c>
      <c r="B9466" s="13">
        <f>IF(H9466="","",ROW()-4)</f>
        <v/>
      </c>
    </row>
    <row r="9467">
      <c r="A9467" s="13">
        <f>IF(H9467="","",ROW()-4)</f>
        <v/>
      </c>
      <c r="B9467" s="13">
        <f>IF(H9467="","",ROW()-4)</f>
        <v/>
      </c>
    </row>
    <row r="9468">
      <c r="A9468" s="13">
        <f>IF(H9468="","",ROW()-4)</f>
        <v/>
      </c>
      <c r="B9468" s="13">
        <f>IF(H9468="","",ROW()-4)</f>
        <v/>
      </c>
    </row>
    <row r="9469">
      <c r="A9469" s="13">
        <f>IF(H9469="","",ROW()-4)</f>
        <v/>
      </c>
      <c r="B9469" s="13">
        <f>IF(H9469="","",ROW()-4)</f>
        <v/>
      </c>
    </row>
    <row r="9470">
      <c r="A9470" s="13">
        <f>IF(H9470="","",ROW()-4)</f>
        <v/>
      </c>
      <c r="B9470" s="13">
        <f>IF(H9470="","",ROW()-4)</f>
        <v/>
      </c>
    </row>
    <row r="9471">
      <c r="A9471" s="13">
        <f>IF(H9471="","",ROW()-4)</f>
        <v/>
      </c>
      <c r="B9471" s="13">
        <f>IF(H9471="","",ROW()-4)</f>
        <v/>
      </c>
    </row>
    <row r="9472">
      <c r="A9472" s="13">
        <f>IF(H9472="","",ROW()-4)</f>
        <v/>
      </c>
      <c r="B9472" s="13">
        <f>IF(H9472="","",ROW()-4)</f>
        <v/>
      </c>
    </row>
    <row r="9473">
      <c r="A9473" s="13">
        <f>IF(H9473="","",ROW()-4)</f>
        <v/>
      </c>
      <c r="B9473" s="13">
        <f>IF(H9473="","",ROW()-4)</f>
        <v/>
      </c>
    </row>
    <row r="9474">
      <c r="A9474" s="13">
        <f>IF(H9474="","",ROW()-4)</f>
        <v/>
      </c>
      <c r="B9474" s="13">
        <f>IF(H9474="","",ROW()-4)</f>
        <v/>
      </c>
    </row>
    <row r="9475">
      <c r="A9475" s="13">
        <f>IF(H9475="","",ROW()-4)</f>
        <v/>
      </c>
      <c r="B9475" s="13">
        <f>IF(H9475="","",ROW()-4)</f>
        <v/>
      </c>
    </row>
    <row r="9476">
      <c r="A9476" s="13">
        <f>IF(H9476="","",ROW()-4)</f>
        <v/>
      </c>
      <c r="B9476" s="13">
        <f>IF(H9476="","",ROW()-4)</f>
        <v/>
      </c>
    </row>
    <row r="9477">
      <c r="A9477" s="13">
        <f>IF(H9477="","",ROW()-4)</f>
        <v/>
      </c>
      <c r="B9477" s="13">
        <f>IF(H9477="","",ROW()-4)</f>
        <v/>
      </c>
    </row>
    <row r="9478">
      <c r="A9478" s="13">
        <f>IF(H9478="","",ROW()-4)</f>
        <v/>
      </c>
      <c r="B9478" s="13">
        <f>IF(H9478="","",ROW()-4)</f>
        <v/>
      </c>
    </row>
    <row r="9479">
      <c r="A9479" s="13">
        <f>IF(H9479="","",ROW()-4)</f>
        <v/>
      </c>
      <c r="B9479" s="13">
        <f>IF(H9479="","",ROW()-4)</f>
        <v/>
      </c>
    </row>
    <row r="9480">
      <c r="A9480" s="13">
        <f>IF(H9480="","",ROW()-4)</f>
        <v/>
      </c>
      <c r="B9480" s="13">
        <f>IF(H9480="","",ROW()-4)</f>
        <v/>
      </c>
    </row>
    <row r="9481">
      <c r="A9481" s="13">
        <f>IF(H9481="","",ROW()-4)</f>
        <v/>
      </c>
      <c r="B9481" s="13">
        <f>IF(H9481="","",ROW()-4)</f>
        <v/>
      </c>
    </row>
    <row r="9482">
      <c r="A9482" s="13">
        <f>IF(H9482="","",ROW()-4)</f>
        <v/>
      </c>
      <c r="B9482" s="13">
        <f>IF(H9482="","",ROW()-4)</f>
        <v/>
      </c>
    </row>
    <row r="9483">
      <c r="A9483" s="13">
        <f>IF(H9483="","",ROW()-4)</f>
        <v/>
      </c>
      <c r="B9483" s="13">
        <f>IF(H9483="","",ROW()-4)</f>
        <v/>
      </c>
    </row>
    <row r="9484">
      <c r="A9484" s="13">
        <f>IF(H9484="","",ROW()-4)</f>
        <v/>
      </c>
      <c r="B9484" s="13">
        <f>IF(H9484="","",ROW()-4)</f>
        <v/>
      </c>
    </row>
    <row r="9485">
      <c r="A9485" s="13">
        <f>IF(H9485="","",ROW()-4)</f>
        <v/>
      </c>
      <c r="B9485" s="13">
        <f>IF(H9485="","",ROW()-4)</f>
        <v/>
      </c>
    </row>
    <row r="9486">
      <c r="A9486" s="13">
        <f>IF(H9486="","",ROW()-4)</f>
        <v/>
      </c>
      <c r="B9486" s="13">
        <f>IF(H9486="","",ROW()-4)</f>
        <v/>
      </c>
    </row>
    <row r="9487">
      <c r="A9487" s="13">
        <f>IF(H9487="","",ROW()-4)</f>
        <v/>
      </c>
      <c r="B9487" s="13">
        <f>IF(H9487="","",ROW()-4)</f>
        <v/>
      </c>
    </row>
    <row r="9488">
      <c r="A9488" s="13">
        <f>IF(H9488="","",ROW()-4)</f>
        <v/>
      </c>
      <c r="B9488" s="13">
        <f>IF(H9488="","",ROW()-4)</f>
        <v/>
      </c>
    </row>
    <row r="9489">
      <c r="A9489" s="13">
        <f>IF(H9489="","",ROW()-4)</f>
        <v/>
      </c>
      <c r="B9489" s="13">
        <f>IF(H9489="","",ROW()-4)</f>
        <v/>
      </c>
    </row>
    <row r="9490">
      <c r="A9490" s="13">
        <f>IF(H9490="","",ROW()-4)</f>
        <v/>
      </c>
      <c r="B9490" s="13">
        <f>IF(H9490="","",ROW()-4)</f>
        <v/>
      </c>
    </row>
    <row r="9491">
      <c r="A9491" s="13">
        <f>IF(H9491="","",ROW()-4)</f>
        <v/>
      </c>
      <c r="B9491" s="13">
        <f>IF(H9491="","",ROW()-4)</f>
        <v/>
      </c>
    </row>
    <row r="9492">
      <c r="A9492" s="13">
        <f>IF(H9492="","",ROW()-4)</f>
        <v/>
      </c>
      <c r="B9492" s="13">
        <f>IF(H9492="","",ROW()-4)</f>
        <v/>
      </c>
    </row>
    <row r="9493">
      <c r="A9493" s="13">
        <f>IF(H9493="","",ROW()-4)</f>
        <v/>
      </c>
      <c r="B9493" s="13">
        <f>IF(H9493="","",ROW()-4)</f>
        <v/>
      </c>
    </row>
    <row r="9494">
      <c r="A9494" s="13">
        <f>IF(H9494="","",ROW()-4)</f>
        <v/>
      </c>
      <c r="B9494" s="13">
        <f>IF(H9494="","",ROW()-4)</f>
        <v/>
      </c>
    </row>
    <row r="9495">
      <c r="A9495" s="13">
        <f>IF(H9495="","",ROW()-4)</f>
        <v/>
      </c>
      <c r="B9495" s="13">
        <f>IF(H9495="","",ROW()-4)</f>
        <v/>
      </c>
    </row>
    <row r="9496">
      <c r="A9496" s="13">
        <f>IF(H9496="","",ROW()-4)</f>
        <v/>
      </c>
      <c r="B9496" s="13">
        <f>IF(H9496="","",ROW()-4)</f>
        <v/>
      </c>
    </row>
    <row r="9497">
      <c r="A9497" s="13">
        <f>IF(H9497="","",ROW()-4)</f>
        <v/>
      </c>
      <c r="B9497" s="13">
        <f>IF(H9497="","",ROW()-4)</f>
        <v/>
      </c>
    </row>
    <row r="9498">
      <c r="A9498" s="13">
        <f>IF(H9498="","",ROW()-4)</f>
        <v/>
      </c>
      <c r="B9498" s="13">
        <f>IF(H9498="","",ROW()-4)</f>
        <v/>
      </c>
    </row>
    <row r="9499">
      <c r="A9499" s="13">
        <f>IF(H9499="","",ROW()-4)</f>
        <v/>
      </c>
      <c r="B9499" s="13">
        <f>IF(H9499="","",ROW()-4)</f>
        <v/>
      </c>
    </row>
    <row r="9500">
      <c r="A9500" s="13">
        <f>IF(H9500="","",ROW()-4)</f>
        <v/>
      </c>
      <c r="B9500" s="13">
        <f>IF(H9500="","",ROW()-4)</f>
        <v/>
      </c>
    </row>
    <row r="9501">
      <c r="A9501" s="13">
        <f>IF(H9501="","",ROW()-4)</f>
        <v/>
      </c>
      <c r="B9501" s="13">
        <f>IF(H9501="","",ROW()-4)</f>
        <v/>
      </c>
    </row>
    <row r="9502">
      <c r="A9502" s="13">
        <f>IF(H9502="","",ROW()-4)</f>
        <v/>
      </c>
      <c r="B9502" s="13">
        <f>IF(H9502="","",ROW()-4)</f>
        <v/>
      </c>
    </row>
    <row r="9503">
      <c r="A9503" s="13">
        <f>IF(H9503="","",ROW()-4)</f>
        <v/>
      </c>
      <c r="B9503" s="13">
        <f>IF(H9503="","",ROW()-4)</f>
        <v/>
      </c>
    </row>
    <row r="9504">
      <c r="A9504" s="13">
        <f>IF(H9504="","",ROW()-4)</f>
        <v/>
      </c>
      <c r="B9504" s="13">
        <f>IF(H9504="","",ROW()-4)</f>
        <v/>
      </c>
    </row>
    <row r="9505">
      <c r="A9505" s="13">
        <f>IF(H9505="","",ROW()-4)</f>
        <v/>
      </c>
      <c r="B9505" s="13">
        <f>IF(H9505="","",ROW()-4)</f>
        <v/>
      </c>
    </row>
    <row r="9506">
      <c r="A9506" s="13">
        <f>IF(H9506="","",ROW()-4)</f>
        <v/>
      </c>
      <c r="B9506" s="13">
        <f>IF(H9506="","",ROW()-4)</f>
        <v/>
      </c>
    </row>
    <row r="9507">
      <c r="A9507" s="13">
        <f>IF(H9507="","",ROW()-4)</f>
        <v/>
      </c>
      <c r="B9507" s="13">
        <f>IF(H9507="","",ROW()-4)</f>
        <v/>
      </c>
    </row>
    <row r="9508">
      <c r="A9508" s="13">
        <f>IF(H9508="","",ROW()-4)</f>
        <v/>
      </c>
      <c r="B9508" s="13">
        <f>IF(H9508="","",ROW()-4)</f>
        <v/>
      </c>
    </row>
    <row r="9509">
      <c r="A9509" s="13">
        <f>IF(H9509="","",ROW()-4)</f>
        <v/>
      </c>
      <c r="B9509" s="13">
        <f>IF(H9509="","",ROW()-4)</f>
        <v/>
      </c>
    </row>
    <row r="9510">
      <c r="A9510" s="13">
        <f>IF(H9510="","",ROW()-4)</f>
        <v/>
      </c>
      <c r="B9510" s="13">
        <f>IF(H9510="","",ROW()-4)</f>
        <v/>
      </c>
    </row>
    <row r="9511">
      <c r="A9511" s="13">
        <f>IF(H9511="","",ROW()-4)</f>
        <v/>
      </c>
      <c r="B9511" s="13">
        <f>IF(H9511="","",ROW()-4)</f>
        <v/>
      </c>
    </row>
    <row r="9512">
      <c r="A9512" s="13">
        <f>IF(H9512="","",ROW()-4)</f>
        <v/>
      </c>
      <c r="B9512" s="13">
        <f>IF(H9512="","",ROW()-4)</f>
        <v/>
      </c>
    </row>
    <row r="9513">
      <c r="A9513" s="13">
        <f>IF(H9513="","",ROW()-4)</f>
        <v/>
      </c>
      <c r="B9513" s="13">
        <f>IF(H9513="","",ROW()-4)</f>
        <v/>
      </c>
    </row>
    <row r="9514">
      <c r="A9514" s="13">
        <f>IF(H9514="","",ROW()-4)</f>
        <v/>
      </c>
      <c r="B9514" s="13">
        <f>IF(H9514="","",ROW()-4)</f>
        <v/>
      </c>
    </row>
    <row r="9515">
      <c r="A9515" s="13">
        <f>IF(H9515="","",ROW()-4)</f>
        <v/>
      </c>
      <c r="B9515" s="13">
        <f>IF(H9515="","",ROW()-4)</f>
        <v/>
      </c>
    </row>
    <row r="9516">
      <c r="A9516" s="13">
        <f>IF(H9516="","",ROW()-4)</f>
        <v/>
      </c>
      <c r="B9516" s="13">
        <f>IF(H9516="","",ROW()-4)</f>
        <v/>
      </c>
    </row>
    <row r="9517">
      <c r="A9517" s="13">
        <f>IF(H9517="","",ROW()-4)</f>
        <v/>
      </c>
      <c r="B9517" s="13">
        <f>IF(H9517="","",ROW()-4)</f>
        <v/>
      </c>
    </row>
    <row r="9518">
      <c r="A9518" s="13">
        <f>IF(H9518="","",ROW()-4)</f>
        <v/>
      </c>
      <c r="B9518" s="13">
        <f>IF(H9518="","",ROW()-4)</f>
        <v/>
      </c>
    </row>
    <row r="9519">
      <c r="A9519" s="13">
        <f>IF(H9519="","",ROW()-4)</f>
        <v/>
      </c>
      <c r="B9519" s="13">
        <f>IF(H9519="","",ROW()-4)</f>
        <v/>
      </c>
    </row>
    <row r="9520">
      <c r="A9520" s="13">
        <f>IF(H9520="","",ROW()-4)</f>
        <v/>
      </c>
      <c r="B9520" s="13">
        <f>IF(H9520="","",ROW()-4)</f>
        <v/>
      </c>
    </row>
    <row r="9521">
      <c r="A9521" s="13">
        <f>IF(H9521="","",ROW()-4)</f>
        <v/>
      </c>
      <c r="B9521" s="13">
        <f>IF(H9521="","",ROW()-4)</f>
        <v/>
      </c>
    </row>
    <row r="9522">
      <c r="A9522" s="13">
        <f>IF(H9522="","",ROW()-4)</f>
        <v/>
      </c>
      <c r="B9522" s="13">
        <f>IF(H9522="","",ROW()-4)</f>
        <v/>
      </c>
    </row>
    <row r="9523">
      <c r="A9523" s="13">
        <f>IF(H9523="","",ROW()-4)</f>
        <v/>
      </c>
      <c r="B9523" s="13">
        <f>IF(H9523="","",ROW()-4)</f>
        <v/>
      </c>
    </row>
    <row r="9524">
      <c r="A9524" s="13">
        <f>IF(H9524="","",ROW()-4)</f>
        <v/>
      </c>
      <c r="B9524" s="13">
        <f>IF(H9524="","",ROW()-4)</f>
        <v/>
      </c>
    </row>
    <row r="9525">
      <c r="A9525" s="13">
        <f>IF(H9525="","",ROW()-4)</f>
        <v/>
      </c>
      <c r="B9525" s="13">
        <f>IF(H9525="","",ROW()-4)</f>
        <v/>
      </c>
    </row>
    <row r="9526">
      <c r="A9526" s="13">
        <f>IF(H9526="","",ROW()-4)</f>
        <v/>
      </c>
      <c r="B9526" s="13">
        <f>IF(H9526="","",ROW()-4)</f>
        <v/>
      </c>
    </row>
    <row r="9527">
      <c r="A9527" s="13">
        <f>IF(H9527="","",ROW()-4)</f>
        <v/>
      </c>
      <c r="B9527" s="13">
        <f>IF(H9527="","",ROW()-4)</f>
        <v/>
      </c>
    </row>
    <row r="9528">
      <c r="A9528" s="13">
        <f>IF(H9528="","",ROW()-4)</f>
        <v/>
      </c>
      <c r="B9528" s="13">
        <f>IF(H9528="","",ROW()-4)</f>
        <v/>
      </c>
    </row>
    <row r="9529">
      <c r="A9529" s="13">
        <f>IF(H9529="","",ROW()-4)</f>
        <v/>
      </c>
      <c r="B9529" s="13">
        <f>IF(H9529="","",ROW()-4)</f>
        <v/>
      </c>
    </row>
    <row r="9530">
      <c r="A9530" s="13">
        <f>IF(H9530="","",ROW()-4)</f>
        <v/>
      </c>
      <c r="B9530" s="13">
        <f>IF(H9530="","",ROW()-4)</f>
        <v/>
      </c>
    </row>
    <row r="9531">
      <c r="A9531" s="13">
        <f>IF(H9531="","",ROW()-4)</f>
        <v/>
      </c>
      <c r="B9531" s="13">
        <f>IF(H9531="","",ROW()-4)</f>
        <v/>
      </c>
    </row>
    <row r="9532">
      <c r="A9532" s="13">
        <f>IF(H9532="","",ROW()-4)</f>
        <v/>
      </c>
      <c r="B9532" s="13">
        <f>IF(H9532="","",ROW()-4)</f>
        <v/>
      </c>
    </row>
    <row r="9533">
      <c r="A9533" s="13">
        <f>IF(H9533="","",ROW()-4)</f>
        <v/>
      </c>
      <c r="B9533" s="13">
        <f>IF(H9533="","",ROW()-4)</f>
        <v/>
      </c>
    </row>
    <row r="9534">
      <c r="A9534" s="13">
        <f>IF(H9534="","",ROW()-4)</f>
        <v/>
      </c>
      <c r="B9534" s="13">
        <f>IF(H9534="","",ROW()-4)</f>
        <v/>
      </c>
    </row>
    <row r="9535">
      <c r="A9535" s="13">
        <f>IF(H9535="","",ROW()-4)</f>
        <v/>
      </c>
      <c r="B9535" s="13">
        <f>IF(H9535="","",ROW()-4)</f>
        <v/>
      </c>
    </row>
    <row r="9536">
      <c r="A9536" s="13">
        <f>IF(H9536="","",ROW()-4)</f>
        <v/>
      </c>
      <c r="B9536" s="13">
        <f>IF(H9536="","",ROW()-4)</f>
        <v/>
      </c>
    </row>
    <row r="9537">
      <c r="A9537" s="13">
        <f>IF(H9537="","",ROW()-4)</f>
        <v/>
      </c>
      <c r="B9537" s="13">
        <f>IF(H9537="","",ROW()-4)</f>
        <v/>
      </c>
    </row>
    <row r="9538">
      <c r="A9538" s="13">
        <f>IF(H9538="","",ROW()-4)</f>
        <v/>
      </c>
      <c r="B9538" s="13">
        <f>IF(H9538="","",ROW()-4)</f>
        <v/>
      </c>
    </row>
    <row r="9539">
      <c r="A9539" s="13">
        <f>IF(H9539="","",ROW()-4)</f>
        <v/>
      </c>
      <c r="B9539" s="13">
        <f>IF(H9539="","",ROW()-4)</f>
        <v/>
      </c>
    </row>
    <row r="9540">
      <c r="A9540" s="13">
        <f>IF(H9540="","",ROW()-4)</f>
        <v/>
      </c>
      <c r="B9540" s="13">
        <f>IF(H9540="","",ROW()-4)</f>
        <v/>
      </c>
    </row>
    <row r="9541">
      <c r="A9541" s="13">
        <f>IF(H9541="","",ROW()-4)</f>
        <v/>
      </c>
      <c r="B9541" s="13">
        <f>IF(H9541="","",ROW()-4)</f>
        <v/>
      </c>
    </row>
    <row r="9542">
      <c r="A9542" s="13">
        <f>IF(H9542="","",ROW()-4)</f>
        <v/>
      </c>
      <c r="B9542" s="13">
        <f>IF(H9542="","",ROW()-4)</f>
        <v/>
      </c>
    </row>
    <row r="9543">
      <c r="A9543" s="13">
        <f>IF(H9543="","",ROW()-4)</f>
        <v/>
      </c>
      <c r="B9543" s="13">
        <f>IF(H9543="","",ROW()-4)</f>
        <v/>
      </c>
    </row>
    <row r="9544">
      <c r="A9544" s="13">
        <f>IF(H9544="","",ROW()-4)</f>
        <v/>
      </c>
      <c r="B9544" s="13">
        <f>IF(H9544="","",ROW()-4)</f>
        <v/>
      </c>
    </row>
    <row r="9545">
      <c r="A9545" s="13">
        <f>IF(H9545="","",ROW()-4)</f>
        <v/>
      </c>
      <c r="B9545" s="13">
        <f>IF(H9545="","",ROW()-4)</f>
        <v/>
      </c>
    </row>
    <row r="9546">
      <c r="A9546" s="13">
        <f>IF(H9546="","",ROW()-4)</f>
        <v/>
      </c>
      <c r="B9546" s="13">
        <f>IF(H9546="","",ROW()-4)</f>
        <v/>
      </c>
    </row>
    <row r="9547">
      <c r="A9547" s="13">
        <f>IF(H9547="","",ROW()-4)</f>
        <v/>
      </c>
      <c r="B9547" s="13">
        <f>IF(H9547="","",ROW()-4)</f>
        <v/>
      </c>
    </row>
    <row r="9548">
      <c r="A9548" s="13">
        <f>IF(H9548="","",ROW()-4)</f>
        <v/>
      </c>
      <c r="B9548" s="13">
        <f>IF(H9548="","",ROW()-4)</f>
        <v/>
      </c>
    </row>
    <row r="9549">
      <c r="A9549" s="13">
        <f>IF(H9549="","",ROW()-4)</f>
        <v/>
      </c>
      <c r="B9549" s="13">
        <f>IF(H9549="","",ROW()-4)</f>
        <v/>
      </c>
    </row>
    <row r="9550">
      <c r="A9550" s="13">
        <f>IF(H9550="","",ROW()-4)</f>
        <v/>
      </c>
      <c r="B9550" s="13">
        <f>IF(H9550="","",ROW()-4)</f>
        <v/>
      </c>
    </row>
    <row r="9551">
      <c r="A9551" s="13">
        <f>IF(H9551="","",ROW()-4)</f>
        <v/>
      </c>
      <c r="B9551" s="13">
        <f>IF(H9551="","",ROW()-4)</f>
        <v/>
      </c>
    </row>
    <row r="9552">
      <c r="A9552" s="13">
        <f>IF(H9552="","",ROW()-4)</f>
        <v/>
      </c>
      <c r="B9552" s="13">
        <f>IF(H9552="","",ROW()-4)</f>
        <v/>
      </c>
    </row>
    <row r="9553">
      <c r="A9553" s="13">
        <f>IF(H9553="","",ROW()-4)</f>
        <v/>
      </c>
      <c r="B9553" s="13">
        <f>IF(H9553="","",ROW()-4)</f>
        <v/>
      </c>
    </row>
    <row r="9554">
      <c r="A9554" s="13">
        <f>IF(H9554="","",ROW()-4)</f>
        <v/>
      </c>
      <c r="B9554" s="13">
        <f>IF(H9554="","",ROW()-4)</f>
        <v/>
      </c>
    </row>
    <row r="9555">
      <c r="A9555" s="13">
        <f>IF(H9555="","",ROW()-4)</f>
        <v/>
      </c>
      <c r="B9555" s="13">
        <f>IF(H9555="","",ROW()-4)</f>
        <v/>
      </c>
    </row>
    <row r="9556">
      <c r="A9556" s="13">
        <f>IF(H9556="","",ROW()-4)</f>
        <v/>
      </c>
      <c r="B9556" s="13">
        <f>IF(H9556="","",ROW()-4)</f>
        <v/>
      </c>
    </row>
    <row r="9557">
      <c r="A9557" s="13">
        <f>IF(H9557="","",ROW()-4)</f>
        <v/>
      </c>
      <c r="B9557" s="13">
        <f>IF(H9557="","",ROW()-4)</f>
        <v/>
      </c>
    </row>
    <row r="9558">
      <c r="A9558" s="13">
        <f>IF(H9558="","",ROW()-4)</f>
        <v/>
      </c>
      <c r="B9558" s="13">
        <f>IF(H9558="","",ROW()-4)</f>
        <v/>
      </c>
    </row>
    <row r="9559">
      <c r="A9559" s="13">
        <f>IF(H9559="","",ROW()-4)</f>
        <v/>
      </c>
      <c r="B9559" s="13">
        <f>IF(H9559="","",ROW()-4)</f>
        <v/>
      </c>
    </row>
    <row r="9560">
      <c r="A9560" s="13">
        <f>IF(H9560="","",ROW()-4)</f>
        <v/>
      </c>
      <c r="B9560" s="13">
        <f>IF(H9560="","",ROW()-4)</f>
        <v/>
      </c>
    </row>
    <row r="9561">
      <c r="A9561" s="13">
        <f>IF(H9561="","",ROW()-4)</f>
        <v/>
      </c>
      <c r="B9561" s="13">
        <f>IF(H9561="","",ROW()-4)</f>
        <v/>
      </c>
    </row>
    <row r="9562">
      <c r="A9562" s="13">
        <f>IF(H9562="","",ROW()-4)</f>
        <v/>
      </c>
      <c r="B9562" s="13">
        <f>IF(H9562="","",ROW()-4)</f>
        <v/>
      </c>
    </row>
    <row r="9563">
      <c r="A9563" s="13">
        <f>IF(H9563="","",ROW()-4)</f>
        <v/>
      </c>
      <c r="B9563" s="13">
        <f>IF(H9563="","",ROW()-4)</f>
        <v/>
      </c>
    </row>
    <row r="9564">
      <c r="A9564" s="13">
        <f>IF(H9564="","",ROW()-4)</f>
        <v/>
      </c>
      <c r="B9564" s="13">
        <f>IF(H9564="","",ROW()-4)</f>
        <v/>
      </c>
    </row>
    <row r="9565">
      <c r="A9565" s="13">
        <f>IF(H9565="","",ROW()-4)</f>
        <v/>
      </c>
      <c r="B9565" s="13">
        <f>IF(H9565="","",ROW()-4)</f>
        <v/>
      </c>
    </row>
    <row r="9566">
      <c r="A9566" s="13">
        <f>IF(H9566="","",ROW()-4)</f>
        <v/>
      </c>
      <c r="B9566" s="13">
        <f>IF(H9566="","",ROW()-4)</f>
        <v/>
      </c>
    </row>
    <row r="9567">
      <c r="A9567" s="13">
        <f>IF(H9567="","",ROW()-4)</f>
        <v/>
      </c>
      <c r="B9567" s="13">
        <f>IF(H9567="","",ROW()-4)</f>
        <v/>
      </c>
    </row>
    <row r="9568">
      <c r="A9568" s="13">
        <f>IF(H9568="","",ROW()-4)</f>
        <v/>
      </c>
      <c r="B9568" s="13">
        <f>IF(H9568="","",ROW()-4)</f>
        <v/>
      </c>
    </row>
    <row r="9569">
      <c r="A9569" s="13">
        <f>IF(H9569="","",ROW()-4)</f>
        <v/>
      </c>
      <c r="B9569" s="13">
        <f>IF(H9569="","",ROW()-4)</f>
        <v/>
      </c>
    </row>
    <row r="9570">
      <c r="A9570" s="13">
        <f>IF(H9570="","",ROW()-4)</f>
        <v/>
      </c>
      <c r="B9570" s="13">
        <f>IF(H9570="","",ROW()-4)</f>
        <v/>
      </c>
    </row>
    <row r="9571">
      <c r="A9571" s="13">
        <f>IF(H9571="","",ROW()-4)</f>
        <v/>
      </c>
      <c r="B9571" s="13">
        <f>IF(H9571="","",ROW()-4)</f>
        <v/>
      </c>
    </row>
    <row r="9572">
      <c r="A9572" s="13">
        <f>IF(H9572="","",ROW()-4)</f>
        <v/>
      </c>
      <c r="B9572" s="13">
        <f>IF(H9572="","",ROW()-4)</f>
        <v/>
      </c>
    </row>
    <row r="9573">
      <c r="A9573" s="13">
        <f>IF(H9573="","",ROW()-4)</f>
        <v/>
      </c>
      <c r="B9573" s="13">
        <f>IF(H9573="","",ROW()-4)</f>
        <v/>
      </c>
    </row>
    <row r="9574">
      <c r="A9574" s="13">
        <f>IF(H9574="","",ROW()-4)</f>
        <v/>
      </c>
      <c r="B9574" s="13">
        <f>IF(H9574="","",ROW()-4)</f>
        <v/>
      </c>
    </row>
    <row r="9575">
      <c r="A9575" s="13">
        <f>IF(H9575="","",ROW()-4)</f>
        <v/>
      </c>
      <c r="B9575" s="13">
        <f>IF(H9575="","",ROW()-4)</f>
        <v/>
      </c>
    </row>
    <row r="9576">
      <c r="A9576" s="13">
        <f>IF(H9576="","",ROW()-4)</f>
        <v/>
      </c>
      <c r="B9576" s="13">
        <f>IF(H9576="","",ROW()-4)</f>
        <v/>
      </c>
    </row>
    <row r="9577">
      <c r="A9577" s="13">
        <f>IF(H9577="","",ROW()-4)</f>
        <v/>
      </c>
      <c r="B9577" s="13">
        <f>IF(H9577="","",ROW()-4)</f>
        <v/>
      </c>
    </row>
    <row r="9578">
      <c r="A9578" s="13">
        <f>IF(H9578="","",ROW()-4)</f>
        <v/>
      </c>
      <c r="B9578" s="13">
        <f>IF(H9578="","",ROW()-4)</f>
        <v/>
      </c>
    </row>
    <row r="9579">
      <c r="A9579" s="13">
        <f>IF(H9579="","",ROW()-4)</f>
        <v/>
      </c>
      <c r="B9579" s="13">
        <f>IF(H9579="","",ROW()-4)</f>
        <v/>
      </c>
    </row>
    <row r="9580">
      <c r="A9580" s="13">
        <f>IF(H9580="","",ROW()-4)</f>
        <v/>
      </c>
      <c r="B9580" s="13">
        <f>IF(H9580="","",ROW()-4)</f>
        <v/>
      </c>
    </row>
    <row r="9581">
      <c r="A9581" s="13">
        <f>IF(H9581="","",ROW()-4)</f>
        <v/>
      </c>
      <c r="B9581" s="13">
        <f>IF(H9581="","",ROW()-4)</f>
        <v/>
      </c>
    </row>
    <row r="9582">
      <c r="A9582" s="13">
        <f>IF(H9582="","",ROW()-4)</f>
        <v/>
      </c>
      <c r="B9582" s="13">
        <f>IF(H9582="","",ROW()-4)</f>
        <v/>
      </c>
    </row>
    <row r="9583">
      <c r="A9583" s="13">
        <f>IF(H9583="","",ROW()-4)</f>
        <v/>
      </c>
      <c r="B9583" s="13">
        <f>IF(H9583="","",ROW()-4)</f>
        <v/>
      </c>
    </row>
    <row r="9584">
      <c r="A9584" s="13">
        <f>IF(H9584="","",ROW()-4)</f>
        <v/>
      </c>
      <c r="B9584" s="13">
        <f>IF(H9584="","",ROW()-4)</f>
        <v/>
      </c>
    </row>
    <row r="9585">
      <c r="A9585" s="13">
        <f>IF(H9585="","",ROW()-4)</f>
        <v/>
      </c>
      <c r="B9585" s="13">
        <f>IF(H9585="","",ROW()-4)</f>
        <v/>
      </c>
    </row>
    <row r="9586">
      <c r="A9586" s="13">
        <f>IF(H9586="","",ROW()-4)</f>
        <v/>
      </c>
      <c r="B9586" s="13">
        <f>IF(H9586="","",ROW()-4)</f>
        <v/>
      </c>
    </row>
    <row r="9587">
      <c r="A9587" s="13">
        <f>IF(H9587="","",ROW()-4)</f>
        <v/>
      </c>
      <c r="B9587" s="13">
        <f>IF(H9587="","",ROW()-4)</f>
        <v/>
      </c>
    </row>
    <row r="9588">
      <c r="A9588" s="13">
        <f>IF(H9588="","",ROW()-4)</f>
        <v/>
      </c>
      <c r="B9588" s="13">
        <f>IF(H9588="","",ROW()-4)</f>
        <v/>
      </c>
    </row>
    <row r="9589">
      <c r="A9589" s="13">
        <f>IF(H9589="","",ROW()-4)</f>
        <v/>
      </c>
      <c r="B9589" s="13">
        <f>IF(H9589="","",ROW()-4)</f>
        <v/>
      </c>
    </row>
    <row r="9590">
      <c r="A9590" s="13">
        <f>IF(H9590="","",ROW()-4)</f>
        <v/>
      </c>
      <c r="B9590" s="13">
        <f>IF(H9590="","",ROW()-4)</f>
        <v/>
      </c>
    </row>
    <row r="9591">
      <c r="A9591" s="13">
        <f>IF(H9591="","",ROW()-4)</f>
        <v/>
      </c>
      <c r="B9591" s="13">
        <f>IF(H9591="","",ROW()-4)</f>
        <v/>
      </c>
    </row>
    <row r="9592">
      <c r="A9592" s="13">
        <f>IF(H9592="","",ROW()-4)</f>
        <v/>
      </c>
      <c r="B9592" s="13">
        <f>IF(H9592="","",ROW()-4)</f>
        <v/>
      </c>
    </row>
    <row r="9593">
      <c r="A9593" s="13">
        <f>IF(H9593="","",ROW()-4)</f>
        <v/>
      </c>
      <c r="B9593" s="13">
        <f>IF(H9593="","",ROW()-4)</f>
        <v/>
      </c>
    </row>
    <row r="9594">
      <c r="A9594" s="13">
        <f>IF(H9594="","",ROW()-4)</f>
        <v/>
      </c>
      <c r="B9594" s="13">
        <f>IF(H9594="","",ROW()-4)</f>
        <v/>
      </c>
    </row>
    <row r="9595">
      <c r="A9595" s="13">
        <f>IF(H9595="","",ROW()-4)</f>
        <v/>
      </c>
      <c r="B9595" s="13">
        <f>IF(H9595="","",ROW()-4)</f>
        <v/>
      </c>
    </row>
    <row r="9596">
      <c r="A9596" s="13">
        <f>IF(H9596="","",ROW()-4)</f>
        <v/>
      </c>
      <c r="B9596" s="13">
        <f>IF(H9596="","",ROW()-4)</f>
        <v/>
      </c>
    </row>
    <row r="9597">
      <c r="A9597" s="13">
        <f>IF(H9597="","",ROW()-4)</f>
        <v/>
      </c>
      <c r="B9597" s="13">
        <f>IF(H9597="","",ROW()-4)</f>
        <v/>
      </c>
    </row>
    <row r="9598">
      <c r="A9598" s="13">
        <f>IF(H9598="","",ROW()-4)</f>
        <v/>
      </c>
      <c r="B9598" s="13">
        <f>IF(H9598="","",ROW()-4)</f>
        <v/>
      </c>
    </row>
    <row r="9599">
      <c r="A9599" s="13">
        <f>IF(H9599="","",ROW()-4)</f>
        <v/>
      </c>
      <c r="B9599" s="13">
        <f>IF(H9599="","",ROW()-4)</f>
        <v/>
      </c>
    </row>
    <row r="9600">
      <c r="A9600" s="13">
        <f>IF(H9600="","",ROW()-4)</f>
        <v/>
      </c>
      <c r="B9600" s="13">
        <f>IF(H9600="","",ROW()-4)</f>
        <v/>
      </c>
    </row>
    <row r="9601">
      <c r="A9601" s="13">
        <f>IF(H9601="","",ROW()-4)</f>
        <v/>
      </c>
      <c r="B9601" s="13">
        <f>IF(H9601="","",ROW()-4)</f>
        <v/>
      </c>
    </row>
    <row r="9602">
      <c r="A9602" s="13">
        <f>IF(H9602="","",ROW()-4)</f>
        <v/>
      </c>
      <c r="B9602" s="13">
        <f>IF(H9602="","",ROW()-4)</f>
        <v/>
      </c>
    </row>
    <row r="9603">
      <c r="A9603" s="13">
        <f>IF(H9603="","",ROW()-4)</f>
        <v/>
      </c>
      <c r="B9603" s="13">
        <f>IF(H9603="","",ROW()-4)</f>
        <v/>
      </c>
    </row>
    <row r="9604">
      <c r="A9604" s="13">
        <f>IF(H9604="","",ROW()-4)</f>
        <v/>
      </c>
      <c r="B9604" s="13">
        <f>IF(H9604="","",ROW()-4)</f>
        <v/>
      </c>
    </row>
    <row r="9605">
      <c r="A9605" s="13">
        <f>IF(H9605="","",ROW()-4)</f>
        <v/>
      </c>
      <c r="B9605" s="13">
        <f>IF(H9605="","",ROW()-4)</f>
        <v/>
      </c>
    </row>
    <row r="9606">
      <c r="A9606" s="13">
        <f>IF(H9606="","",ROW()-4)</f>
        <v/>
      </c>
      <c r="B9606" s="13">
        <f>IF(H9606="","",ROW()-4)</f>
        <v/>
      </c>
    </row>
    <row r="9607">
      <c r="A9607" s="13">
        <f>IF(H9607="","",ROW()-4)</f>
        <v/>
      </c>
      <c r="B9607" s="13">
        <f>IF(H9607="","",ROW()-4)</f>
        <v/>
      </c>
    </row>
    <row r="9608">
      <c r="A9608" s="13">
        <f>IF(H9608="","",ROW()-4)</f>
        <v/>
      </c>
      <c r="B9608" s="13">
        <f>IF(H9608="","",ROW()-4)</f>
        <v/>
      </c>
    </row>
    <row r="9609">
      <c r="A9609" s="13">
        <f>IF(H9609="","",ROW()-4)</f>
        <v/>
      </c>
      <c r="B9609" s="13">
        <f>IF(H9609="","",ROW()-4)</f>
        <v/>
      </c>
    </row>
    <row r="9610">
      <c r="A9610" s="13">
        <f>IF(H9610="","",ROW()-4)</f>
        <v/>
      </c>
      <c r="B9610" s="13">
        <f>IF(H9610="","",ROW()-4)</f>
        <v/>
      </c>
    </row>
    <row r="9611">
      <c r="A9611" s="13">
        <f>IF(H9611="","",ROW()-4)</f>
        <v/>
      </c>
      <c r="B9611" s="13">
        <f>IF(H9611="","",ROW()-4)</f>
        <v/>
      </c>
    </row>
    <row r="9612">
      <c r="A9612" s="13">
        <f>IF(H9612="","",ROW()-4)</f>
        <v/>
      </c>
      <c r="B9612" s="13">
        <f>IF(H9612="","",ROW()-4)</f>
        <v/>
      </c>
    </row>
    <row r="9613">
      <c r="A9613" s="13">
        <f>IF(H9613="","",ROW()-4)</f>
        <v/>
      </c>
      <c r="B9613" s="13">
        <f>IF(H9613="","",ROW()-4)</f>
        <v/>
      </c>
    </row>
    <row r="9614">
      <c r="A9614" s="13">
        <f>IF(H9614="","",ROW()-4)</f>
        <v/>
      </c>
      <c r="B9614" s="13">
        <f>IF(H9614="","",ROW()-4)</f>
        <v/>
      </c>
    </row>
    <row r="9615">
      <c r="A9615" s="13">
        <f>IF(H9615="","",ROW()-4)</f>
        <v/>
      </c>
      <c r="B9615" s="13">
        <f>IF(H9615="","",ROW()-4)</f>
        <v/>
      </c>
    </row>
    <row r="9616">
      <c r="A9616" s="13">
        <f>IF(H9616="","",ROW()-4)</f>
        <v/>
      </c>
      <c r="B9616" s="13">
        <f>IF(H9616="","",ROW()-4)</f>
        <v/>
      </c>
    </row>
    <row r="9617">
      <c r="A9617" s="13">
        <f>IF(H9617="","",ROW()-4)</f>
        <v/>
      </c>
      <c r="B9617" s="13">
        <f>IF(H9617="","",ROW()-4)</f>
        <v/>
      </c>
    </row>
    <row r="9618">
      <c r="A9618" s="13">
        <f>IF(H9618="","",ROW()-4)</f>
        <v/>
      </c>
      <c r="B9618" s="13">
        <f>IF(H9618="","",ROW()-4)</f>
        <v/>
      </c>
    </row>
    <row r="9619">
      <c r="A9619" s="13">
        <f>IF(H9619="","",ROW()-4)</f>
        <v/>
      </c>
      <c r="B9619" s="13">
        <f>IF(H9619="","",ROW()-4)</f>
        <v/>
      </c>
    </row>
    <row r="9620">
      <c r="A9620" s="13">
        <f>IF(H9620="","",ROW()-4)</f>
        <v/>
      </c>
      <c r="B9620" s="13">
        <f>IF(H9620="","",ROW()-4)</f>
        <v/>
      </c>
    </row>
    <row r="9621">
      <c r="A9621" s="13">
        <f>IF(H9621="","",ROW()-4)</f>
        <v/>
      </c>
      <c r="B9621" s="13">
        <f>IF(H9621="","",ROW()-4)</f>
        <v/>
      </c>
    </row>
    <row r="9622">
      <c r="A9622" s="13">
        <f>IF(H9622="","",ROW()-4)</f>
        <v/>
      </c>
      <c r="B9622" s="13">
        <f>IF(H9622="","",ROW()-4)</f>
        <v/>
      </c>
    </row>
    <row r="9623">
      <c r="A9623" s="13">
        <f>IF(H9623="","",ROW()-4)</f>
        <v/>
      </c>
      <c r="B9623" s="13">
        <f>IF(H9623="","",ROW()-4)</f>
        <v/>
      </c>
    </row>
    <row r="9624">
      <c r="A9624" s="13">
        <f>IF(H9624="","",ROW()-4)</f>
        <v/>
      </c>
      <c r="B9624" s="13">
        <f>IF(H9624="","",ROW()-4)</f>
        <v/>
      </c>
    </row>
    <row r="9625">
      <c r="A9625" s="13">
        <f>IF(H9625="","",ROW()-4)</f>
        <v/>
      </c>
      <c r="B9625" s="13">
        <f>IF(H9625="","",ROW()-4)</f>
        <v/>
      </c>
    </row>
    <row r="9626">
      <c r="A9626" s="13">
        <f>IF(H9626="","",ROW()-4)</f>
        <v/>
      </c>
      <c r="B9626" s="13">
        <f>IF(H9626="","",ROW()-4)</f>
        <v/>
      </c>
    </row>
    <row r="9627">
      <c r="A9627" s="13">
        <f>IF(H9627="","",ROW()-4)</f>
        <v/>
      </c>
      <c r="B9627" s="13">
        <f>IF(H9627="","",ROW()-4)</f>
        <v/>
      </c>
    </row>
    <row r="9628">
      <c r="A9628" s="13">
        <f>IF(H9628="","",ROW()-4)</f>
        <v/>
      </c>
      <c r="B9628" s="13">
        <f>IF(H9628="","",ROW()-4)</f>
        <v/>
      </c>
    </row>
    <row r="9629">
      <c r="A9629" s="13">
        <f>IF(H9629="","",ROW()-4)</f>
        <v/>
      </c>
      <c r="B9629" s="13">
        <f>IF(H9629="","",ROW()-4)</f>
        <v/>
      </c>
    </row>
    <row r="9630">
      <c r="A9630" s="13">
        <f>IF(H9630="","",ROW()-4)</f>
        <v/>
      </c>
      <c r="B9630" s="13">
        <f>IF(H9630="","",ROW()-4)</f>
        <v/>
      </c>
    </row>
    <row r="9631">
      <c r="A9631" s="13">
        <f>IF(H9631="","",ROW()-4)</f>
        <v/>
      </c>
      <c r="B9631" s="13">
        <f>IF(H9631="","",ROW()-4)</f>
        <v/>
      </c>
    </row>
    <row r="9632">
      <c r="A9632" s="13">
        <f>IF(H9632="","",ROW()-4)</f>
        <v/>
      </c>
      <c r="B9632" s="13">
        <f>IF(H9632="","",ROW()-4)</f>
        <v/>
      </c>
    </row>
    <row r="9633">
      <c r="A9633" s="13">
        <f>IF(H9633="","",ROW()-4)</f>
        <v/>
      </c>
      <c r="B9633" s="13">
        <f>IF(H9633="","",ROW()-4)</f>
        <v/>
      </c>
    </row>
    <row r="9634">
      <c r="A9634" s="13">
        <f>IF(H9634="","",ROW()-4)</f>
        <v/>
      </c>
      <c r="B9634" s="13">
        <f>IF(H9634="","",ROW()-4)</f>
        <v/>
      </c>
    </row>
    <row r="9635">
      <c r="A9635" s="13">
        <f>IF(H9635="","",ROW()-4)</f>
        <v/>
      </c>
      <c r="B9635" s="13">
        <f>IF(H9635="","",ROW()-4)</f>
        <v/>
      </c>
    </row>
    <row r="9636">
      <c r="A9636" s="13">
        <f>IF(H9636="","",ROW()-4)</f>
        <v/>
      </c>
      <c r="B9636" s="13">
        <f>IF(H9636="","",ROW()-4)</f>
        <v/>
      </c>
    </row>
    <row r="9637">
      <c r="A9637" s="13">
        <f>IF(H9637="","",ROW()-4)</f>
        <v/>
      </c>
      <c r="B9637" s="13">
        <f>IF(H9637="","",ROW()-4)</f>
        <v/>
      </c>
    </row>
    <row r="9638">
      <c r="A9638" s="13">
        <f>IF(H9638="","",ROW()-4)</f>
        <v/>
      </c>
      <c r="B9638" s="13">
        <f>IF(H9638="","",ROW()-4)</f>
        <v/>
      </c>
    </row>
    <row r="9639">
      <c r="A9639" s="13">
        <f>IF(H9639="","",ROW()-4)</f>
        <v/>
      </c>
      <c r="B9639" s="13">
        <f>IF(H9639="","",ROW()-4)</f>
        <v/>
      </c>
    </row>
    <row r="9640">
      <c r="A9640" s="13">
        <f>IF(H9640="","",ROW()-4)</f>
        <v/>
      </c>
      <c r="B9640" s="13">
        <f>IF(H9640="","",ROW()-4)</f>
        <v/>
      </c>
    </row>
    <row r="9641">
      <c r="A9641" s="13">
        <f>IF(H9641="","",ROW()-4)</f>
        <v/>
      </c>
      <c r="B9641" s="13">
        <f>IF(H9641="","",ROW()-4)</f>
        <v/>
      </c>
    </row>
    <row r="9642">
      <c r="A9642" s="13">
        <f>IF(H9642="","",ROW()-4)</f>
        <v/>
      </c>
      <c r="B9642" s="13">
        <f>IF(H9642="","",ROW()-4)</f>
        <v/>
      </c>
    </row>
    <row r="9643">
      <c r="A9643" s="13">
        <f>IF(H9643="","",ROW()-4)</f>
        <v/>
      </c>
      <c r="B9643" s="13">
        <f>IF(H9643="","",ROW()-4)</f>
        <v/>
      </c>
    </row>
    <row r="9644">
      <c r="A9644" s="13">
        <f>IF(H9644="","",ROW()-4)</f>
        <v/>
      </c>
      <c r="B9644" s="13">
        <f>IF(H9644="","",ROW()-4)</f>
        <v/>
      </c>
    </row>
    <row r="9645">
      <c r="A9645" s="13">
        <f>IF(H9645="","",ROW()-4)</f>
        <v/>
      </c>
      <c r="B9645" s="13">
        <f>IF(H9645="","",ROW()-4)</f>
        <v/>
      </c>
    </row>
    <row r="9646">
      <c r="A9646" s="13">
        <f>IF(H9646="","",ROW()-4)</f>
        <v/>
      </c>
      <c r="B9646" s="13">
        <f>IF(H9646="","",ROW()-4)</f>
        <v/>
      </c>
    </row>
    <row r="9647">
      <c r="A9647" s="13">
        <f>IF(H9647="","",ROW()-4)</f>
        <v/>
      </c>
      <c r="B9647" s="13">
        <f>IF(H9647="","",ROW()-4)</f>
        <v/>
      </c>
    </row>
    <row r="9648">
      <c r="A9648" s="13">
        <f>IF(H9648="","",ROW()-4)</f>
        <v/>
      </c>
      <c r="B9648" s="13">
        <f>IF(H9648="","",ROW()-4)</f>
        <v/>
      </c>
    </row>
    <row r="9649">
      <c r="A9649" s="13">
        <f>IF(H9649="","",ROW()-4)</f>
        <v/>
      </c>
      <c r="B9649" s="13">
        <f>IF(H9649="","",ROW()-4)</f>
        <v/>
      </c>
    </row>
    <row r="9650">
      <c r="A9650" s="13">
        <f>IF(H9650="","",ROW()-4)</f>
        <v/>
      </c>
      <c r="B9650" s="13">
        <f>IF(H9650="","",ROW()-4)</f>
        <v/>
      </c>
    </row>
    <row r="9651">
      <c r="A9651" s="13">
        <f>IF(H9651="","",ROW()-4)</f>
        <v/>
      </c>
      <c r="B9651" s="13">
        <f>IF(H9651="","",ROW()-4)</f>
        <v/>
      </c>
    </row>
    <row r="9652">
      <c r="A9652" s="13">
        <f>IF(H9652="","",ROW()-4)</f>
        <v/>
      </c>
      <c r="B9652" s="13">
        <f>IF(H9652="","",ROW()-4)</f>
        <v/>
      </c>
    </row>
    <row r="9653">
      <c r="A9653" s="13">
        <f>IF(H9653="","",ROW()-4)</f>
        <v/>
      </c>
      <c r="B9653" s="13">
        <f>IF(H9653="","",ROW()-4)</f>
        <v/>
      </c>
    </row>
    <row r="9654">
      <c r="A9654" s="13">
        <f>IF(H9654="","",ROW()-4)</f>
        <v/>
      </c>
      <c r="B9654" s="13">
        <f>IF(H9654="","",ROW()-4)</f>
        <v/>
      </c>
    </row>
    <row r="9655">
      <c r="A9655" s="13">
        <f>IF(H9655="","",ROW()-4)</f>
        <v/>
      </c>
      <c r="B9655" s="13">
        <f>IF(H9655="","",ROW()-4)</f>
        <v/>
      </c>
    </row>
    <row r="9656">
      <c r="A9656" s="13">
        <f>IF(H9656="","",ROW()-4)</f>
        <v/>
      </c>
      <c r="B9656" s="13">
        <f>IF(H9656="","",ROW()-4)</f>
        <v/>
      </c>
    </row>
    <row r="9657">
      <c r="A9657" s="13">
        <f>IF(H9657="","",ROW()-4)</f>
        <v/>
      </c>
      <c r="B9657" s="13">
        <f>IF(H9657="","",ROW()-4)</f>
        <v/>
      </c>
    </row>
    <row r="9658">
      <c r="A9658" s="13">
        <f>IF(H9658="","",ROW()-4)</f>
        <v/>
      </c>
      <c r="B9658" s="13">
        <f>IF(H9658="","",ROW()-4)</f>
        <v/>
      </c>
    </row>
    <row r="9659">
      <c r="A9659" s="13">
        <f>IF(H9659="","",ROW()-4)</f>
        <v/>
      </c>
      <c r="B9659" s="13">
        <f>IF(H9659="","",ROW()-4)</f>
        <v/>
      </c>
    </row>
    <row r="9660">
      <c r="A9660" s="13">
        <f>IF(H9660="","",ROW()-4)</f>
        <v/>
      </c>
      <c r="B9660" s="13">
        <f>IF(H9660="","",ROW()-4)</f>
        <v/>
      </c>
    </row>
    <row r="9661">
      <c r="A9661" s="13">
        <f>IF(H9661="","",ROW()-4)</f>
        <v/>
      </c>
      <c r="B9661" s="13">
        <f>IF(H9661="","",ROW()-4)</f>
        <v/>
      </c>
    </row>
    <row r="9662">
      <c r="A9662" s="13">
        <f>IF(H9662="","",ROW()-4)</f>
        <v/>
      </c>
      <c r="B9662" s="13">
        <f>IF(H9662="","",ROW()-4)</f>
        <v/>
      </c>
    </row>
    <row r="9663">
      <c r="A9663" s="13">
        <f>IF(H9663="","",ROW()-4)</f>
        <v/>
      </c>
      <c r="B9663" s="13">
        <f>IF(H9663="","",ROW()-4)</f>
        <v/>
      </c>
    </row>
    <row r="9664">
      <c r="A9664" s="13">
        <f>IF(H9664="","",ROW()-4)</f>
        <v/>
      </c>
      <c r="B9664" s="13">
        <f>IF(H9664="","",ROW()-4)</f>
        <v/>
      </c>
    </row>
    <row r="9665">
      <c r="A9665" s="13">
        <f>IF(H9665="","",ROW()-4)</f>
        <v/>
      </c>
      <c r="B9665" s="13">
        <f>IF(H9665="","",ROW()-4)</f>
        <v/>
      </c>
    </row>
    <row r="9666">
      <c r="A9666" s="13">
        <f>IF(H9666="","",ROW()-4)</f>
        <v/>
      </c>
      <c r="B9666" s="13">
        <f>IF(H9666="","",ROW()-4)</f>
        <v/>
      </c>
    </row>
    <row r="9667">
      <c r="A9667" s="13">
        <f>IF(H9667="","",ROW()-4)</f>
        <v/>
      </c>
      <c r="B9667" s="13">
        <f>IF(H9667="","",ROW()-4)</f>
        <v/>
      </c>
    </row>
    <row r="9668">
      <c r="A9668" s="13">
        <f>IF(H9668="","",ROW()-4)</f>
        <v/>
      </c>
      <c r="B9668" s="13">
        <f>IF(H9668="","",ROW()-4)</f>
        <v/>
      </c>
    </row>
    <row r="9669">
      <c r="A9669" s="13">
        <f>IF(H9669="","",ROW()-4)</f>
        <v/>
      </c>
      <c r="B9669" s="13">
        <f>IF(H9669="","",ROW()-4)</f>
        <v/>
      </c>
    </row>
    <row r="9670">
      <c r="A9670" s="13">
        <f>IF(H9670="","",ROW()-4)</f>
        <v/>
      </c>
      <c r="B9670" s="13">
        <f>IF(H9670="","",ROW()-4)</f>
        <v/>
      </c>
    </row>
    <row r="9671">
      <c r="A9671" s="13">
        <f>IF(H9671="","",ROW()-4)</f>
        <v/>
      </c>
      <c r="B9671" s="13">
        <f>IF(H9671="","",ROW()-4)</f>
        <v/>
      </c>
    </row>
    <row r="9672">
      <c r="A9672" s="13">
        <f>IF(H9672="","",ROW()-4)</f>
        <v/>
      </c>
      <c r="B9672" s="13">
        <f>IF(H9672="","",ROW()-4)</f>
        <v/>
      </c>
    </row>
    <row r="9673">
      <c r="A9673" s="13">
        <f>IF(H9673="","",ROW()-4)</f>
        <v/>
      </c>
      <c r="B9673" s="13">
        <f>IF(H9673="","",ROW()-4)</f>
        <v/>
      </c>
    </row>
    <row r="9674">
      <c r="A9674" s="13">
        <f>IF(H9674="","",ROW()-4)</f>
        <v/>
      </c>
      <c r="B9674" s="13">
        <f>IF(H9674="","",ROW()-4)</f>
        <v/>
      </c>
    </row>
    <row r="9675">
      <c r="A9675" s="13">
        <f>IF(H9675="","",ROW()-4)</f>
        <v/>
      </c>
      <c r="B9675" s="13">
        <f>IF(H9675="","",ROW()-4)</f>
        <v/>
      </c>
    </row>
    <row r="9676">
      <c r="A9676" s="13">
        <f>IF(H9676="","",ROW()-4)</f>
        <v/>
      </c>
      <c r="B9676" s="13">
        <f>IF(H9676="","",ROW()-4)</f>
        <v/>
      </c>
    </row>
    <row r="9677">
      <c r="A9677" s="13">
        <f>IF(H9677="","",ROW()-4)</f>
        <v/>
      </c>
      <c r="B9677" s="13">
        <f>IF(H9677="","",ROW()-4)</f>
        <v/>
      </c>
    </row>
    <row r="9678">
      <c r="A9678" s="13">
        <f>IF(H9678="","",ROW()-4)</f>
        <v/>
      </c>
      <c r="B9678" s="13">
        <f>IF(H9678="","",ROW()-4)</f>
        <v/>
      </c>
    </row>
    <row r="9679">
      <c r="A9679" s="13">
        <f>IF(H9679="","",ROW()-4)</f>
        <v/>
      </c>
      <c r="B9679" s="13">
        <f>IF(H9679="","",ROW()-4)</f>
        <v/>
      </c>
    </row>
    <row r="9680">
      <c r="A9680" s="13">
        <f>IF(H9680="","",ROW()-4)</f>
        <v/>
      </c>
      <c r="B9680" s="13">
        <f>IF(H9680="","",ROW()-4)</f>
        <v/>
      </c>
    </row>
    <row r="9681">
      <c r="A9681" s="13">
        <f>IF(H9681="","",ROW()-4)</f>
        <v/>
      </c>
      <c r="B9681" s="13">
        <f>IF(H9681="","",ROW()-4)</f>
        <v/>
      </c>
    </row>
    <row r="9682">
      <c r="A9682" s="13">
        <f>IF(H9682="","",ROW()-4)</f>
        <v/>
      </c>
      <c r="B9682" s="13">
        <f>IF(H9682="","",ROW()-4)</f>
        <v/>
      </c>
    </row>
    <row r="9683">
      <c r="A9683" s="13">
        <f>IF(H9683="","",ROW()-4)</f>
        <v/>
      </c>
      <c r="B9683" s="13">
        <f>IF(H9683="","",ROW()-4)</f>
        <v/>
      </c>
    </row>
    <row r="9684">
      <c r="A9684" s="13">
        <f>IF(H9684="","",ROW()-4)</f>
        <v/>
      </c>
      <c r="B9684" s="13">
        <f>IF(H9684="","",ROW()-4)</f>
        <v/>
      </c>
    </row>
    <row r="9685">
      <c r="A9685" s="13">
        <f>IF(H9685="","",ROW()-4)</f>
        <v/>
      </c>
      <c r="B9685" s="13">
        <f>IF(H9685="","",ROW()-4)</f>
        <v/>
      </c>
    </row>
    <row r="9686">
      <c r="A9686" s="13">
        <f>IF(H9686="","",ROW()-4)</f>
        <v/>
      </c>
      <c r="B9686" s="13">
        <f>IF(H9686="","",ROW()-4)</f>
        <v/>
      </c>
    </row>
    <row r="9687">
      <c r="A9687" s="13">
        <f>IF(H9687="","",ROW()-4)</f>
        <v/>
      </c>
      <c r="B9687" s="13">
        <f>IF(H9687="","",ROW()-4)</f>
        <v/>
      </c>
    </row>
    <row r="9688">
      <c r="A9688" s="13">
        <f>IF(H9688="","",ROW()-4)</f>
        <v/>
      </c>
      <c r="B9688" s="13">
        <f>IF(H9688="","",ROW()-4)</f>
        <v/>
      </c>
    </row>
    <row r="9689">
      <c r="A9689" s="13">
        <f>IF(H9689="","",ROW()-4)</f>
        <v/>
      </c>
      <c r="B9689" s="13">
        <f>IF(H9689="","",ROW()-4)</f>
        <v/>
      </c>
    </row>
    <row r="9690">
      <c r="A9690" s="13">
        <f>IF(H9690="","",ROW()-4)</f>
        <v/>
      </c>
      <c r="B9690" s="13">
        <f>IF(H9690="","",ROW()-4)</f>
        <v/>
      </c>
    </row>
    <row r="9691">
      <c r="A9691" s="13">
        <f>IF(H9691="","",ROW()-4)</f>
        <v/>
      </c>
      <c r="B9691" s="13">
        <f>IF(H9691="","",ROW()-4)</f>
        <v/>
      </c>
    </row>
    <row r="9692">
      <c r="A9692" s="13">
        <f>IF(H9692="","",ROW()-4)</f>
        <v/>
      </c>
      <c r="B9692" s="13">
        <f>IF(H9692="","",ROW()-4)</f>
        <v/>
      </c>
    </row>
    <row r="9693">
      <c r="A9693" s="13">
        <f>IF(H9693="","",ROW()-4)</f>
        <v/>
      </c>
      <c r="B9693" s="13">
        <f>IF(H9693="","",ROW()-4)</f>
        <v/>
      </c>
    </row>
    <row r="9694">
      <c r="A9694" s="13">
        <f>IF(H9694="","",ROW()-4)</f>
        <v/>
      </c>
      <c r="B9694" s="13">
        <f>IF(H9694="","",ROW()-4)</f>
        <v/>
      </c>
    </row>
    <row r="9695">
      <c r="A9695" s="13">
        <f>IF(H9695="","",ROW()-4)</f>
        <v/>
      </c>
      <c r="B9695" s="13">
        <f>IF(H9695="","",ROW()-4)</f>
        <v/>
      </c>
    </row>
    <row r="9696">
      <c r="A9696" s="13">
        <f>IF(H9696="","",ROW()-4)</f>
        <v/>
      </c>
      <c r="B9696" s="13">
        <f>IF(H9696="","",ROW()-4)</f>
        <v/>
      </c>
    </row>
    <row r="9697">
      <c r="A9697" s="13">
        <f>IF(H9697="","",ROW()-4)</f>
        <v/>
      </c>
      <c r="B9697" s="13">
        <f>IF(H9697="","",ROW()-4)</f>
        <v/>
      </c>
    </row>
    <row r="9698">
      <c r="A9698" s="13">
        <f>IF(H9698="","",ROW()-4)</f>
        <v/>
      </c>
      <c r="B9698" s="13">
        <f>IF(H9698="","",ROW()-4)</f>
        <v/>
      </c>
    </row>
    <row r="9699">
      <c r="A9699" s="13">
        <f>IF(H9699="","",ROW()-4)</f>
        <v/>
      </c>
      <c r="B9699" s="13">
        <f>IF(H9699="","",ROW()-4)</f>
        <v/>
      </c>
    </row>
    <row r="9700">
      <c r="A9700" s="13">
        <f>IF(H9700="","",ROW()-4)</f>
        <v/>
      </c>
      <c r="B9700" s="13">
        <f>IF(H9700="","",ROW()-4)</f>
        <v/>
      </c>
    </row>
    <row r="9701">
      <c r="A9701" s="13">
        <f>IF(H9701="","",ROW()-4)</f>
        <v/>
      </c>
      <c r="B9701" s="13">
        <f>IF(H9701="","",ROW()-4)</f>
        <v/>
      </c>
    </row>
    <row r="9702">
      <c r="A9702" s="13">
        <f>IF(H9702="","",ROW()-4)</f>
        <v/>
      </c>
      <c r="B9702" s="13">
        <f>IF(H9702="","",ROW()-4)</f>
        <v/>
      </c>
    </row>
    <row r="9703">
      <c r="A9703" s="13">
        <f>IF(H9703="","",ROW()-4)</f>
        <v/>
      </c>
      <c r="B9703" s="13">
        <f>IF(H9703="","",ROW()-4)</f>
        <v/>
      </c>
    </row>
    <row r="9704">
      <c r="A9704" s="13">
        <f>IF(H9704="","",ROW()-4)</f>
        <v/>
      </c>
      <c r="B9704" s="13">
        <f>IF(H9704="","",ROW()-4)</f>
        <v/>
      </c>
    </row>
    <row r="9705">
      <c r="A9705" s="13">
        <f>IF(H9705="","",ROW()-4)</f>
        <v/>
      </c>
      <c r="B9705" s="13">
        <f>IF(H9705="","",ROW()-4)</f>
        <v/>
      </c>
    </row>
    <row r="9706">
      <c r="A9706" s="13">
        <f>IF(H9706="","",ROW()-4)</f>
        <v/>
      </c>
      <c r="B9706" s="13">
        <f>IF(H9706="","",ROW()-4)</f>
        <v/>
      </c>
    </row>
    <row r="9707">
      <c r="A9707" s="13">
        <f>IF(H9707="","",ROW()-4)</f>
        <v/>
      </c>
      <c r="B9707" s="13">
        <f>IF(H9707="","",ROW()-4)</f>
        <v/>
      </c>
    </row>
    <row r="9708">
      <c r="A9708" s="13">
        <f>IF(H9708="","",ROW()-4)</f>
        <v/>
      </c>
      <c r="B9708" s="13">
        <f>IF(H9708="","",ROW()-4)</f>
        <v/>
      </c>
    </row>
    <row r="9709">
      <c r="A9709" s="13">
        <f>IF(H9709="","",ROW()-4)</f>
        <v/>
      </c>
      <c r="B9709" s="13">
        <f>IF(H9709="","",ROW()-4)</f>
        <v/>
      </c>
    </row>
    <row r="9710">
      <c r="A9710" s="13">
        <f>IF(H9710="","",ROW()-4)</f>
        <v/>
      </c>
      <c r="B9710" s="13">
        <f>IF(H9710="","",ROW()-4)</f>
        <v/>
      </c>
    </row>
    <row r="9711">
      <c r="A9711" s="13">
        <f>IF(H9711="","",ROW()-4)</f>
        <v/>
      </c>
      <c r="B9711" s="13">
        <f>IF(H9711="","",ROW()-4)</f>
        <v/>
      </c>
    </row>
    <row r="9712">
      <c r="A9712" s="13">
        <f>IF(H9712="","",ROW()-4)</f>
        <v/>
      </c>
      <c r="B9712" s="13">
        <f>IF(H9712="","",ROW()-4)</f>
        <v/>
      </c>
    </row>
    <row r="9713">
      <c r="A9713" s="13">
        <f>IF(H9713="","",ROW()-4)</f>
        <v/>
      </c>
      <c r="B9713" s="13">
        <f>IF(H9713="","",ROW()-4)</f>
        <v/>
      </c>
    </row>
    <row r="9714">
      <c r="A9714" s="13">
        <f>IF(H9714="","",ROW()-4)</f>
        <v/>
      </c>
      <c r="B9714" s="13">
        <f>IF(H9714="","",ROW()-4)</f>
        <v/>
      </c>
    </row>
    <row r="9715">
      <c r="A9715" s="13">
        <f>IF(H9715="","",ROW()-4)</f>
        <v/>
      </c>
      <c r="B9715" s="13">
        <f>IF(H9715="","",ROW()-4)</f>
        <v/>
      </c>
    </row>
    <row r="9716">
      <c r="A9716" s="13">
        <f>IF(H9716="","",ROW()-4)</f>
        <v/>
      </c>
      <c r="B9716" s="13">
        <f>IF(H9716="","",ROW()-4)</f>
        <v/>
      </c>
    </row>
    <row r="9717">
      <c r="A9717" s="13">
        <f>IF(H9717="","",ROW()-4)</f>
        <v/>
      </c>
      <c r="B9717" s="13">
        <f>IF(H9717="","",ROW()-4)</f>
        <v/>
      </c>
    </row>
    <row r="9718">
      <c r="A9718" s="13">
        <f>IF(H9718="","",ROW()-4)</f>
        <v/>
      </c>
      <c r="B9718" s="13">
        <f>IF(H9718="","",ROW()-4)</f>
        <v/>
      </c>
    </row>
    <row r="9719">
      <c r="A9719" s="13">
        <f>IF(H9719="","",ROW()-4)</f>
        <v/>
      </c>
      <c r="B9719" s="13">
        <f>IF(H9719="","",ROW()-4)</f>
        <v/>
      </c>
    </row>
    <row r="9720">
      <c r="A9720" s="13">
        <f>IF(H9720="","",ROW()-4)</f>
        <v/>
      </c>
      <c r="B9720" s="13">
        <f>IF(H9720="","",ROW()-4)</f>
        <v/>
      </c>
    </row>
    <row r="9721">
      <c r="A9721" s="13">
        <f>IF(H9721="","",ROW()-4)</f>
        <v/>
      </c>
      <c r="B9721" s="13">
        <f>IF(H9721="","",ROW()-4)</f>
        <v/>
      </c>
    </row>
    <row r="9722">
      <c r="A9722" s="13">
        <f>IF(H9722="","",ROW()-4)</f>
        <v/>
      </c>
      <c r="B9722" s="13">
        <f>IF(H9722="","",ROW()-4)</f>
        <v/>
      </c>
    </row>
    <row r="9723">
      <c r="A9723" s="13">
        <f>IF(H9723="","",ROW()-4)</f>
        <v/>
      </c>
      <c r="B9723" s="13">
        <f>IF(H9723="","",ROW()-4)</f>
        <v/>
      </c>
    </row>
    <row r="9724">
      <c r="A9724" s="13">
        <f>IF(H9724="","",ROW()-4)</f>
        <v/>
      </c>
      <c r="B9724" s="13">
        <f>IF(H9724="","",ROW()-4)</f>
        <v/>
      </c>
    </row>
    <row r="9725">
      <c r="A9725" s="13">
        <f>IF(H9725="","",ROW()-4)</f>
        <v/>
      </c>
      <c r="B9725" s="13">
        <f>IF(H9725="","",ROW()-4)</f>
        <v/>
      </c>
    </row>
    <row r="9726">
      <c r="A9726" s="13">
        <f>IF(H9726="","",ROW()-4)</f>
        <v/>
      </c>
      <c r="B9726" s="13">
        <f>IF(H9726="","",ROW()-4)</f>
        <v/>
      </c>
    </row>
    <row r="9727">
      <c r="A9727" s="13">
        <f>IF(H9727="","",ROW()-4)</f>
        <v/>
      </c>
      <c r="B9727" s="13">
        <f>IF(H9727="","",ROW()-4)</f>
        <v/>
      </c>
    </row>
    <row r="9728">
      <c r="A9728" s="13">
        <f>IF(H9728="","",ROW()-4)</f>
        <v/>
      </c>
      <c r="B9728" s="13">
        <f>IF(H9728="","",ROW()-4)</f>
        <v/>
      </c>
    </row>
    <row r="9729">
      <c r="A9729" s="13">
        <f>IF(H9729="","",ROW()-4)</f>
        <v/>
      </c>
      <c r="B9729" s="13">
        <f>IF(H9729="","",ROW()-4)</f>
        <v/>
      </c>
    </row>
    <row r="9730">
      <c r="A9730" s="13">
        <f>IF(H9730="","",ROW()-4)</f>
        <v/>
      </c>
      <c r="B9730" s="13">
        <f>IF(H9730="","",ROW()-4)</f>
        <v/>
      </c>
    </row>
    <row r="9731">
      <c r="A9731" s="13">
        <f>IF(H9731="","",ROW()-4)</f>
        <v/>
      </c>
      <c r="B9731" s="13">
        <f>IF(H9731="","",ROW()-4)</f>
        <v/>
      </c>
    </row>
    <row r="9732">
      <c r="A9732" s="13">
        <f>IF(H9732="","",ROW()-4)</f>
        <v/>
      </c>
      <c r="B9732" s="13">
        <f>IF(H9732="","",ROW()-4)</f>
        <v/>
      </c>
    </row>
    <row r="9733">
      <c r="A9733" s="13">
        <f>IF(H9733="","",ROW()-4)</f>
        <v/>
      </c>
      <c r="B9733" s="13">
        <f>IF(H9733="","",ROW()-4)</f>
        <v/>
      </c>
    </row>
    <row r="9734">
      <c r="A9734" s="13">
        <f>IF(H9734="","",ROW()-4)</f>
        <v/>
      </c>
      <c r="B9734" s="13">
        <f>IF(H9734="","",ROW()-4)</f>
        <v/>
      </c>
    </row>
    <row r="9735">
      <c r="A9735" s="13">
        <f>IF(H9735="","",ROW()-4)</f>
        <v/>
      </c>
      <c r="B9735" s="13">
        <f>IF(H9735="","",ROW()-4)</f>
        <v/>
      </c>
    </row>
    <row r="9736">
      <c r="A9736" s="13">
        <f>IF(H9736="","",ROW()-4)</f>
        <v/>
      </c>
      <c r="B9736" s="13">
        <f>IF(H9736="","",ROW()-4)</f>
        <v/>
      </c>
    </row>
    <row r="9737">
      <c r="A9737" s="13">
        <f>IF(H9737="","",ROW()-4)</f>
        <v/>
      </c>
      <c r="B9737" s="13">
        <f>IF(H9737="","",ROW()-4)</f>
        <v/>
      </c>
    </row>
    <row r="9738">
      <c r="A9738" s="13">
        <f>IF(H9738="","",ROW()-4)</f>
        <v/>
      </c>
      <c r="B9738" s="13">
        <f>IF(H9738="","",ROW()-4)</f>
        <v/>
      </c>
    </row>
    <row r="9739">
      <c r="A9739" s="13">
        <f>IF(H9739="","",ROW()-4)</f>
        <v/>
      </c>
      <c r="B9739" s="13">
        <f>IF(H9739="","",ROW()-4)</f>
        <v/>
      </c>
    </row>
    <row r="9740">
      <c r="A9740" s="13">
        <f>IF(H9740="","",ROW()-4)</f>
        <v/>
      </c>
      <c r="B9740" s="13">
        <f>IF(H9740="","",ROW()-4)</f>
        <v/>
      </c>
    </row>
    <row r="9741">
      <c r="A9741" s="13">
        <f>IF(H9741="","",ROW()-4)</f>
        <v/>
      </c>
      <c r="B9741" s="13">
        <f>IF(H9741="","",ROW()-4)</f>
        <v/>
      </c>
    </row>
    <row r="9742">
      <c r="A9742" s="13">
        <f>IF(H9742="","",ROW()-4)</f>
        <v/>
      </c>
      <c r="B9742" s="13">
        <f>IF(H9742="","",ROW()-4)</f>
        <v/>
      </c>
    </row>
    <row r="9743">
      <c r="A9743" s="13">
        <f>IF(H9743="","",ROW()-4)</f>
        <v/>
      </c>
      <c r="B9743" s="13">
        <f>IF(H9743="","",ROW()-4)</f>
        <v/>
      </c>
    </row>
    <row r="9744">
      <c r="A9744" s="13">
        <f>IF(H9744="","",ROW()-4)</f>
        <v/>
      </c>
      <c r="B9744" s="13">
        <f>IF(H9744="","",ROW()-4)</f>
        <v/>
      </c>
    </row>
    <row r="9745">
      <c r="A9745" s="13">
        <f>IF(H9745="","",ROW()-4)</f>
        <v/>
      </c>
      <c r="B9745" s="13">
        <f>IF(H9745="","",ROW()-4)</f>
        <v/>
      </c>
    </row>
    <row r="9746">
      <c r="A9746" s="13">
        <f>IF(H9746="","",ROW()-4)</f>
        <v/>
      </c>
      <c r="B9746" s="13">
        <f>IF(H9746="","",ROW()-4)</f>
        <v/>
      </c>
    </row>
    <row r="9747">
      <c r="A9747" s="13">
        <f>IF(H9747="","",ROW()-4)</f>
        <v/>
      </c>
      <c r="B9747" s="13">
        <f>IF(H9747="","",ROW()-4)</f>
        <v/>
      </c>
    </row>
    <row r="9748">
      <c r="A9748" s="13">
        <f>IF(H9748="","",ROW()-4)</f>
        <v/>
      </c>
      <c r="B9748" s="13">
        <f>IF(H9748="","",ROW()-4)</f>
        <v/>
      </c>
    </row>
    <row r="9749">
      <c r="A9749" s="13">
        <f>IF(H9749="","",ROW()-4)</f>
        <v/>
      </c>
      <c r="B9749" s="13">
        <f>IF(H9749="","",ROW()-4)</f>
        <v/>
      </c>
    </row>
    <row r="9750">
      <c r="A9750" s="13">
        <f>IF(H9750="","",ROW()-4)</f>
        <v/>
      </c>
      <c r="B9750" s="13">
        <f>IF(H9750="","",ROW()-4)</f>
        <v/>
      </c>
    </row>
    <row r="9751">
      <c r="A9751" s="13">
        <f>IF(H9751="","",ROW()-4)</f>
        <v/>
      </c>
      <c r="B9751" s="13">
        <f>IF(H9751="","",ROW()-4)</f>
        <v/>
      </c>
    </row>
    <row r="9752">
      <c r="A9752" s="13">
        <f>IF(H9752="","",ROW()-4)</f>
        <v/>
      </c>
      <c r="B9752" s="13">
        <f>IF(H9752="","",ROW()-4)</f>
        <v/>
      </c>
    </row>
    <row r="9753">
      <c r="A9753" s="13">
        <f>IF(H9753="","",ROW()-4)</f>
        <v/>
      </c>
      <c r="B9753" s="13">
        <f>IF(H9753="","",ROW()-4)</f>
        <v/>
      </c>
    </row>
    <row r="9754">
      <c r="A9754" s="13">
        <f>IF(H9754="","",ROW()-4)</f>
        <v/>
      </c>
      <c r="B9754" s="13">
        <f>IF(H9754="","",ROW()-4)</f>
        <v/>
      </c>
    </row>
    <row r="9755">
      <c r="A9755" s="13">
        <f>IF(H9755="","",ROW()-4)</f>
        <v/>
      </c>
      <c r="B9755" s="13">
        <f>IF(H9755="","",ROW()-4)</f>
        <v/>
      </c>
    </row>
    <row r="9756">
      <c r="A9756" s="13">
        <f>IF(H9756="","",ROW()-4)</f>
        <v/>
      </c>
      <c r="B9756" s="13">
        <f>IF(H9756="","",ROW()-4)</f>
        <v/>
      </c>
    </row>
    <row r="9757">
      <c r="A9757" s="13">
        <f>IF(H9757="","",ROW()-4)</f>
        <v/>
      </c>
      <c r="B9757" s="13">
        <f>IF(H9757="","",ROW()-4)</f>
        <v/>
      </c>
    </row>
    <row r="9758">
      <c r="A9758" s="13">
        <f>IF(H9758="","",ROW()-4)</f>
        <v/>
      </c>
      <c r="B9758" s="13">
        <f>IF(H9758="","",ROW()-4)</f>
        <v/>
      </c>
    </row>
    <row r="9759">
      <c r="A9759" s="13">
        <f>IF(H9759="","",ROW()-4)</f>
        <v/>
      </c>
      <c r="B9759" s="13">
        <f>IF(H9759="","",ROW()-4)</f>
        <v/>
      </c>
    </row>
    <row r="9760">
      <c r="A9760" s="13">
        <f>IF(H9760="","",ROW()-4)</f>
        <v/>
      </c>
      <c r="B9760" s="13">
        <f>IF(H9760="","",ROW()-4)</f>
        <v/>
      </c>
    </row>
    <row r="9761">
      <c r="A9761" s="13">
        <f>IF(H9761="","",ROW()-4)</f>
        <v/>
      </c>
      <c r="B9761" s="13">
        <f>IF(H9761="","",ROW()-4)</f>
        <v/>
      </c>
    </row>
    <row r="9762">
      <c r="A9762" s="13">
        <f>IF(H9762="","",ROW()-4)</f>
        <v/>
      </c>
      <c r="B9762" s="13">
        <f>IF(H9762="","",ROW()-4)</f>
        <v/>
      </c>
    </row>
    <row r="9763">
      <c r="A9763" s="13">
        <f>IF(H9763="","",ROW()-4)</f>
        <v/>
      </c>
      <c r="B9763" s="13">
        <f>IF(H9763="","",ROW()-4)</f>
        <v/>
      </c>
    </row>
    <row r="9764">
      <c r="A9764" s="13">
        <f>IF(H9764="","",ROW()-4)</f>
        <v/>
      </c>
      <c r="B9764" s="13">
        <f>IF(H9764="","",ROW()-4)</f>
        <v/>
      </c>
    </row>
    <row r="9765">
      <c r="A9765" s="13">
        <f>IF(H9765="","",ROW()-4)</f>
        <v/>
      </c>
      <c r="B9765" s="13">
        <f>IF(H9765="","",ROW()-4)</f>
        <v/>
      </c>
    </row>
    <row r="9766">
      <c r="A9766" s="13">
        <f>IF(H9766="","",ROW()-4)</f>
        <v/>
      </c>
      <c r="B9766" s="13">
        <f>IF(H9766="","",ROW()-4)</f>
        <v/>
      </c>
    </row>
    <row r="9767">
      <c r="A9767" s="13">
        <f>IF(H9767="","",ROW()-4)</f>
        <v/>
      </c>
      <c r="B9767" s="13">
        <f>IF(H9767="","",ROW()-4)</f>
        <v/>
      </c>
    </row>
    <row r="9768">
      <c r="A9768" s="13">
        <f>IF(H9768="","",ROW()-4)</f>
        <v/>
      </c>
      <c r="B9768" s="13">
        <f>IF(H9768="","",ROW()-4)</f>
        <v/>
      </c>
    </row>
    <row r="9769">
      <c r="A9769" s="13">
        <f>IF(H9769="","",ROW()-4)</f>
        <v/>
      </c>
      <c r="B9769" s="13">
        <f>IF(H9769="","",ROW()-4)</f>
        <v/>
      </c>
    </row>
    <row r="9770">
      <c r="A9770" s="13">
        <f>IF(H9770="","",ROW()-4)</f>
        <v/>
      </c>
      <c r="B9770" s="13">
        <f>IF(H9770="","",ROW()-4)</f>
        <v/>
      </c>
    </row>
    <row r="9771">
      <c r="A9771" s="13">
        <f>IF(H9771="","",ROW()-4)</f>
        <v/>
      </c>
      <c r="B9771" s="13">
        <f>IF(H9771="","",ROW()-4)</f>
        <v/>
      </c>
    </row>
    <row r="9772">
      <c r="A9772" s="13">
        <f>IF(H9772="","",ROW()-4)</f>
        <v/>
      </c>
      <c r="B9772" s="13">
        <f>IF(H9772="","",ROW()-4)</f>
        <v/>
      </c>
    </row>
    <row r="9773">
      <c r="A9773" s="13">
        <f>IF(H9773="","",ROW()-4)</f>
        <v/>
      </c>
      <c r="B9773" s="13">
        <f>IF(H9773="","",ROW()-4)</f>
        <v/>
      </c>
    </row>
    <row r="9774">
      <c r="A9774" s="13">
        <f>IF(H9774="","",ROW()-4)</f>
        <v/>
      </c>
      <c r="B9774" s="13">
        <f>IF(H9774="","",ROW()-4)</f>
        <v/>
      </c>
    </row>
    <row r="9775">
      <c r="A9775" s="13">
        <f>IF(H9775="","",ROW()-4)</f>
        <v/>
      </c>
      <c r="B9775" s="13">
        <f>IF(H9775="","",ROW()-4)</f>
        <v/>
      </c>
    </row>
    <row r="9776">
      <c r="A9776" s="13">
        <f>IF(H9776="","",ROW()-4)</f>
        <v/>
      </c>
      <c r="B9776" s="13">
        <f>IF(H9776="","",ROW()-4)</f>
        <v/>
      </c>
    </row>
    <row r="9777">
      <c r="A9777" s="13">
        <f>IF(H9777="","",ROW()-4)</f>
        <v/>
      </c>
      <c r="B9777" s="13">
        <f>IF(H9777="","",ROW()-4)</f>
        <v/>
      </c>
    </row>
    <row r="9778">
      <c r="A9778" s="13">
        <f>IF(H9778="","",ROW()-4)</f>
        <v/>
      </c>
      <c r="B9778" s="13">
        <f>IF(H9778="","",ROW()-4)</f>
        <v/>
      </c>
    </row>
    <row r="9779">
      <c r="A9779" s="13">
        <f>IF(H9779="","",ROW()-4)</f>
        <v/>
      </c>
      <c r="B9779" s="13">
        <f>IF(H9779="","",ROW()-4)</f>
        <v/>
      </c>
    </row>
    <row r="9780">
      <c r="A9780" s="13">
        <f>IF(H9780="","",ROW()-4)</f>
        <v/>
      </c>
      <c r="B9780" s="13">
        <f>IF(H9780="","",ROW()-4)</f>
        <v/>
      </c>
    </row>
    <row r="9781">
      <c r="A9781" s="13">
        <f>IF(H9781="","",ROW()-4)</f>
        <v/>
      </c>
      <c r="B9781" s="13">
        <f>IF(H9781="","",ROW()-4)</f>
        <v/>
      </c>
    </row>
    <row r="9782">
      <c r="A9782" s="13">
        <f>IF(H9782="","",ROW()-4)</f>
        <v/>
      </c>
      <c r="B9782" s="13">
        <f>IF(H9782="","",ROW()-4)</f>
        <v/>
      </c>
    </row>
    <row r="9783">
      <c r="A9783" s="13">
        <f>IF(H9783="","",ROW()-4)</f>
        <v/>
      </c>
      <c r="B9783" s="13">
        <f>IF(H9783="","",ROW()-4)</f>
        <v/>
      </c>
    </row>
    <row r="9784">
      <c r="A9784" s="13">
        <f>IF(H9784="","",ROW()-4)</f>
        <v/>
      </c>
      <c r="B9784" s="13">
        <f>IF(H9784="","",ROW()-4)</f>
        <v/>
      </c>
    </row>
    <row r="9785">
      <c r="A9785" s="13">
        <f>IF(H9785="","",ROW()-4)</f>
        <v/>
      </c>
      <c r="B9785" s="13">
        <f>IF(H9785="","",ROW()-4)</f>
        <v/>
      </c>
    </row>
    <row r="9786">
      <c r="A9786" s="13">
        <f>IF(H9786="","",ROW()-4)</f>
        <v/>
      </c>
      <c r="B9786" s="13">
        <f>IF(H9786="","",ROW()-4)</f>
        <v/>
      </c>
    </row>
    <row r="9787">
      <c r="A9787" s="13">
        <f>IF(H9787="","",ROW()-4)</f>
        <v/>
      </c>
      <c r="B9787" s="13">
        <f>IF(H9787="","",ROW()-4)</f>
        <v/>
      </c>
    </row>
    <row r="9788">
      <c r="A9788" s="13">
        <f>IF(H9788="","",ROW()-4)</f>
        <v/>
      </c>
      <c r="B9788" s="13">
        <f>IF(H9788="","",ROW()-4)</f>
        <v/>
      </c>
    </row>
    <row r="9789">
      <c r="A9789" s="13">
        <f>IF(H9789="","",ROW()-4)</f>
        <v/>
      </c>
      <c r="B9789" s="13">
        <f>IF(H9789="","",ROW()-4)</f>
        <v/>
      </c>
    </row>
    <row r="9790">
      <c r="A9790" s="13">
        <f>IF(H9790="","",ROW()-4)</f>
        <v/>
      </c>
      <c r="B9790" s="13">
        <f>IF(H9790="","",ROW()-4)</f>
        <v/>
      </c>
    </row>
    <row r="9791">
      <c r="A9791" s="13">
        <f>IF(H9791="","",ROW()-4)</f>
        <v/>
      </c>
      <c r="B9791" s="13">
        <f>IF(H9791="","",ROW()-4)</f>
        <v/>
      </c>
    </row>
    <row r="9792">
      <c r="A9792" s="13">
        <f>IF(H9792="","",ROW()-4)</f>
        <v/>
      </c>
      <c r="B9792" s="13">
        <f>IF(H9792="","",ROW()-4)</f>
        <v/>
      </c>
    </row>
    <row r="9793">
      <c r="A9793" s="13">
        <f>IF(H9793="","",ROW()-4)</f>
        <v/>
      </c>
      <c r="B9793" s="13">
        <f>IF(H9793="","",ROW()-4)</f>
        <v/>
      </c>
    </row>
    <row r="9794">
      <c r="A9794" s="13">
        <f>IF(H9794="","",ROW()-4)</f>
        <v/>
      </c>
      <c r="B9794" s="13">
        <f>IF(H9794="","",ROW()-4)</f>
        <v/>
      </c>
    </row>
    <row r="9795">
      <c r="A9795" s="13">
        <f>IF(H9795="","",ROW()-4)</f>
        <v/>
      </c>
      <c r="B9795" s="13">
        <f>IF(H9795="","",ROW()-4)</f>
        <v/>
      </c>
    </row>
    <row r="9796">
      <c r="A9796" s="13">
        <f>IF(H9796="","",ROW()-4)</f>
        <v/>
      </c>
      <c r="B9796" s="13">
        <f>IF(H9796="","",ROW()-4)</f>
        <v/>
      </c>
    </row>
    <row r="9797">
      <c r="A9797" s="13">
        <f>IF(H9797="","",ROW()-4)</f>
        <v/>
      </c>
      <c r="B9797" s="13">
        <f>IF(H9797="","",ROW()-4)</f>
        <v/>
      </c>
    </row>
    <row r="9798">
      <c r="A9798" s="13">
        <f>IF(H9798="","",ROW()-4)</f>
        <v/>
      </c>
      <c r="B9798" s="13">
        <f>IF(H9798="","",ROW()-4)</f>
        <v/>
      </c>
    </row>
    <row r="9799">
      <c r="A9799" s="13">
        <f>IF(H9799="","",ROW()-4)</f>
        <v/>
      </c>
      <c r="B9799" s="13">
        <f>IF(H9799="","",ROW()-4)</f>
        <v/>
      </c>
    </row>
    <row r="9800">
      <c r="A9800" s="13">
        <f>IF(H9800="","",ROW()-4)</f>
        <v/>
      </c>
      <c r="B9800" s="13">
        <f>IF(H9800="","",ROW()-4)</f>
        <v/>
      </c>
    </row>
    <row r="9801">
      <c r="A9801" s="13">
        <f>IF(H9801="","",ROW()-4)</f>
        <v/>
      </c>
      <c r="B9801" s="13">
        <f>IF(H9801="","",ROW()-4)</f>
        <v/>
      </c>
    </row>
    <row r="9802">
      <c r="A9802" s="13">
        <f>IF(H9802="","",ROW()-4)</f>
        <v/>
      </c>
      <c r="B9802" s="13">
        <f>IF(H9802="","",ROW()-4)</f>
        <v/>
      </c>
    </row>
    <row r="9803">
      <c r="A9803" s="13">
        <f>IF(H9803="","",ROW()-4)</f>
        <v/>
      </c>
      <c r="B9803" s="13">
        <f>IF(H9803="","",ROW()-4)</f>
        <v/>
      </c>
    </row>
    <row r="9804">
      <c r="A9804" s="13">
        <f>IF(H9804="","",ROW()-4)</f>
        <v/>
      </c>
      <c r="B9804" s="13">
        <f>IF(H9804="","",ROW()-4)</f>
        <v/>
      </c>
    </row>
    <row r="9805">
      <c r="A9805" s="13">
        <f>IF(H9805="","",ROW()-4)</f>
        <v/>
      </c>
      <c r="B9805" s="13">
        <f>IF(H9805="","",ROW()-4)</f>
        <v/>
      </c>
    </row>
    <row r="9806">
      <c r="A9806" s="13">
        <f>IF(H9806="","",ROW()-4)</f>
        <v/>
      </c>
      <c r="B9806" s="13">
        <f>IF(H9806="","",ROW()-4)</f>
        <v/>
      </c>
    </row>
    <row r="9807">
      <c r="A9807" s="13">
        <f>IF(H9807="","",ROW()-4)</f>
        <v/>
      </c>
      <c r="B9807" s="13">
        <f>IF(H9807="","",ROW()-4)</f>
        <v/>
      </c>
    </row>
    <row r="9808">
      <c r="A9808" s="13">
        <f>IF(H9808="","",ROW()-4)</f>
        <v/>
      </c>
      <c r="B9808" s="13">
        <f>IF(H9808="","",ROW()-4)</f>
        <v/>
      </c>
    </row>
    <row r="9809">
      <c r="A9809" s="13">
        <f>IF(H9809="","",ROW()-4)</f>
        <v/>
      </c>
      <c r="B9809" s="13">
        <f>IF(H9809="","",ROW()-4)</f>
        <v/>
      </c>
    </row>
    <row r="9810">
      <c r="A9810" s="13">
        <f>IF(H9810="","",ROW()-4)</f>
        <v/>
      </c>
      <c r="B9810" s="13">
        <f>IF(H9810="","",ROW()-4)</f>
        <v/>
      </c>
    </row>
    <row r="9811">
      <c r="A9811" s="13">
        <f>IF(H9811="","",ROW()-4)</f>
        <v/>
      </c>
      <c r="B9811" s="13">
        <f>IF(H9811="","",ROW()-4)</f>
        <v/>
      </c>
    </row>
    <row r="9812">
      <c r="A9812" s="13">
        <f>IF(H9812="","",ROW()-4)</f>
        <v/>
      </c>
      <c r="B9812" s="13">
        <f>IF(H9812="","",ROW()-4)</f>
        <v/>
      </c>
    </row>
    <row r="9813">
      <c r="A9813" s="13">
        <f>IF(H9813="","",ROW()-4)</f>
        <v/>
      </c>
      <c r="B9813" s="13">
        <f>IF(H9813="","",ROW()-4)</f>
        <v/>
      </c>
    </row>
    <row r="9814">
      <c r="A9814" s="13">
        <f>IF(H9814="","",ROW()-4)</f>
        <v/>
      </c>
      <c r="B9814" s="13">
        <f>IF(H9814="","",ROW()-4)</f>
        <v/>
      </c>
    </row>
    <row r="9815">
      <c r="A9815" s="13">
        <f>IF(H9815="","",ROW()-4)</f>
        <v/>
      </c>
      <c r="B9815" s="13">
        <f>IF(H9815="","",ROW()-4)</f>
        <v/>
      </c>
    </row>
    <row r="9816">
      <c r="A9816" s="13">
        <f>IF(H9816="","",ROW()-4)</f>
        <v/>
      </c>
      <c r="B9816" s="13">
        <f>IF(H9816="","",ROW()-4)</f>
        <v/>
      </c>
    </row>
    <row r="9817">
      <c r="A9817" s="13">
        <f>IF(H9817="","",ROW()-4)</f>
        <v/>
      </c>
      <c r="B9817" s="13">
        <f>IF(H9817="","",ROW()-4)</f>
        <v/>
      </c>
    </row>
    <row r="9818">
      <c r="A9818" s="13">
        <f>IF(H9818="","",ROW()-4)</f>
        <v/>
      </c>
      <c r="B9818" s="13">
        <f>IF(H9818="","",ROW()-4)</f>
        <v/>
      </c>
    </row>
    <row r="9819">
      <c r="A9819" s="13">
        <f>IF(H9819="","",ROW()-4)</f>
        <v/>
      </c>
      <c r="B9819" s="13">
        <f>IF(H9819="","",ROW()-4)</f>
        <v/>
      </c>
    </row>
    <row r="9820">
      <c r="A9820" s="13">
        <f>IF(H9820="","",ROW()-4)</f>
        <v/>
      </c>
      <c r="B9820" s="13">
        <f>IF(H9820="","",ROW()-4)</f>
        <v/>
      </c>
    </row>
    <row r="9821">
      <c r="A9821" s="13">
        <f>IF(H9821="","",ROW()-4)</f>
        <v/>
      </c>
      <c r="B9821" s="13">
        <f>IF(H9821="","",ROW()-4)</f>
        <v/>
      </c>
    </row>
    <row r="9822">
      <c r="A9822" s="13">
        <f>IF(H9822="","",ROW()-4)</f>
        <v/>
      </c>
      <c r="B9822" s="13">
        <f>IF(H9822="","",ROW()-4)</f>
        <v/>
      </c>
    </row>
    <row r="9823">
      <c r="A9823" s="13">
        <f>IF(H9823="","",ROW()-4)</f>
        <v/>
      </c>
      <c r="B9823" s="13">
        <f>IF(H9823="","",ROW()-4)</f>
        <v/>
      </c>
    </row>
    <row r="9824">
      <c r="A9824" s="13">
        <f>IF(H9824="","",ROW()-4)</f>
        <v/>
      </c>
      <c r="B9824" s="13">
        <f>IF(H9824="","",ROW()-4)</f>
        <v/>
      </c>
    </row>
    <row r="9825">
      <c r="A9825" s="13">
        <f>IF(H9825="","",ROW()-4)</f>
        <v/>
      </c>
      <c r="B9825" s="13">
        <f>IF(H9825="","",ROW()-4)</f>
        <v/>
      </c>
    </row>
    <row r="9826">
      <c r="A9826" s="13">
        <f>IF(H9826="","",ROW()-4)</f>
        <v/>
      </c>
      <c r="B9826" s="13">
        <f>IF(H9826="","",ROW()-4)</f>
        <v/>
      </c>
    </row>
    <row r="9827">
      <c r="A9827" s="13">
        <f>IF(H9827="","",ROW()-4)</f>
        <v/>
      </c>
      <c r="B9827" s="13">
        <f>IF(H9827="","",ROW()-4)</f>
        <v/>
      </c>
    </row>
    <row r="9828">
      <c r="A9828" s="13">
        <f>IF(H9828="","",ROW()-4)</f>
        <v/>
      </c>
      <c r="B9828" s="13">
        <f>IF(H9828="","",ROW()-4)</f>
        <v/>
      </c>
    </row>
    <row r="9829">
      <c r="A9829" s="13">
        <f>IF(H9829="","",ROW()-4)</f>
        <v/>
      </c>
      <c r="B9829" s="13">
        <f>IF(H9829="","",ROW()-4)</f>
        <v/>
      </c>
    </row>
    <row r="9830">
      <c r="A9830" s="13">
        <f>IF(H9830="","",ROW()-4)</f>
        <v/>
      </c>
      <c r="B9830" s="13">
        <f>IF(H9830="","",ROW()-4)</f>
        <v/>
      </c>
    </row>
    <row r="9831">
      <c r="A9831" s="13">
        <f>IF(H9831="","",ROW()-4)</f>
        <v/>
      </c>
      <c r="B9831" s="13">
        <f>IF(H9831="","",ROW()-4)</f>
        <v/>
      </c>
    </row>
    <row r="9832">
      <c r="A9832" s="13">
        <f>IF(H9832="","",ROW()-4)</f>
        <v/>
      </c>
      <c r="B9832" s="13">
        <f>IF(H9832="","",ROW()-4)</f>
        <v/>
      </c>
    </row>
    <row r="9833">
      <c r="A9833" s="13">
        <f>IF(H9833="","",ROW()-4)</f>
        <v/>
      </c>
      <c r="B9833" s="13">
        <f>IF(H9833="","",ROW()-4)</f>
        <v/>
      </c>
    </row>
    <row r="9834">
      <c r="A9834" s="13">
        <f>IF(H9834="","",ROW()-4)</f>
        <v/>
      </c>
      <c r="B9834" s="13">
        <f>IF(H9834="","",ROW()-4)</f>
        <v/>
      </c>
    </row>
    <row r="9835">
      <c r="A9835" s="13">
        <f>IF(H9835="","",ROW()-4)</f>
        <v/>
      </c>
      <c r="B9835" s="13">
        <f>IF(H9835="","",ROW()-4)</f>
        <v/>
      </c>
    </row>
    <row r="9836">
      <c r="A9836" s="13">
        <f>IF(H9836="","",ROW()-4)</f>
        <v/>
      </c>
      <c r="B9836" s="13">
        <f>IF(H9836="","",ROW()-4)</f>
        <v/>
      </c>
    </row>
    <row r="9837">
      <c r="A9837" s="13">
        <f>IF(H9837="","",ROW()-4)</f>
        <v/>
      </c>
      <c r="B9837" s="13">
        <f>IF(H9837="","",ROW()-4)</f>
        <v/>
      </c>
    </row>
    <row r="9838">
      <c r="A9838" s="13">
        <f>IF(H9838="","",ROW()-4)</f>
        <v/>
      </c>
      <c r="B9838" s="13">
        <f>IF(H9838="","",ROW()-4)</f>
        <v/>
      </c>
    </row>
    <row r="9839">
      <c r="A9839" s="13">
        <f>IF(H9839="","",ROW()-4)</f>
        <v/>
      </c>
      <c r="B9839" s="13">
        <f>IF(H9839="","",ROW()-4)</f>
        <v/>
      </c>
    </row>
    <row r="9840">
      <c r="A9840" s="13">
        <f>IF(H9840="","",ROW()-4)</f>
        <v/>
      </c>
      <c r="B9840" s="13">
        <f>IF(H9840="","",ROW()-4)</f>
        <v/>
      </c>
    </row>
    <row r="9841">
      <c r="A9841" s="13">
        <f>IF(H9841="","",ROW()-4)</f>
        <v/>
      </c>
      <c r="B9841" s="13">
        <f>IF(H9841="","",ROW()-4)</f>
        <v/>
      </c>
    </row>
    <row r="9842">
      <c r="A9842" s="13">
        <f>IF(H9842="","",ROW()-4)</f>
        <v/>
      </c>
      <c r="B9842" s="13">
        <f>IF(H9842="","",ROW()-4)</f>
        <v/>
      </c>
    </row>
    <row r="9843">
      <c r="A9843" s="13">
        <f>IF(H9843="","",ROW()-4)</f>
        <v/>
      </c>
      <c r="B9843" s="13">
        <f>IF(H9843="","",ROW()-4)</f>
        <v/>
      </c>
    </row>
    <row r="9844">
      <c r="A9844" s="13">
        <f>IF(H9844="","",ROW()-4)</f>
        <v/>
      </c>
      <c r="B9844" s="13">
        <f>IF(H9844="","",ROW()-4)</f>
        <v/>
      </c>
    </row>
    <row r="9845">
      <c r="A9845" s="13">
        <f>IF(H9845="","",ROW()-4)</f>
        <v/>
      </c>
      <c r="B9845" s="13">
        <f>IF(H9845="","",ROW()-4)</f>
        <v/>
      </c>
    </row>
    <row r="9846">
      <c r="A9846" s="13">
        <f>IF(H9846="","",ROW()-4)</f>
        <v/>
      </c>
      <c r="B9846" s="13">
        <f>IF(H9846="","",ROW()-4)</f>
        <v/>
      </c>
    </row>
    <row r="9847">
      <c r="A9847" s="13">
        <f>IF(H9847="","",ROW()-4)</f>
        <v/>
      </c>
      <c r="B9847" s="13">
        <f>IF(H9847="","",ROW()-4)</f>
        <v/>
      </c>
    </row>
    <row r="9848">
      <c r="A9848" s="13">
        <f>IF(H9848="","",ROW()-4)</f>
        <v/>
      </c>
      <c r="B9848" s="13">
        <f>IF(H9848="","",ROW()-4)</f>
        <v/>
      </c>
    </row>
    <row r="9849">
      <c r="A9849" s="13">
        <f>IF(H9849="","",ROW()-4)</f>
        <v/>
      </c>
      <c r="B9849" s="13">
        <f>IF(H9849="","",ROW()-4)</f>
        <v/>
      </c>
    </row>
    <row r="9850">
      <c r="A9850" s="13">
        <f>IF(H9850="","",ROW()-4)</f>
        <v/>
      </c>
      <c r="B9850" s="13">
        <f>IF(H9850="","",ROW()-4)</f>
        <v/>
      </c>
    </row>
    <row r="9851">
      <c r="A9851" s="13">
        <f>IF(H9851="","",ROW()-4)</f>
        <v/>
      </c>
      <c r="B9851" s="13">
        <f>IF(H9851="","",ROW()-4)</f>
        <v/>
      </c>
    </row>
    <row r="9852">
      <c r="A9852" s="13">
        <f>IF(H9852="","",ROW()-4)</f>
        <v/>
      </c>
      <c r="B9852" s="13">
        <f>IF(H9852="","",ROW()-4)</f>
        <v/>
      </c>
    </row>
    <row r="9853">
      <c r="A9853" s="13">
        <f>IF(H9853="","",ROW()-4)</f>
        <v/>
      </c>
      <c r="B9853" s="13">
        <f>IF(H9853="","",ROW()-4)</f>
        <v/>
      </c>
    </row>
    <row r="9854">
      <c r="A9854" s="13">
        <f>IF(H9854="","",ROW()-4)</f>
        <v/>
      </c>
      <c r="B9854" s="13">
        <f>IF(H9854="","",ROW()-4)</f>
        <v/>
      </c>
    </row>
    <row r="9855">
      <c r="A9855" s="13">
        <f>IF(H9855="","",ROW()-4)</f>
        <v/>
      </c>
      <c r="B9855" s="13">
        <f>IF(H9855="","",ROW()-4)</f>
        <v/>
      </c>
    </row>
    <row r="9856">
      <c r="A9856" s="13">
        <f>IF(H9856="","",ROW()-4)</f>
        <v/>
      </c>
      <c r="B9856" s="13">
        <f>IF(H9856="","",ROW()-4)</f>
        <v/>
      </c>
    </row>
    <row r="9857">
      <c r="A9857" s="13">
        <f>IF(H9857="","",ROW()-4)</f>
        <v/>
      </c>
      <c r="B9857" s="13">
        <f>IF(H9857="","",ROW()-4)</f>
        <v/>
      </c>
    </row>
    <row r="9858">
      <c r="A9858" s="13">
        <f>IF(H9858="","",ROW()-4)</f>
        <v/>
      </c>
      <c r="B9858" s="13">
        <f>IF(H9858="","",ROW()-4)</f>
        <v/>
      </c>
    </row>
    <row r="9859">
      <c r="A9859" s="13">
        <f>IF(H9859="","",ROW()-4)</f>
        <v/>
      </c>
      <c r="B9859" s="13">
        <f>IF(H9859="","",ROW()-4)</f>
        <v/>
      </c>
    </row>
    <row r="9860">
      <c r="A9860" s="13">
        <f>IF(H9860="","",ROW()-4)</f>
        <v/>
      </c>
      <c r="B9860" s="13">
        <f>IF(H9860="","",ROW()-4)</f>
        <v/>
      </c>
    </row>
    <row r="9861">
      <c r="A9861" s="13">
        <f>IF(H9861="","",ROW()-4)</f>
        <v/>
      </c>
      <c r="B9861" s="13">
        <f>IF(H9861="","",ROW()-4)</f>
        <v/>
      </c>
    </row>
    <row r="9862">
      <c r="A9862" s="13">
        <f>IF(H9862="","",ROW()-4)</f>
        <v/>
      </c>
      <c r="B9862" s="13">
        <f>IF(H9862="","",ROW()-4)</f>
        <v/>
      </c>
    </row>
    <row r="9863">
      <c r="A9863" s="13">
        <f>IF(H9863="","",ROW()-4)</f>
        <v/>
      </c>
      <c r="B9863" s="13">
        <f>IF(H9863="","",ROW()-4)</f>
        <v/>
      </c>
    </row>
    <row r="9864">
      <c r="A9864" s="13">
        <f>IF(H9864="","",ROW()-4)</f>
        <v/>
      </c>
      <c r="B9864" s="13">
        <f>IF(H9864="","",ROW()-4)</f>
        <v/>
      </c>
    </row>
    <row r="9865">
      <c r="A9865" s="13">
        <f>IF(H9865="","",ROW()-4)</f>
        <v/>
      </c>
      <c r="B9865" s="13">
        <f>IF(H9865="","",ROW()-4)</f>
        <v/>
      </c>
    </row>
    <row r="9866">
      <c r="A9866" s="13">
        <f>IF(H9866="","",ROW()-4)</f>
        <v/>
      </c>
      <c r="B9866" s="13">
        <f>IF(H9866="","",ROW()-4)</f>
        <v/>
      </c>
    </row>
    <row r="9867">
      <c r="A9867" s="13">
        <f>IF(H9867="","",ROW()-4)</f>
        <v/>
      </c>
      <c r="B9867" s="13">
        <f>IF(H9867="","",ROW()-4)</f>
        <v/>
      </c>
    </row>
    <row r="9868">
      <c r="A9868" s="13">
        <f>IF(H9868="","",ROW()-4)</f>
        <v/>
      </c>
      <c r="B9868" s="13">
        <f>IF(H9868="","",ROW()-4)</f>
        <v/>
      </c>
    </row>
    <row r="9869">
      <c r="A9869" s="13">
        <f>IF(H9869="","",ROW()-4)</f>
        <v/>
      </c>
      <c r="B9869" s="13">
        <f>IF(H9869="","",ROW()-4)</f>
        <v/>
      </c>
    </row>
    <row r="9870">
      <c r="A9870" s="13">
        <f>IF(H9870="","",ROW()-4)</f>
        <v/>
      </c>
      <c r="B9870" s="13">
        <f>IF(H9870="","",ROW()-4)</f>
        <v/>
      </c>
    </row>
    <row r="9871">
      <c r="A9871" s="13">
        <f>IF(H9871="","",ROW()-4)</f>
        <v/>
      </c>
      <c r="B9871" s="13">
        <f>IF(H9871="","",ROW()-4)</f>
        <v/>
      </c>
    </row>
    <row r="9872">
      <c r="A9872" s="13">
        <f>IF(H9872="","",ROW()-4)</f>
        <v/>
      </c>
      <c r="B9872" s="13">
        <f>IF(H9872="","",ROW()-4)</f>
        <v/>
      </c>
    </row>
    <row r="9873">
      <c r="A9873" s="13">
        <f>IF(H9873="","",ROW()-4)</f>
        <v/>
      </c>
      <c r="B9873" s="13">
        <f>IF(H9873="","",ROW()-4)</f>
        <v/>
      </c>
    </row>
    <row r="9874">
      <c r="A9874" s="13">
        <f>IF(H9874="","",ROW()-4)</f>
        <v/>
      </c>
      <c r="B9874" s="13">
        <f>IF(H9874="","",ROW()-4)</f>
        <v/>
      </c>
    </row>
    <row r="9875">
      <c r="A9875" s="13">
        <f>IF(H9875="","",ROW()-4)</f>
        <v/>
      </c>
      <c r="B9875" s="13">
        <f>IF(H9875="","",ROW()-4)</f>
        <v/>
      </c>
    </row>
    <row r="9876">
      <c r="A9876" s="13">
        <f>IF(H9876="","",ROW()-4)</f>
        <v/>
      </c>
      <c r="B9876" s="13">
        <f>IF(H9876="","",ROW()-4)</f>
        <v/>
      </c>
    </row>
    <row r="9877">
      <c r="A9877" s="13">
        <f>IF(H9877="","",ROW()-4)</f>
        <v/>
      </c>
      <c r="B9877" s="13">
        <f>IF(H9877="","",ROW()-4)</f>
        <v/>
      </c>
    </row>
    <row r="9878">
      <c r="A9878" s="13">
        <f>IF(H9878="","",ROW()-4)</f>
        <v/>
      </c>
      <c r="B9878" s="13">
        <f>IF(H9878="","",ROW()-4)</f>
        <v/>
      </c>
    </row>
    <row r="9879">
      <c r="A9879" s="13">
        <f>IF(H9879="","",ROW()-4)</f>
        <v/>
      </c>
      <c r="B9879" s="13">
        <f>IF(H9879="","",ROW()-4)</f>
        <v/>
      </c>
    </row>
    <row r="9880">
      <c r="A9880" s="13">
        <f>IF(H9880="","",ROW()-4)</f>
        <v/>
      </c>
      <c r="B9880" s="13">
        <f>IF(H9880="","",ROW()-4)</f>
        <v/>
      </c>
    </row>
    <row r="9881">
      <c r="A9881" s="13">
        <f>IF(H9881="","",ROW()-4)</f>
        <v/>
      </c>
      <c r="B9881" s="13">
        <f>IF(H9881="","",ROW()-4)</f>
        <v/>
      </c>
    </row>
    <row r="9882">
      <c r="A9882" s="13">
        <f>IF(H9882="","",ROW()-4)</f>
        <v/>
      </c>
      <c r="B9882" s="13">
        <f>IF(H9882="","",ROW()-4)</f>
        <v/>
      </c>
    </row>
    <row r="9883">
      <c r="A9883" s="13">
        <f>IF(H9883="","",ROW()-4)</f>
        <v/>
      </c>
      <c r="B9883" s="13">
        <f>IF(H9883="","",ROW()-4)</f>
        <v/>
      </c>
    </row>
    <row r="9884">
      <c r="A9884" s="13">
        <f>IF(H9884="","",ROW()-4)</f>
        <v/>
      </c>
      <c r="B9884" s="13">
        <f>IF(H9884="","",ROW()-4)</f>
        <v/>
      </c>
    </row>
    <row r="9885">
      <c r="A9885" s="13">
        <f>IF(H9885="","",ROW()-4)</f>
        <v/>
      </c>
      <c r="B9885" s="13">
        <f>IF(H9885="","",ROW()-4)</f>
        <v/>
      </c>
    </row>
    <row r="9886">
      <c r="A9886" s="13">
        <f>IF(H9886="","",ROW()-4)</f>
        <v/>
      </c>
      <c r="B9886" s="13">
        <f>IF(H9886="","",ROW()-4)</f>
        <v/>
      </c>
    </row>
    <row r="9887">
      <c r="A9887" s="13">
        <f>IF(H9887="","",ROW()-4)</f>
        <v/>
      </c>
      <c r="B9887" s="13">
        <f>IF(H9887="","",ROW()-4)</f>
        <v/>
      </c>
    </row>
    <row r="9888">
      <c r="A9888" s="13">
        <f>IF(H9888="","",ROW()-4)</f>
        <v/>
      </c>
      <c r="B9888" s="13">
        <f>IF(H9888="","",ROW()-4)</f>
        <v/>
      </c>
    </row>
    <row r="9889">
      <c r="A9889" s="13">
        <f>IF(H9889="","",ROW()-4)</f>
        <v/>
      </c>
      <c r="B9889" s="13">
        <f>IF(H9889="","",ROW()-4)</f>
        <v/>
      </c>
    </row>
    <row r="9890">
      <c r="A9890" s="13">
        <f>IF(H9890="","",ROW()-4)</f>
        <v/>
      </c>
      <c r="B9890" s="13">
        <f>IF(H9890="","",ROW()-4)</f>
        <v/>
      </c>
    </row>
    <row r="9891">
      <c r="A9891" s="13">
        <f>IF(H9891="","",ROW()-4)</f>
        <v/>
      </c>
      <c r="B9891" s="13">
        <f>IF(H9891="","",ROW()-4)</f>
        <v/>
      </c>
    </row>
    <row r="9892">
      <c r="A9892" s="13">
        <f>IF(H9892="","",ROW()-4)</f>
        <v/>
      </c>
      <c r="B9892" s="13">
        <f>IF(H9892="","",ROW()-4)</f>
        <v/>
      </c>
    </row>
    <row r="9893">
      <c r="A9893" s="13">
        <f>IF(H9893="","",ROW()-4)</f>
        <v/>
      </c>
      <c r="B9893" s="13">
        <f>IF(H9893="","",ROW()-4)</f>
        <v/>
      </c>
    </row>
    <row r="9894">
      <c r="A9894" s="13">
        <f>IF(H9894="","",ROW()-4)</f>
        <v/>
      </c>
      <c r="B9894" s="13">
        <f>IF(H9894="","",ROW()-4)</f>
        <v/>
      </c>
    </row>
    <row r="9895">
      <c r="A9895" s="13">
        <f>IF(H9895="","",ROW()-4)</f>
        <v/>
      </c>
      <c r="B9895" s="13">
        <f>IF(H9895="","",ROW()-4)</f>
        <v/>
      </c>
    </row>
    <row r="9896">
      <c r="A9896" s="13">
        <f>IF(H9896="","",ROW()-4)</f>
        <v/>
      </c>
      <c r="B9896" s="13">
        <f>IF(H9896="","",ROW()-4)</f>
        <v/>
      </c>
    </row>
    <row r="9897">
      <c r="A9897" s="13">
        <f>IF(H9897="","",ROW()-4)</f>
        <v/>
      </c>
      <c r="B9897" s="13">
        <f>IF(H9897="","",ROW()-4)</f>
        <v/>
      </c>
    </row>
    <row r="9898">
      <c r="A9898" s="13">
        <f>IF(H9898="","",ROW()-4)</f>
        <v/>
      </c>
      <c r="B9898" s="13">
        <f>IF(H9898="","",ROW()-4)</f>
        <v/>
      </c>
    </row>
    <row r="9899">
      <c r="A9899" s="13">
        <f>IF(H9899="","",ROW()-4)</f>
        <v/>
      </c>
      <c r="B9899" s="13">
        <f>IF(H9899="","",ROW()-4)</f>
        <v/>
      </c>
    </row>
    <row r="9900">
      <c r="A9900" s="13">
        <f>IF(H9900="","",ROW()-4)</f>
        <v/>
      </c>
      <c r="B9900" s="13">
        <f>IF(H9900="","",ROW()-4)</f>
        <v/>
      </c>
    </row>
    <row r="9901">
      <c r="A9901" s="13">
        <f>IF(H9901="","",ROW()-4)</f>
        <v/>
      </c>
      <c r="B9901" s="13">
        <f>IF(H9901="","",ROW()-4)</f>
        <v/>
      </c>
    </row>
    <row r="9902">
      <c r="A9902" s="13">
        <f>IF(H9902="","",ROW()-4)</f>
        <v/>
      </c>
      <c r="B9902" s="13">
        <f>IF(H9902="","",ROW()-4)</f>
        <v/>
      </c>
    </row>
    <row r="9903">
      <c r="A9903" s="13">
        <f>IF(H9903="","",ROW()-4)</f>
        <v/>
      </c>
      <c r="B9903" s="13">
        <f>IF(H9903="","",ROW()-4)</f>
        <v/>
      </c>
    </row>
    <row r="9904">
      <c r="A9904" s="13">
        <f>IF(H9904="","",ROW()-4)</f>
        <v/>
      </c>
      <c r="B9904" s="13">
        <f>IF(H9904="","",ROW()-4)</f>
        <v/>
      </c>
    </row>
    <row r="9905">
      <c r="A9905" s="13">
        <f>IF(H9905="","",ROW()-4)</f>
        <v/>
      </c>
      <c r="B9905" s="13">
        <f>IF(H9905="","",ROW()-4)</f>
        <v/>
      </c>
    </row>
    <row r="9906">
      <c r="A9906" s="13">
        <f>IF(H9906="","",ROW()-4)</f>
        <v/>
      </c>
      <c r="B9906" s="13">
        <f>IF(H9906="","",ROW()-4)</f>
        <v/>
      </c>
    </row>
    <row r="9907">
      <c r="A9907" s="13">
        <f>IF(H9907="","",ROW()-4)</f>
        <v/>
      </c>
      <c r="B9907" s="13">
        <f>IF(H9907="","",ROW()-4)</f>
        <v/>
      </c>
    </row>
    <row r="9908">
      <c r="A9908" s="13">
        <f>IF(H9908="","",ROW()-4)</f>
        <v/>
      </c>
      <c r="B9908" s="13">
        <f>IF(H9908="","",ROW()-4)</f>
        <v/>
      </c>
    </row>
    <row r="9909">
      <c r="A9909" s="13">
        <f>IF(H9909="","",ROW()-4)</f>
        <v/>
      </c>
      <c r="B9909" s="13">
        <f>IF(H9909="","",ROW()-4)</f>
        <v/>
      </c>
    </row>
    <row r="9910">
      <c r="A9910" s="13">
        <f>IF(H9910="","",ROW()-4)</f>
        <v/>
      </c>
      <c r="B9910" s="13">
        <f>IF(H9910="","",ROW()-4)</f>
        <v/>
      </c>
    </row>
    <row r="9911">
      <c r="A9911" s="13">
        <f>IF(H9911="","",ROW()-4)</f>
        <v/>
      </c>
      <c r="B9911" s="13">
        <f>IF(H9911="","",ROW()-4)</f>
        <v/>
      </c>
    </row>
    <row r="9912">
      <c r="A9912" s="13">
        <f>IF(H9912="","",ROW()-4)</f>
        <v/>
      </c>
      <c r="B9912" s="13">
        <f>IF(H9912="","",ROW()-4)</f>
        <v/>
      </c>
    </row>
    <row r="9913">
      <c r="A9913" s="13">
        <f>IF(H9913="","",ROW()-4)</f>
        <v/>
      </c>
      <c r="B9913" s="13">
        <f>IF(H9913="","",ROW()-4)</f>
        <v/>
      </c>
    </row>
    <row r="9914">
      <c r="A9914" s="13">
        <f>IF(H9914="","",ROW()-4)</f>
        <v/>
      </c>
      <c r="B9914" s="13">
        <f>IF(H9914="","",ROW()-4)</f>
        <v/>
      </c>
    </row>
    <row r="9915">
      <c r="A9915" s="13">
        <f>IF(H9915="","",ROW()-4)</f>
        <v/>
      </c>
      <c r="B9915" s="13">
        <f>IF(H9915="","",ROW()-4)</f>
        <v/>
      </c>
    </row>
    <row r="9916">
      <c r="A9916" s="13">
        <f>IF(H9916="","",ROW()-4)</f>
        <v/>
      </c>
      <c r="B9916" s="13">
        <f>IF(H9916="","",ROW()-4)</f>
        <v/>
      </c>
    </row>
    <row r="9917">
      <c r="A9917" s="13">
        <f>IF(H9917="","",ROW()-4)</f>
        <v/>
      </c>
      <c r="B9917" s="13">
        <f>IF(H9917="","",ROW()-4)</f>
        <v/>
      </c>
    </row>
    <row r="9918">
      <c r="A9918" s="13">
        <f>IF(H9918="","",ROW()-4)</f>
        <v/>
      </c>
      <c r="B9918" s="13">
        <f>IF(H9918="","",ROW()-4)</f>
        <v/>
      </c>
    </row>
    <row r="9919">
      <c r="A9919" s="13">
        <f>IF(H9919="","",ROW()-4)</f>
        <v/>
      </c>
      <c r="B9919" s="13">
        <f>IF(H9919="","",ROW()-4)</f>
        <v/>
      </c>
    </row>
    <row r="9920">
      <c r="A9920" s="13">
        <f>IF(H9920="","",ROW()-4)</f>
        <v/>
      </c>
      <c r="B9920" s="13">
        <f>IF(H9920="","",ROW()-4)</f>
        <v/>
      </c>
    </row>
    <row r="9921">
      <c r="A9921" s="13">
        <f>IF(H9921="","",ROW()-4)</f>
        <v/>
      </c>
      <c r="B9921" s="13">
        <f>IF(H9921="","",ROW()-4)</f>
        <v/>
      </c>
    </row>
    <row r="9922">
      <c r="A9922" s="13">
        <f>IF(H9922="","",ROW()-4)</f>
        <v/>
      </c>
      <c r="B9922" s="13">
        <f>IF(H9922="","",ROW()-4)</f>
        <v/>
      </c>
    </row>
    <row r="9923">
      <c r="A9923" s="13">
        <f>IF(H9923="","",ROW()-4)</f>
        <v/>
      </c>
      <c r="B9923" s="13">
        <f>IF(H9923="","",ROW()-4)</f>
        <v/>
      </c>
    </row>
    <row r="9924">
      <c r="A9924" s="13">
        <f>IF(H9924="","",ROW()-4)</f>
        <v/>
      </c>
      <c r="B9924" s="13">
        <f>IF(H9924="","",ROW()-4)</f>
        <v/>
      </c>
    </row>
    <row r="9925">
      <c r="A9925" s="13">
        <f>IF(H9925="","",ROW()-4)</f>
        <v/>
      </c>
      <c r="B9925" s="13">
        <f>IF(H9925="","",ROW()-4)</f>
        <v/>
      </c>
    </row>
    <row r="9926">
      <c r="A9926" s="13">
        <f>IF(H9926="","",ROW()-4)</f>
        <v/>
      </c>
      <c r="B9926" s="13">
        <f>IF(H9926="","",ROW()-4)</f>
        <v/>
      </c>
    </row>
    <row r="9927">
      <c r="A9927" s="13">
        <f>IF(H9927="","",ROW()-4)</f>
        <v/>
      </c>
      <c r="B9927" s="13">
        <f>IF(H9927="","",ROW()-4)</f>
        <v/>
      </c>
    </row>
    <row r="9928">
      <c r="A9928" s="13">
        <f>IF(H9928="","",ROW()-4)</f>
        <v/>
      </c>
      <c r="B9928" s="13">
        <f>IF(H9928="","",ROW()-4)</f>
        <v/>
      </c>
    </row>
    <row r="9929">
      <c r="A9929" s="13">
        <f>IF(H9929="","",ROW()-4)</f>
        <v/>
      </c>
      <c r="B9929" s="13">
        <f>IF(H9929="","",ROW()-4)</f>
        <v/>
      </c>
    </row>
    <row r="9930">
      <c r="A9930" s="13">
        <f>IF(H9930="","",ROW()-4)</f>
        <v/>
      </c>
      <c r="B9930" s="13">
        <f>IF(H9930="","",ROW()-4)</f>
        <v/>
      </c>
    </row>
    <row r="9931">
      <c r="A9931" s="13">
        <f>IF(H9931="","",ROW()-4)</f>
        <v/>
      </c>
      <c r="B9931" s="13">
        <f>IF(H9931="","",ROW()-4)</f>
        <v/>
      </c>
    </row>
    <row r="9932">
      <c r="A9932" s="13">
        <f>IF(H9932="","",ROW()-4)</f>
        <v/>
      </c>
      <c r="B9932" s="13">
        <f>IF(H9932="","",ROW()-4)</f>
        <v/>
      </c>
    </row>
    <row r="9933">
      <c r="A9933" s="13">
        <f>IF(H9933="","",ROW()-4)</f>
        <v/>
      </c>
      <c r="B9933" s="13">
        <f>IF(H9933="","",ROW()-4)</f>
        <v/>
      </c>
    </row>
    <row r="9934">
      <c r="A9934" s="13">
        <f>IF(H9934="","",ROW()-4)</f>
        <v/>
      </c>
      <c r="B9934" s="13">
        <f>IF(H9934="","",ROW()-4)</f>
        <v/>
      </c>
    </row>
    <row r="9935">
      <c r="A9935" s="13">
        <f>IF(H9935="","",ROW()-4)</f>
        <v/>
      </c>
      <c r="B9935" s="13">
        <f>IF(H9935="","",ROW()-4)</f>
        <v/>
      </c>
    </row>
    <row r="9936">
      <c r="A9936" s="13">
        <f>IF(H9936="","",ROW()-4)</f>
        <v/>
      </c>
      <c r="B9936" s="13">
        <f>IF(H9936="","",ROW()-4)</f>
        <v/>
      </c>
    </row>
    <row r="9937">
      <c r="A9937" s="13">
        <f>IF(H9937="","",ROW()-4)</f>
        <v/>
      </c>
      <c r="B9937" s="13">
        <f>IF(H9937="","",ROW()-4)</f>
        <v/>
      </c>
    </row>
    <row r="9938">
      <c r="A9938" s="13">
        <f>IF(H9938="","",ROW()-4)</f>
        <v/>
      </c>
      <c r="B9938" s="13">
        <f>IF(H9938="","",ROW()-4)</f>
        <v/>
      </c>
    </row>
    <row r="9939">
      <c r="A9939" s="13">
        <f>IF(H9939="","",ROW()-4)</f>
        <v/>
      </c>
      <c r="B9939" s="13">
        <f>IF(H9939="","",ROW()-4)</f>
        <v/>
      </c>
    </row>
    <row r="9940">
      <c r="A9940" s="13">
        <f>IF(H9940="","",ROW()-4)</f>
        <v/>
      </c>
      <c r="B9940" s="13">
        <f>IF(H9940="","",ROW()-4)</f>
        <v/>
      </c>
    </row>
    <row r="9941">
      <c r="A9941" s="13">
        <f>IF(H9941="","",ROW()-4)</f>
        <v/>
      </c>
      <c r="B9941" s="13">
        <f>IF(H9941="","",ROW()-4)</f>
        <v/>
      </c>
    </row>
    <row r="9942">
      <c r="A9942" s="13">
        <f>IF(H9942="","",ROW()-4)</f>
        <v/>
      </c>
      <c r="B9942" s="13">
        <f>IF(H9942="","",ROW()-4)</f>
        <v/>
      </c>
    </row>
    <row r="9943">
      <c r="A9943" s="13">
        <f>IF(H9943="","",ROW()-4)</f>
        <v/>
      </c>
      <c r="B9943" s="13">
        <f>IF(H9943="","",ROW()-4)</f>
        <v/>
      </c>
    </row>
    <row r="9944">
      <c r="A9944" s="13">
        <f>IF(H9944="","",ROW()-4)</f>
        <v/>
      </c>
      <c r="B9944" s="13">
        <f>IF(H9944="","",ROW()-4)</f>
        <v/>
      </c>
    </row>
    <row r="9945">
      <c r="A9945" s="13">
        <f>IF(H9945="","",ROW()-4)</f>
        <v/>
      </c>
      <c r="B9945" s="13">
        <f>IF(H9945="","",ROW()-4)</f>
        <v/>
      </c>
    </row>
    <row r="9946">
      <c r="A9946" s="13">
        <f>IF(H9946="","",ROW()-4)</f>
        <v/>
      </c>
      <c r="B9946" s="13">
        <f>IF(H9946="","",ROW()-4)</f>
        <v/>
      </c>
    </row>
    <row r="9947">
      <c r="A9947" s="13">
        <f>IF(H9947="","",ROW()-4)</f>
        <v/>
      </c>
      <c r="B9947" s="13">
        <f>IF(H9947="","",ROW()-4)</f>
        <v/>
      </c>
    </row>
    <row r="9948">
      <c r="A9948" s="13">
        <f>IF(H9948="","",ROW()-4)</f>
        <v/>
      </c>
      <c r="B9948" s="13">
        <f>IF(H9948="","",ROW()-4)</f>
        <v/>
      </c>
    </row>
    <row r="9949">
      <c r="A9949" s="13">
        <f>IF(H9949="","",ROW()-4)</f>
        <v/>
      </c>
      <c r="B9949" s="13">
        <f>IF(H9949="","",ROW()-4)</f>
        <v/>
      </c>
    </row>
    <row r="9950">
      <c r="A9950" s="13">
        <f>IF(H9950="","",ROW()-4)</f>
        <v/>
      </c>
      <c r="B9950" s="13">
        <f>IF(H9950="","",ROW()-4)</f>
        <v/>
      </c>
    </row>
    <row r="9951">
      <c r="A9951" s="13">
        <f>IF(H9951="","",ROW()-4)</f>
        <v/>
      </c>
      <c r="B9951" s="13">
        <f>IF(H9951="","",ROW()-4)</f>
        <v/>
      </c>
    </row>
    <row r="9952">
      <c r="A9952" s="13">
        <f>IF(H9952="","",ROW()-4)</f>
        <v/>
      </c>
      <c r="B9952" s="13">
        <f>IF(H9952="","",ROW()-4)</f>
        <v/>
      </c>
    </row>
    <row r="9953">
      <c r="A9953" s="13">
        <f>IF(H9953="","",ROW()-4)</f>
        <v/>
      </c>
      <c r="B9953" s="13">
        <f>IF(H9953="","",ROW()-4)</f>
        <v/>
      </c>
    </row>
    <row r="9954">
      <c r="A9954" s="13">
        <f>IF(H9954="","",ROW()-4)</f>
        <v/>
      </c>
      <c r="B9954" s="13">
        <f>IF(H9954="","",ROW()-4)</f>
        <v/>
      </c>
    </row>
    <row r="9955">
      <c r="A9955" s="13">
        <f>IF(H9955="","",ROW()-4)</f>
        <v/>
      </c>
      <c r="B9955" s="13">
        <f>IF(H9955="","",ROW()-4)</f>
        <v/>
      </c>
    </row>
    <row r="9956">
      <c r="A9956" s="13">
        <f>IF(H9956="","",ROW()-4)</f>
        <v/>
      </c>
      <c r="B9956" s="13">
        <f>IF(H9956="","",ROW()-4)</f>
        <v/>
      </c>
    </row>
    <row r="9957">
      <c r="A9957" s="13">
        <f>IF(H9957="","",ROW()-4)</f>
        <v/>
      </c>
      <c r="B9957" s="13">
        <f>IF(H9957="","",ROW()-4)</f>
        <v/>
      </c>
    </row>
    <row r="9958">
      <c r="A9958" s="13">
        <f>IF(H9958="","",ROW()-4)</f>
        <v/>
      </c>
      <c r="B9958" s="13">
        <f>IF(H9958="","",ROW()-4)</f>
        <v/>
      </c>
    </row>
    <row r="9959">
      <c r="A9959" s="13">
        <f>IF(H9959="","",ROW()-4)</f>
        <v/>
      </c>
      <c r="B9959" s="13">
        <f>IF(H9959="","",ROW()-4)</f>
        <v/>
      </c>
    </row>
    <row r="9960">
      <c r="A9960" s="13">
        <f>IF(H9960="","",ROW()-4)</f>
        <v/>
      </c>
      <c r="B9960" s="13">
        <f>IF(H9960="","",ROW()-4)</f>
        <v/>
      </c>
    </row>
    <row r="9961">
      <c r="A9961" s="13">
        <f>IF(H9961="","",ROW()-4)</f>
        <v/>
      </c>
      <c r="B9961" s="13">
        <f>IF(H9961="","",ROW()-4)</f>
        <v/>
      </c>
    </row>
    <row r="9962">
      <c r="A9962" s="13">
        <f>IF(H9962="","",ROW()-4)</f>
        <v/>
      </c>
      <c r="B9962" s="13">
        <f>IF(H9962="","",ROW()-4)</f>
        <v/>
      </c>
    </row>
    <row r="9963">
      <c r="A9963" s="13">
        <f>IF(H9963="","",ROW()-4)</f>
        <v/>
      </c>
      <c r="B9963" s="13">
        <f>IF(H9963="","",ROW()-4)</f>
        <v/>
      </c>
    </row>
    <row r="9964">
      <c r="A9964" s="13">
        <f>IF(H9964="","",ROW()-4)</f>
        <v/>
      </c>
      <c r="B9964" s="13">
        <f>IF(H9964="","",ROW()-4)</f>
        <v/>
      </c>
    </row>
    <row r="9965">
      <c r="A9965" s="13">
        <f>IF(H9965="","",ROW()-4)</f>
        <v/>
      </c>
      <c r="B9965" s="13">
        <f>IF(H9965="","",ROW()-4)</f>
        <v/>
      </c>
    </row>
    <row r="9966">
      <c r="A9966" s="13">
        <f>IF(H9966="","",ROW()-4)</f>
        <v/>
      </c>
      <c r="B9966" s="13">
        <f>IF(H9966="","",ROW()-4)</f>
        <v/>
      </c>
    </row>
    <row r="9967">
      <c r="A9967" s="13">
        <f>IF(H9967="","",ROW()-4)</f>
        <v/>
      </c>
      <c r="B9967" s="13">
        <f>IF(H9967="","",ROW()-4)</f>
        <v/>
      </c>
    </row>
    <row r="9968">
      <c r="A9968" s="13">
        <f>IF(H9968="","",ROW()-4)</f>
        <v/>
      </c>
      <c r="B9968" s="13">
        <f>IF(H9968="","",ROW()-4)</f>
        <v/>
      </c>
    </row>
    <row r="9969">
      <c r="A9969" s="13">
        <f>IF(H9969="","",ROW()-4)</f>
        <v/>
      </c>
      <c r="B9969" s="13">
        <f>IF(H9969="","",ROW()-4)</f>
        <v/>
      </c>
    </row>
    <row r="9970">
      <c r="A9970" s="13">
        <f>IF(H9970="","",ROW()-4)</f>
        <v/>
      </c>
      <c r="B9970" s="13">
        <f>IF(H9970="","",ROW()-4)</f>
        <v/>
      </c>
    </row>
    <row r="9971">
      <c r="A9971" s="13">
        <f>IF(H9971="","",ROW()-4)</f>
        <v/>
      </c>
      <c r="B9971" s="13">
        <f>IF(H9971="","",ROW()-4)</f>
        <v/>
      </c>
    </row>
    <row r="9972">
      <c r="A9972" s="13">
        <f>IF(H9972="","",ROW()-4)</f>
        <v/>
      </c>
      <c r="B9972" s="13">
        <f>IF(H9972="","",ROW()-4)</f>
        <v/>
      </c>
    </row>
    <row r="9973">
      <c r="A9973" s="13">
        <f>IF(H9973="","",ROW()-4)</f>
        <v/>
      </c>
      <c r="B9973" s="13">
        <f>IF(H9973="","",ROW()-4)</f>
        <v/>
      </c>
    </row>
    <row r="9974">
      <c r="A9974" s="13">
        <f>IF(H9974="","",ROW()-4)</f>
        <v/>
      </c>
      <c r="B9974" s="13">
        <f>IF(H9974="","",ROW()-4)</f>
        <v/>
      </c>
    </row>
    <row r="9975">
      <c r="A9975" s="13">
        <f>IF(H9975="","",ROW()-4)</f>
        <v/>
      </c>
      <c r="B9975" s="13">
        <f>IF(H9975="","",ROW()-4)</f>
        <v/>
      </c>
    </row>
    <row r="9976">
      <c r="A9976" s="13">
        <f>IF(H9976="","",ROW()-4)</f>
        <v/>
      </c>
      <c r="B9976" s="13">
        <f>IF(H9976="","",ROW()-4)</f>
        <v/>
      </c>
    </row>
    <row r="9977">
      <c r="A9977" s="13">
        <f>IF(H9977="","",ROW()-4)</f>
        <v/>
      </c>
      <c r="B9977" s="13">
        <f>IF(H9977="","",ROW()-4)</f>
        <v/>
      </c>
    </row>
    <row r="9978">
      <c r="A9978" s="13">
        <f>IF(H9978="","",ROW()-4)</f>
        <v/>
      </c>
      <c r="B9978" s="13">
        <f>IF(H9978="","",ROW()-4)</f>
        <v/>
      </c>
    </row>
    <row r="9979">
      <c r="A9979" s="13">
        <f>IF(H9979="","",ROW()-4)</f>
        <v/>
      </c>
      <c r="B9979" s="13">
        <f>IF(H9979="","",ROW()-4)</f>
        <v/>
      </c>
    </row>
    <row r="9980">
      <c r="A9980" s="13">
        <f>IF(H9980="","",ROW()-4)</f>
        <v/>
      </c>
      <c r="B9980" s="13">
        <f>IF(H9980="","",ROW()-4)</f>
        <v/>
      </c>
    </row>
    <row r="9981">
      <c r="A9981" s="13">
        <f>IF(H9981="","",ROW()-4)</f>
        <v/>
      </c>
      <c r="B9981" s="13">
        <f>IF(H9981="","",ROW()-4)</f>
        <v/>
      </c>
    </row>
    <row r="9982">
      <c r="A9982" s="13">
        <f>IF(H9982="","",ROW()-4)</f>
        <v/>
      </c>
      <c r="B9982" s="13">
        <f>IF(H9982="","",ROW()-4)</f>
        <v/>
      </c>
    </row>
    <row r="9983">
      <c r="A9983" s="13">
        <f>IF(H9983="","",ROW()-4)</f>
        <v/>
      </c>
      <c r="B9983" s="13">
        <f>IF(H9983="","",ROW()-4)</f>
        <v/>
      </c>
    </row>
    <row r="9984">
      <c r="A9984" s="13">
        <f>IF(H9984="","",ROW()-4)</f>
        <v/>
      </c>
      <c r="B9984" s="13">
        <f>IF(H9984="","",ROW()-4)</f>
        <v/>
      </c>
    </row>
    <row r="9985">
      <c r="A9985" s="13">
        <f>IF(H9985="","",ROW()-4)</f>
        <v/>
      </c>
      <c r="B9985" s="13">
        <f>IF(H9985="","",ROW()-4)</f>
        <v/>
      </c>
    </row>
    <row r="9986">
      <c r="A9986" s="13">
        <f>IF(H9986="","",ROW()-4)</f>
        <v/>
      </c>
      <c r="B9986" s="13">
        <f>IF(H9986="","",ROW()-4)</f>
        <v/>
      </c>
    </row>
    <row r="9987">
      <c r="A9987" s="13">
        <f>IF(H9987="","",ROW()-4)</f>
        <v/>
      </c>
      <c r="B9987" s="13">
        <f>IF(H9987="","",ROW()-4)</f>
        <v/>
      </c>
    </row>
    <row r="9988">
      <c r="A9988" s="13">
        <f>IF(H9988="","",ROW()-4)</f>
        <v/>
      </c>
      <c r="B9988" s="13">
        <f>IF(H9988="","",ROW()-4)</f>
        <v/>
      </c>
    </row>
    <row r="9989">
      <c r="A9989" s="13">
        <f>IF(H9989="","",ROW()-4)</f>
        <v/>
      </c>
      <c r="B9989" s="13">
        <f>IF(H9989="","",ROW()-4)</f>
        <v/>
      </c>
    </row>
    <row r="9990">
      <c r="A9990" s="13">
        <f>IF(H9990="","",ROW()-4)</f>
        <v/>
      </c>
      <c r="B9990" s="13">
        <f>IF(H9990="","",ROW()-4)</f>
        <v/>
      </c>
    </row>
    <row r="9991">
      <c r="A9991" s="13">
        <f>IF(H9991="","",ROW()-4)</f>
        <v/>
      </c>
      <c r="B9991" s="13">
        <f>IF(H9991="","",ROW()-4)</f>
        <v/>
      </c>
    </row>
    <row r="9992">
      <c r="A9992" s="13">
        <f>IF(H9992="","",ROW()-4)</f>
        <v/>
      </c>
      <c r="B9992" s="13">
        <f>IF(H9992="","",ROW()-4)</f>
        <v/>
      </c>
    </row>
    <row r="9993">
      <c r="A9993" s="13">
        <f>IF(H9993="","",ROW()-4)</f>
        <v/>
      </c>
      <c r="B9993" s="13">
        <f>IF(H9993="","",ROW()-4)</f>
        <v/>
      </c>
    </row>
    <row r="9994">
      <c r="A9994" s="13">
        <f>IF(H9994="","",ROW()-4)</f>
        <v/>
      </c>
      <c r="B9994" s="13">
        <f>IF(H9994="","",ROW()-4)</f>
        <v/>
      </c>
    </row>
    <row r="9995">
      <c r="A9995" s="13">
        <f>IF(H9995="","",ROW()-4)</f>
        <v/>
      </c>
      <c r="B9995" s="13">
        <f>IF(H9995="","",ROW()-4)</f>
        <v/>
      </c>
    </row>
    <row r="9996">
      <c r="A9996" s="13">
        <f>IF(H9996="","",ROW()-4)</f>
        <v/>
      </c>
      <c r="B9996" s="13">
        <f>IF(H9996="","",ROW()-4)</f>
        <v/>
      </c>
    </row>
    <row r="9997">
      <c r="A9997" s="13">
        <f>IF(H9997="","",ROW()-4)</f>
        <v/>
      </c>
      <c r="B9997" s="13">
        <f>IF(H9997="","",ROW()-4)</f>
        <v/>
      </c>
    </row>
    <row r="9998">
      <c r="A9998" s="13">
        <f>IF(H9998="","",ROW()-4)</f>
        <v/>
      </c>
      <c r="B9998" s="13">
        <f>IF(H9998="","",ROW()-4)</f>
        <v/>
      </c>
    </row>
    <row r="9999">
      <c r="A9999" s="13">
        <f>IF(H9999="","",ROW()-4)</f>
        <v/>
      </c>
      <c r="B9999" s="13">
        <f>IF(H9999="","",ROW()-4)</f>
        <v/>
      </c>
    </row>
    <row r="10000">
      <c r="A10000" s="13">
        <f>IF(H10000="","",ROW()-4)</f>
        <v/>
      </c>
      <c r="B10000" s="13">
        <f>IF(H10000="","",ROW()-4)</f>
        <v/>
      </c>
    </row>
    <row r="10001">
      <c r="A10001" s="13">
        <f>IF(H10001="","",ROW()-4)</f>
        <v/>
      </c>
      <c r="B10001" s="13">
        <f>IF(H10001="","",ROW()-4)</f>
        <v/>
      </c>
    </row>
    <row r="10002">
      <c r="A10002" s="13">
        <f>IF(H10002="","",ROW()-4)</f>
        <v/>
      </c>
      <c r="B10002" s="13">
        <f>IF(H10002="","",ROW()-4)</f>
        <v/>
      </c>
    </row>
    <row r="10003">
      <c r="A10003" s="13">
        <f>IF(H10003="","",ROW()-4)</f>
        <v/>
      </c>
      <c r="B10003" s="13">
        <f>IF(H10003="","",ROW()-4)</f>
        <v/>
      </c>
    </row>
    <row r="10004">
      <c r="A10004" s="13">
        <f>IF(H10004="","",ROW()-4)</f>
        <v/>
      </c>
      <c r="B10004" s="13">
        <f>IF(H10004="","",ROW()-4)</f>
        <v/>
      </c>
    </row>
    <row r="10007">
      <c r="A10007" s="14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21" t="inlineStr">
        <is>
          <t>Count (n)</t>
        </is>
      </c>
      <c r="H10009" s="22">
        <f>COUNT('Data Entry'!$H$5:$H$10004)</f>
        <v/>
      </c>
      <c r="I10009" s="22">
        <f>COUNT('Data Entry'!$I$5:$I$10004)</f>
        <v/>
      </c>
      <c r="J10009" s="22">
        <f>COUNT('Data Entry'!$J$5:$J$10004)</f>
        <v/>
      </c>
      <c r="K10009" s="22">
        <f>COUNT('Data Entry'!$K$5:$K$10004)</f>
        <v/>
      </c>
      <c r="L10009" s="22">
        <f>COUNT('Data Entry'!$L$5:$L$10004)</f>
        <v/>
      </c>
      <c r="M10009" s="22">
        <f>COUNT('Data Entry'!$M$5:$M$10004)</f>
        <v/>
      </c>
      <c r="N10009" s="22">
        <f>COUNT('Data Entry'!$N$5:$N$10004)</f>
        <v/>
      </c>
      <c r="O10009" s="22">
        <f>COUNT('Data Entry'!$O$5:$O$10004)</f>
        <v/>
      </c>
      <c r="P10009" s="22">
        <f>COUNT('Data Entry'!$P$5:$P$10004)</f>
        <v/>
      </c>
      <c r="Q10009" s="22">
        <f>COUNT('Data Entry'!$Q$5:$Q$10004)</f>
        <v/>
      </c>
      <c r="R10009" s="22">
        <f>COUNT('Data Entry'!$R$5:$R$10004)</f>
        <v/>
      </c>
      <c r="S10009" s="22">
        <f>COUNT('Data Entry'!$S$5:$S$10004)</f>
        <v/>
      </c>
      <c r="T10009" s="22">
        <f>COUNT('Data Entry'!$T$5:$T$10004)</f>
        <v/>
      </c>
      <c r="U10009" s="22">
        <f>COUNT('Data Entry'!$U$5:$U$10004)</f>
        <v/>
      </c>
      <c r="V10009" s="22">
        <f>COUNT('Data Entry'!$V$5:$V$10004)</f>
        <v/>
      </c>
      <c r="W10009" s="22">
        <f>COUNT('Data Entry'!$W$5:$W$10004)</f>
        <v/>
      </c>
      <c r="X10009" s="22">
        <f>COUNT('Data Entry'!$X$5:$X$10004)</f>
        <v/>
      </c>
      <c r="Y10009" s="22">
        <f>COUNT('Data Entry'!$Y$5:$Y$10004)</f>
        <v/>
      </c>
      <c r="Z10009" s="22">
        <f>COUNT('Data Entry'!$Z$5:$Z$10004)</f>
        <v/>
      </c>
      <c r="AA10009" s="22">
        <f>COUNT('Data Entry'!$AA$5:$AA$10004)</f>
        <v/>
      </c>
      <c r="AB10009" s="22">
        <f>COUNT('Data Entry'!$AB$5:$AB$10004)</f>
        <v/>
      </c>
      <c r="AC10009" s="22">
        <f>COUNT('Data Entry'!$AC$5:$AC$10004)</f>
        <v/>
      </c>
      <c r="AD10009" s="22">
        <f>COUNT('Data Entry'!$AD$5:$AD$10004)</f>
        <v/>
      </c>
      <c r="AE10009" s="22">
        <f>COUNT('Data Entry'!$AE$5:$AE$10004)</f>
        <v/>
      </c>
      <c r="AF10009" s="22">
        <f>COUNT('Data Entry'!$AF$5:$AF$10004)</f>
        <v/>
      </c>
      <c r="AG10009" s="22">
        <f>COUNT('Data Entry'!$AG$5:$AG$10004)</f>
        <v/>
      </c>
      <c r="AH10009" s="22">
        <f>COUNT('Data Entry'!$AH$5:$AH$10004)</f>
        <v/>
      </c>
      <c r="AI10009" s="22">
        <f>COUNT('Data Entry'!$AI$5:$AI$10004)</f>
        <v/>
      </c>
      <c r="AJ10009" s="22">
        <f>COUNT('Data Entry'!$AJ$5:$AJ$10004)</f>
        <v/>
      </c>
      <c r="AK10009" s="22">
        <f>COUNT('Data Entry'!$AK$5:$AK$10004)</f>
        <v/>
      </c>
      <c r="AL10009" s="22">
        <f>COUNT('Data Entry'!$AL$5:$AL$10004)</f>
        <v/>
      </c>
      <c r="AM10009" s="22">
        <f>COUNT('Data Entry'!$AM$5:$AM$10004)</f>
        <v/>
      </c>
      <c r="AN10009" s="22">
        <f>COUNT('Data Entry'!$AN$5:$AN$10004)</f>
        <v/>
      </c>
      <c r="AO10009" s="22">
        <f>COUNT('Data Entry'!$AO$5:$AO$10004)</f>
        <v/>
      </c>
      <c r="AP10009" s="22">
        <f>COUNT('Data Entry'!$AP$5:$AP$10004)</f>
        <v/>
      </c>
      <c r="AQ10009" s="22">
        <f>COUNT('Data Entry'!$AQ$5:$AQ$10004)</f>
        <v/>
      </c>
      <c r="AR10009" s="22">
        <f>COUNT('Data Entry'!$AR$5:$AR$10004)</f>
        <v/>
      </c>
      <c r="AS10009" s="22">
        <f>COUNT('Data Entry'!$AS$5:$AS$10004)</f>
        <v/>
      </c>
      <c r="AT10009" s="22">
        <f>COUNT('Data Entry'!$AT$5:$AT$10004)</f>
        <v/>
      </c>
      <c r="AU10009" s="22">
        <f>COUNT('Data Entry'!$AU$5:$AU$10004)</f>
        <v/>
      </c>
      <c r="AV10009" s="22">
        <f>COUNT('Data Entry'!$AV$5:$AV$10004)</f>
        <v/>
      </c>
      <c r="AW10009" s="22">
        <f>COUNT('Data Entry'!$AW$5:$AW$10004)</f>
        <v/>
      </c>
      <c r="AX10009" s="22">
        <f>COUNT('Data Entry'!$AX$5:$AX$10004)</f>
        <v/>
      </c>
      <c r="AY10009" s="22">
        <f>COUNT('Data Entry'!$AY$5:$AY$10004)</f>
        <v/>
      </c>
      <c r="AZ10009" s="22">
        <f>COUNT('Data Entry'!$AZ$5:$AZ$10004)</f>
        <v/>
      </c>
      <c r="BA10009" s="22">
        <f>COUNT('Data Entry'!$BA$5:$BA$10004)</f>
        <v/>
      </c>
      <c r="BB10009" s="22">
        <f>COUNT('Data Entry'!$BB$5:$BB$10004)</f>
        <v/>
      </c>
      <c r="BC10009" s="22">
        <f>COUNT('Data Entry'!$BC$5:$BC$10004)</f>
        <v/>
      </c>
      <c r="BD10009" s="22">
        <f>COUNT('Data Entry'!$BD$5:$BD$10004)</f>
        <v/>
      </c>
      <c r="BE10009" s="22">
        <f>COUNT('Data Entry'!$BE$5:$BE$10004)</f>
        <v/>
      </c>
    </row>
    <row r="10010">
      <c r="A10010" s="21" t="inlineStr">
        <is>
          <t>Mean (X-bar)</t>
        </is>
      </c>
      <c r="H10010" s="23">
        <f>IF(COUNT('Data Entry'!$H$5:$H$10004)=0,"",AVERAGE('Data Entry'!$H$5:$H$10004))</f>
        <v/>
      </c>
      <c r="I10010" s="23">
        <f>IF(COUNT('Data Entry'!$I$5:$I$10004)=0,"",AVERAGE('Data Entry'!$I$5:$I$10004))</f>
        <v/>
      </c>
      <c r="J10010" s="23">
        <f>IF(COUNT('Data Entry'!$J$5:$J$10004)=0,"",AVERAGE('Data Entry'!$J$5:$J$10004))</f>
        <v/>
      </c>
      <c r="K10010" s="23">
        <f>IF(COUNT('Data Entry'!$K$5:$K$10004)=0,"",AVERAGE('Data Entry'!$K$5:$K$10004))</f>
        <v/>
      </c>
      <c r="L10010" s="23">
        <f>IF(COUNT('Data Entry'!$L$5:$L$10004)=0,"",AVERAGE('Data Entry'!$L$5:$L$10004))</f>
        <v/>
      </c>
      <c r="M10010" s="23">
        <f>IF(COUNT('Data Entry'!$M$5:$M$10004)=0,"",AVERAGE('Data Entry'!$M$5:$M$10004))</f>
        <v/>
      </c>
      <c r="N10010" s="23">
        <f>IF(COUNT('Data Entry'!$N$5:$N$10004)=0,"",AVERAGE('Data Entry'!$N$5:$N$10004))</f>
        <v/>
      </c>
      <c r="O10010" s="23">
        <f>IF(COUNT('Data Entry'!$O$5:$O$10004)=0,"",AVERAGE('Data Entry'!$O$5:$O$10004))</f>
        <v/>
      </c>
      <c r="P10010" s="23">
        <f>IF(COUNT('Data Entry'!$P$5:$P$10004)=0,"",AVERAGE('Data Entry'!$P$5:$P$10004))</f>
        <v/>
      </c>
      <c r="Q10010" s="23">
        <f>IF(COUNT('Data Entry'!$Q$5:$Q$10004)=0,"",AVERAGE('Data Entry'!$Q$5:$Q$10004))</f>
        <v/>
      </c>
      <c r="R10010" s="23">
        <f>IF(COUNT('Data Entry'!$R$5:$R$10004)=0,"",AVERAGE('Data Entry'!$R$5:$R$10004))</f>
        <v/>
      </c>
      <c r="S10010" s="23">
        <f>IF(COUNT('Data Entry'!$S$5:$S$10004)=0,"",AVERAGE('Data Entry'!$S$5:$S$10004))</f>
        <v/>
      </c>
      <c r="T10010" s="23">
        <f>IF(COUNT('Data Entry'!$T$5:$T$10004)=0,"",AVERAGE('Data Entry'!$T$5:$T$10004))</f>
        <v/>
      </c>
      <c r="U10010" s="23">
        <f>IF(COUNT('Data Entry'!$U$5:$U$10004)=0,"",AVERAGE('Data Entry'!$U$5:$U$10004))</f>
        <v/>
      </c>
      <c r="V10010" s="23">
        <f>IF(COUNT('Data Entry'!$V$5:$V$10004)=0,"",AVERAGE('Data Entry'!$V$5:$V$10004))</f>
        <v/>
      </c>
      <c r="W10010" s="23">
        <f>IF(COUNT('Data Entry'!$W$5:$W$10004)=0,"",AVERAGE('Data Entry'!$W$5:$W$10004))</f>
        <v/>
      </c>
      <c r="X10010" s="23">
        <f>IF(COUNT('Data Entry'!$X$5:$X$10004)=0,"",AVERAGE('Data Entry'!$X$5:$X$10004))</f>
        <v/>
      </c>
      <c r="Y10010" s="23">
        <f>IF(COUNT('Data Entry'!$Y$5:$Y$10004)=0,"",AVERAGE('Data Entry'!$Y$5:$Y$10004))</f>
        <v/>
      </c>
      <c r="Z10010" s="23">
        <f>IF(COUNT('Data Entry'!$Z$5:$Z$10004)=0,"",AVERAGE('Data Entry'!$Z$5:$Z$10004))</f>
        <v/>
      </c>
      <c r="AA10010" s="23">
        <f>IF(COUNT('Data Entry'!$AA$5:$AA$10004)=0,"",AVERAGE('Data Entry'!$AA$5:$AA$10004))</f>
        <v/>
      </c>
      <c r="AB10010" s="23">
        <f>IF(COUNT('Data Entry'!$AB$5:$AB$10004)=0,"",AVERAGE('Data Entry'!$AB$5:$AB$10004))</f>
        <v/>
      </c>
      <c r="AC10010" s="23">
        <f>IF(COUNT('Data Entry'!$AC$5:$AC$10004)=0,"",AVERAGE('Data Entry'!$AC$5:$AC$10004))</f>
        <v/>
      </c>
      <c r="AD10010" s="23">
        <f>IF(COUNT('Data Entry'!$AD$5:$AD$10004)=0,"",AVERAGE('Data Entry'!$AD$5:$AD$10004))</f>
        <v/>
      </c>
      <c r="AE10010" s="23">
        <f>IF(COUNT('Data Entry'!$AE$5:$AE$10004)=0,"",AVERAGE('Data Entry'!$AE$5:$AE$10004))</f>
        <v/>
      </c>
      <c r="AF10010" s="23">
        <f>IF(COUNT('Data Entry'!$AF$5:$AF$10004)=0,"",AVERAGE('Data Entry'!$AF$5:$AF$10004))</f>
        <v/>
      </c>
      <c r="AG10010" s="23">
        <f>IF(COUNT('Data Entry'!$AG$5:$AG$10004)=0,"",AVERAGE('Data Entry'!$AG$5:$AG$10004))</f>
        <v/>
      </c>
      <c r="AH10010" s="23">
        <f>IF(COUNT('Data Entry'!$AH$5:$AH$10004)=0,"",AVERAGE('Data Entry'!$AH$5:$AH$10004))</f>
        <v/>
      </c>
      <c r="AI10010" s="23">
        <f>IF(COUNT('Data Entry'!$AI$5:$AI$10004)=0,"",AVERAGE('Data Entry'!$AI$5:$AI$10004))</f>
        <v/>
      </c>
      <c r="AJ10010" s="23">
        <f>IF(COUNT('Data Entry'!$AJ$5:$AJ$10004)=0,"",AVERAGE('Data Entry'!$AJ$5:$AJ$10004))</f>
        <v/>
      </c>
      <c r="AK10010" s="23">
        <f>IF(COUNT('Data Entry'!$AK$5:$AK$10004)=0,"",AVERAGE('Data Entry'!$AK$5:$AK$10004))</f>
        <v/>
      </c>
      <c r="AL10010" s="23">
        <f>IF(COUNT('Data Entry'!$AL$5:$AL$10004)=0,"",AVERAGE('Data Entry'!$AL$5:$AL$10004))</f>
        <v/>
      </c>
      <c r="AM10010" s="23">
        <f>IF(COUNT('Data Entry'!$AM$5:$AM$10004)=0,"",AVERAGE('Data Entry'!$AM$5:$AM$10004))</f>
        <v/>
      </c>
      <c r="AN10010" s="23">
        <f>IF(COUNT('Data Entry'!$AN$5:$AN$10004)=0,"",AVERAGE('Data Entry'!$AN$5:$AN$10004))</f>
        <v/>
      </c>
      <c r="AO10010" s="23">
        <f>IF(COUNT('Data Entry'!$AO$5:$AO$10004)=0,"",AVERAGE('Data Entry'!$AO$5:$AO$10004))</f>
        <v/>
      </c>
      <c r="AP10010" s="23">
        <f>IF(COUNT('Data Entry'!$AP$5:$AP$10004)=0,"",AVERAGE('Data Entry'!$AP$5:$AP$10004))</f>
        <v/>
      </c>
      <c r="AQ10010" s="23">
        <f>IF(COUNT('Data Entry'!$AQ$5:$AQ$10004)=0,"",AVERAGE('Data Entry'!$AQ$5:$AQ$10004))</f>
        <v/>
      </c>
      <c r="AR10010" s="23">
        <f>IF(COUNT('Data Entry'!$AR$5:$AR$10004)=0,"",AVERAGE('Data Entry'!$AR$5:$AR$10004))</f>
        <v/>
      </c>
      <c r="AS10010" s="23">
        <f>IF(COUNT('Data Entry'!$AS$5:$AS$10004)=0,"",AVERAGE('Data Entry'!$AS$5:$AS$10004))</f>
        <v/>
      </c>
      <c r="AT10010" s="23">
        <f>IF(COUNT('Data Entry'!$AT$5:$AT$10004)=0,"",AVERAGE('Data Entry'!$AT$5:$AT$10004))</f>
        <v/>
      </c>
      <c r="AU10010" s="23">
        <f>IF(COUNT('Data Entry'!$AU$5:$AU$10004)=0,"",AVERAGE('Data Entry'!$AU$5:$AU$10004))</f>
        <v/>
      </c>
      <c r="AV10010" s="23">
        <f>IF(COUNT('Data Entry'!$AV$5:$AV$10004)=0,"",AVERAGE('Data Entry'!$AV$5:$AV$10004))</f>
        <v/>
      </c>
      <c r="AW10010" s="23">
        <f>IF(COUNT('Data Entry'!$AW$5:$AW$10004)=0,"",AVERAGE('Data Entry'!$AW$5:$AW$10004))</f>
        <v/>
      </c>
      <c r="AX10010" s="23">
        <f>IF(COUNT('Data Entry'!$AX$5:$AX$10004)=0,"",AVERAGE('Data Entry'!$AX$5:$AX$10004))</f>
        <v/>
      </c>
      <c r="AY10010" s="23">
        <f>IF(COUNT('Data Entry'!$AY$5:$AY$10004)=0,"",AVERAGE('Data Entry'!$AY$5:$AY$10004))</f>
        <v/>
      </c>
      <c r="AZ10010" s="23">
        <f>IF(COUNT('Data Entry'!$AZ$5:$AZ$10004)=0,"",AVERAGE('Data Entry'!$AZ$5:$AZ$10004))</f>
        <v/>
      </c>
      <c r="BA10010" s="23">
        <f>IF(COUNT('Data Entry'!$BA$5:$BA$10004)=0,"",AVERAGE('Data Entry'!$BA$5:$BA$10004))</f>
        <v/>
      </c>
      <c r="BB10010" s="23">
        <f>IF(COUNT('Data Entry'!$BB$5:$BB$10004)=0,"",AVERAGE('Data Entry'!$BB$5:$BB$10004))</f>
        <v/>
      </c>
      <c r="BC10010" s="23">
        <f>IF(COUNT('Data Entry'!$BC$5:$BC$10004)=0,"",AVERAGE('Data Entry'!$BC$5:$BC$10004))</f>
        <v/>
      </c>
      <c r="BD10010" s="23">
        <f>IF(COUNT('Data Entry'!$BD$5:$BD$10004)=0,"",AVERAGE('Data Entry'!$BD$5:$BD$10004))</f>
        <v/>
      </c>
      <c r="BE10010" s="23">
        <f>IF(COUNT('Data Entry'!$BE$5:$BE$10004)=0,"",AVERAGE('Data Entry'!$BE$5:$BE$10004))</f>
        <v/>
      </c>
    </row>
    <row r="10011">
      <c r="A10011" s="21" t="inlineStr">
        <is>
          <t>Min</t>
        </is>
      </c>
      <c r="H10011" s="23">
        <f>IF(COUNT('Data Entry'!$H$5:$H$10004)=0,"",MIN('Data Entry'!$H$5:$H$10004))</f>
        <v/>
      </c>
      <c r="I10011" s="23">
        <f>IF(COUNT('Data Entry'!$I$5:$I$10004)=0,"",MIN('Data Entry'!$I$5:$I$10004))</f>
        <v/>
      </c>
      <c r="J10011" s="23">
        <f>IF(COUNT('Data Entry'!$J$5:$J$10004)=0,"",MIN('Data Entry'!$J$5:$J$10004))</f>
        <v/>
      </c>
      <c r="K10011" s="23">
        <f>IF(COUNT('Data Entry'!$K$5:$K$10004)=0,"",MIN('Data Entry'!$K$5:$K$10004))</f>
        <v/>
      </c>
      <c r="L10011" s="23">
        <f>IF(COUNT('Data Entry'!$L$5:$L$10004)=0,"",MIN('Data Entry'!$L$5:$L$10004))</f>
        <v/>
      </c>
      <c r="M10011" s="23">
        <f>IF(COUNT('Data Entry'!$M$5:$M$10004)=0,"",MIN('Data Entry'!$M$5:$M$10004))</f>
        <v/>
      </c>
      <c r="N10011" s="23">
        <f>IF(COUNT('Data Entry'!$N$5:$N$10004)=0,"",MIN('Data Entry'!$N$5:$N$10004))</f>
        <v/>
      </c>
      <c r="O10011" s="23">
        <f>IF(COUNT('Data Entry'!$O$5:$O$10004)=0,"",MIN('Data Entry'!$O$5:$O$10004))</f>
        <v/>
      </c>
      <c r="P10011" s="23">
        <f>IF(COUNT('Data Entry'!$P$5:$P$10004)=0,"",MIN('Data Entry'!$P$5:$P$10004))</f>
        <v/>
      </c>
      <c r="Q10011" s="23">
        <f>IF(COUNT('Data Entry'!$Q$5:$Q$10004)=0,"",MIN('Data Entry'!$Q$5:$Q$10004))</f>
        <v/>
      </c>
      <c r="R10011" s="23">
        <f>IF(COUNT('Data Entry'!$R$5:$R$10004)=0,"",MIN('Data Entry'!$R$5:$R$10004))</f>
        <v/>
      </c>
      <c r="S10011" s="23">
        <f>IF(COUNT('Data Entry'!$S$5:$S$10004)=0,"",MIN('Data Entry'!$S$5:$S$10004))</f>
        <v/>
      </c>
      <c r="T10011" s="23">
        <f>IF(COUNT('Data Entry'!$T$5:$T$10004)=0,"",MIN('Data Entry'!$T$5:$T$10004))</f>
        <v/>
      </c>
      <c r="U10011" s="23">
        <f>IF(COUNT('Data Entry'!$U$5:$U$10004)=0,"",MIN('Data Entry'!$U$5:$U$10004))</f>
        <v/>
      </c>
      <c r="V10011" s="23">
        <f>IF(COUNT('Data Entry'!$V$5:$V$10004)=0,"",MIN('Data Entry'!$V$5:$V$10004))</f>
        <v/>
      </c>
      <c r="W10011" s="23">
        <f>IF(COUNT('Data Entry'!$W$5:$W$10004)=0,"",MIN('Data Entry'!$W$5:$W$10004))</f>
        <v/>
      </c>
      <c r="X10011" s="23">
        <f>IF(COUNT('Data Entry'!$X$5:$X$10004)=0,"",MIN('Data Entry'!$X$5:$X$10004))</f>
        <v/>
      </c>
      <c r="Y10011" s="23">
        <f>IF(COUNT('Data Entry'!$Y$5:$Y$10004)=0,"",MIN('Data Entry'!$Y$5:$Y$10004))</f>
        <v/>
      </c>
      <c r="Z10011" s="23">
        <f>IF(COUNT('Data Entry'!$Z$5:$Z$10004)=0,"",MIN('Data Entry'!$Z$5:$Z$10004))</f>
        <v/>
      </c>
      <c r="AA10011" s="23">
        <f>IF(COUNT('Data Entry'!$AA$5:$AA$10004)=0,"",MIN('Data Entry'!$AA$5:$AA$10004))</f>
        <v/>
      </c>
      <c r="AB10011" s="23">
        <f>IF(COUNT('Data Entry'!$AB$5:$AB$10004)=0,"",MIN('Data Entry'!$AB$5:$AB$10004))</f>
        <v/>
      </c>
      <c r="AC10011" s="23">
        <f>IF(COUNT('Data Entry'!$AC$5:$AC$10004)=0,"",MIN('Data Entry'!$AC$5:$AC$10004))</f>
        <v/>
      </c>
      <c r="AD10011" s="23">
        <f>IF(COUNT('Data Entry'!$AD$5:$AD$10004)=0,"",MIN('Data Entry'!$AD$5:$AD$10004))</f>
        <v/>
      </c>
      <c r="AE10011" s="23">
        <f>IF(COUNT('Data Entry'!$AE$5:$AE$10004)=0,"",MIN('Data Entry'!$AE$5:$AE$10004))</f>
        <v/>
      </c>
      <c r="AF10011" s="23">
        <f>IF(COUNT('Data Entry'!$AF$5:$AF$10004)=0,"",MIN('Data Entry'!$AF$5:$AF$10004))</f>
        <v/>
      </c>
      <c r="AG10011" s="23">
        <f>IF(COUNT('Data Entry'!$AG$5:$AG$10004)=0,"",MIN('Data Entry'!$AG$5:$AG$10004))</f>
        <v/>
      </c>
      <c r="AH10011" s="23">
        <f>IF(COUNT('Data Entry'!$AH$5:$AH$10004)=0,"",MIN('Data Entry'!$AH$5:$AH$10004))</f>
        <v/>
      </c>
      <c r="AI10011" s="23">
        <f>IF(COUNT('Data Entry'!$AI$5:$AI$10004)=0,"",MIN('Data Entry'!$AI$5:$AI$10004))</f>
        <v/>
      </c>
      <c r="AJ10011" s="23">
        <f>IF(COUNT('Data Entry'!$AJ$5:$AJ$10004)=0,"",MIN('Data Entry'!$AJ$5:$AJ$10004))</f>
        <v/>
      </c>
      <c r="AK10011" s="23">
        <f>IF(COUNT('Data Entry'!$AK$5:$AK$10004)=0,"",MIN('Data Entry'!$AK$5:$AK$10004))</f>
        <v/>
      </c>
      <c r="AL10011" s="23">
        <f>IF(COUNT('Data Entry'!$AL$5:$AL$10004)=0,"",MIN('Data Entry'!$AL$5:$AL$10004))</f>
        <v/>
      </c>
      <c r="AM10011" s="23">
        <f>IF(COUNT('Data Entry'!$AM$5:$AM$10004)=0,"",MIN('Data Entry'!$AM$5:$AM$10004))</f>
        <v/>
      </c>
      <c r="AN10011" s="23">
        <f>IF(COUNT('Data Entry'!$AN$5:$AN$10004)=0,"",MIN('Data Entry'!$AN$5:$AN$10004))</f>
        <v/>
      </c>
      <c r="AO10011" s="23">
        <f>IF(COUNT('Data Entry'!$AO$5:$AO$10004)=0,"",MIN('Data Entry'!$AO$5:$AO$10004))</f>
        <v/>
      </c>
      <c r="AP10011" s="23">
        <f>IF(COUNT('Data Entry'!$AP$5:$AP$10004)=0,"",MIN('Data Entry'!$AP$5:$AP$10004))</f>
        <v/>
      </c>
      <c r="AQ10011" s="23">
        <f>IF(COUNT('Data Entry'!$AQ$5:$AQ$10004)=0,"",MIN('Data Entry'!$AQ$5:$AQ$10004))</f>
        <v/>
      </c>
      <c r="AR10011" s="23">
        <f>IF(COUNT('Data Entry'!$AR$5:$AR$10004)=0,"",MIN('Data Entry'!$AR$5:$AR$10004))</f>
        <v/>
      </c>
      <c r="AS10011" s="23">
        <f>IF(COUNT('Data Entry'!$AS$5:$AS$10004)=0,"",MIN('Data Entry'!$AS$5:$AS$10004))</f>
        <v/>
      </c>
      <c r="AT10011" s="23">
        <f>IF(COUNT('Data Entry'!$AT$5:$AT$10004)=0,"",MIN('Data Entry'!$AT$5:$AT$10004))</f>
        <v/>
      </c>
      <c r="AU10011" s="23">
        <f>IF(COUNT('Data Entry'!$AU$5:$AU$10004)=0,"",MIN('Data Entry'!$AU$5:$AU$10004))</f>
        <v/>
      </c>
      <c r="AV10011" s="23">
        <f>IF(COUNT('Data Entry'!$AV$5:$AV$10004)=0,"",MIN('Data Entry'!$AV$5:$AV$10004))</f>
        <v/>
      </c>
      <c r="AW10011" s="23">
        <f>IF(COUNT('Data Entry'!$AW$5:$AW$10004)=0,"",MIN('Data Entry'!$AW$5:$AW$10004))</f>
        <v/>
      </c>
      <c r="AX10011" s="23">
        <f>IF(COUNT('Data Entry'!$AX$5:$AX$10004)=0,"",MIN('Data Entry'!$AX$5:$AX$10004))</f>
        <v/>
      </c>
      <c r="AY10011" s="23">
        <f>IF(COUNT('Data Entry'!$AY$5:$AY$10004)=0,"",MIN('Data Entry'!$AY$5:$AY$10004))</f>
        <v/>
      </c>
      <c r="AZ10011" s="23">
        <f>IF(COUNT('Data Entry'!$AZ$5:$AZ$10004)=0,"",MIN('Data Entry'!$AZ$5:$AZ$10004))</f>
        <v/>
      </c>
      <c r="BA10011" s="23">
        <f>IF(COUNT('Data Entry'!$BA$5:$BA$10004)=0,"",MIN('Data Entry'!$BA$5:$BA$10004))</f>
        <v/>
      </c>
      <c r="BB10011" s="23">
        <f>IF(COUNT('Data Entry'!$BB$5:$BB$10004)=0,"",MIN('Data Entry'!$BB$5:$BB$10004))</f>
        <v/>
      </c>
      <c r="BC10011" s="23">
        <f>IF(COUNT('Data Entry'!$BC$5:$BC$10004)=0,"",MIN('Data Entry'!$BC$5:$BC$10004))</f>
        <v/>
      </c>
      <c r="BD10011" s="23">
        <f>IF(COUNT('Data Entry'!$BD$5:$BD$10004)=0,"",MIN('Data Entry'!$BD$5:$BD$10004))</f>
        <v/>
      </c>
      <c r="BE10011" s="23">
        <f>IF(COUNT('Data Entry'!$BE$5:$BE$10004)=0,"",MIN('Data Entry'!$BE$5:$BE$10004))</f>
        <v/>
      </c>
    </row>
    <row r="10012">
      <c r="A10012" s="21" t="inlineStr">
        <is>
          <t>Max</t>
        </is>
      </c>
      <c r="H10012" s="23">
        <f>IF(COUNT('Data Entry'!$H$5:$H$10004)=0,"",MAX('Data Entry'!$H$5:$H$10004))</f>
        <v/>
      </c>
      <c r="I10012" s="23">
        <f>IF(COUNT('Data Entry'!$I$5:$I$10004)=0,"",MAX('Data Entry'!$I$5:$I$10004))</f>
        <v/>
      </c>
      <c r="J10012" s="23">
        <f>IF(COUNT('Data Entry'!$J$5:$J$10004)=0,"",MAX('Data Entry'!$J$5:$J$10004))</f>
        <v/>
      </c>
      <c r="K10012" s="23">
        <f>IF(COUNT('Data Entry'!$K$5:$K$10004)=0,"",MAX('Data Entry'!$K$5:$K$10004))</f>
        <v/>
      </c>
      <c r="L10012" s="23">
        <f>IF(COUNT('Data Entry'!$L$5:$L$10004)=0,"",MAX('Data Entry'!$L$5:$L$10004))</f>
        <v/>
      </c>
      <c r="M10012" s="23">
        <f>IF(COUNT('Data Entry'!$M$5:$M$10004)=0,"",MAX('Data Entry'!$M$5:$M$10004))</f>
        <v/>
      </c>
      <c r="N10012" s="23">
        <f>IF(COUNT('Data Entry'!$N$5:$N$10004)=0,"",MAX('Data Entry'!$N$5:$N$10004))</f>
        <v/>
      </c>
      <c r="O10012" s="23">
        <f>IF(COUNT('Data Entry'!$O$5:$O$10004)=0,"",MAX('Data Entry'!$O$5:$O$10004))</f>
        <v/>
      </c>
      <c r="P10012" s="23">
        <f>IF(COUNT('Data Entry'!$P$5:$P$10004)=0,"",MAX('Data Entry'!$P$5:$P$10004))</f>
        <v/>
      </c>
      <c r="Q10012" s="23">
        <f>IF(COUNT('Data Entry'!$Q$5:$Q$10004)=0,"",MAX('Data Entry'!$Q$5:$Q$10004))</f>
        <v/>
      </c>
      <c r="R10012" s="23">
        <f>IF(COUNT('Data Entry'!$R$5:$R$10004)=0,"",MAX('Data Entry'!$R$5:$R$10004))</f>
        <v/>
      </c>
      <c r="S10012" s="23">
        <f>IF(COUNT('Data Entry'!$S$5:$S$10004)=0,"",MAX('Data Entry'!$S$5:$S$10004))</f>
        <v/>
      </c>
      <c r="T10012" s="23">
        <f>IF(COUNT('Data Entry'!$T$5:$T$10004)=0,"",MAX('Data Entry'!$T$5:$T$10004))</f>
        <v/>
      </c>
      <c r="U10012" s="23">
        <f>IF(COUNT('Data Entry'!$U$5:$U$10004)=0,"",MAX('Data Entry'!$U$5:$U$10004))</f>
        <v/>
      </c>
      <c r="V10012" s="23">
        <f>IF(COUNT('Data Entry'!$V$5:$V$10004)=0,"",MAX('Data Entry'!$V$5:$V$10004))</f>
        <v/>
      </c>
      <c r="W10012" s="23">
        <f>IF(COUNT('Data Entry'!$W$5:$W$10004)=0,"",MAX('Data Entry'!$W$5:$W$10004))</f>
        <v/>
      </c>
      <c r="X10012" s="23">
        <f>IF(COUNT('Data Entry'!$X$5:$X$10004)=0,"",MAX('Data Entry'!$X$5:$X$10004))</f>
        <v/>
      </c>
      <c r="Y10012" s="23">
        <f>IF(COUNT('Data Entry'!$Y$5:$Y$10004)=0,"",MAX('Data Entry'!$Y$5:$Y$10004))</f>
        <v/>
      </c>
      <c r="Z10012" s="23">
        <f>IF(COUNT('Data Entry'!$Z$5:$Z$10004)=0,"",MAX('Data Entry'!$Z$5:$Z$10004))</f>
        <v/>
      </c>
      <c r="AA10012" s="23">
        <f>IF(COUNT('Data Entry'!$AA$5:$AA$10004)=0,"",MAX('Data Entry'!$AA$5:$AA$10004))</f>
        <v/>
      </c>
      <c r="AB10012" s="23">
        <f>IF(COUNT('Data Entry'!$AB$5:$AB$10004)=0,"",MAX('Data Entry'!$AB$5:$AB$10004))</f>
        <v/>
      </c>
      <c r="AC10012" s="23">
        <f>IF(COUNT('Data Entry'!$AC$5:$AC$10004)=0,"",MAX('Data Entry'!$AC$5:$AC$10004))</f>
        <v/>
      </c>
      <c r="AD10012" s="23">
        <f>IF(COUNT('Data Entry'!$AD$5:$AD$10004)=0,"",MAX('Data Entry'!$AD$5:$AD$10004))</f>
        <v/>
      </c>
      <c r="AE10012" s="23">
        <f>IF(COUNT('Data Entry'!$AE$5:$AE$10004)=0,"",MAX('Data Entry'!$AE$5:$AE$10004))</f>
        <v/>
      </c>
      <c r="AF10012" s="23">
        <f>IF(COUNT('Data Entry'!$AF$5:$AF$10004)=0,"",MAX('Data Entry'!$AF$5:$AF$10004))</f>
        <v/>
      </c>
      <c r="AG10012" s="23">
        <f>IF(COUNT('Data Entry'!$AG$5:$AG$10004)=0,"",MAX('Data Entry'!$AG$5:$AG$10004))</f>
        <v/>
      </c>
      <c r="AH10012" s="23">
        <f>IF(COUNT('Data Entry'!$AH$5:$AH$10004)=0,"",MAX('Data Entry'!$AH$5:$AH$10004))</f>
        <v/>
      </c>
      <c r="AI10012" s="23">
        <f>IF(COUNT('Data Entry'!$AI$5:$AI$10004)=0,"",MAX('Data Entry'!$AI$5:$AI$10004))</f>
        <v/>
      </c>
      <c r="AJ10012" s="23">
        <f>IF(COUNT('Data Entry'!$AJ$5:$AJ$10004)=0,"",MAX('Data Entry'!$AJ$5:$AJ$10004))</f>
        <v/>
      </c>
      <c r="AK10012" s="23">
        <f>IF(COUNT('Data Entry'!$AK$5:$AK$10004)=0,"",MAX('Data Entry'!$AK$5:$AK$10004))</f>
        <v/>
      </c>
      <c r="AL10012" s="23">
        <f>IF(COUNT('Data Entry'!$AL$5:$AL$10004)=0,"",MAX('Data Entry'!$AL$5:$AL$10004))</f>
        <v/>
      </c>
      <c r="AM10012" s="23">
        <f>IF(COUNT('Data Entry'!$AM$5:$AM$10004)=0,"",MAX('Data Entry'!$AM$5:$AM$10004))</f>
        <v/>
      </c>
      <c r="AN10012" s="23">
        <f>IF(COUNT('Data Entry'!$AN$5:$AN$10004)=0,"",MAX('Data Entry'!$AN$5:$AN$10004))</f>
        <v/>
      </c>
      <c r="AO10012" s="23">
        <f>IF(COUNT('Data Entry'!$AO$5:$AO$10004)=0,"",MAX('Data Entry'!$AO$5:$AO$10004))</f>
        <v/>
      </c>
      <c r="AP10012" s="23">
        <f>IF(COUNT('Data Entry'!$AP$5:$AP$10004)=0,"",MAX('Data Entry'!$AP$5:$AP$10004))</f>
        <v/>
      </c>
      <c r="AQ10012" s="23">
        <f>IF(COUNT('Data Entry'!$AQ$5:$AQ$10004)=0,"",MAX('Data Entry'!$AQ$5:$AQ$10004))</f>
        <v/>
      </c>
      <c r="AR10012" s="23">
        <f>IF(COUNT('Data Entry'!$AR$5:$AR$10004)=0,"",MAX('Data Entry'!$AR$5:$AR$10004))</f>
        <v/>
      </c>
      <c r="AS10012" s="23">
        <f>IF(COUNT('Data Entry'!$AS$5:$AS$10004)=0,"",MAX('Data Entry'!$AS$5:$AS$10004))</f>
        <v/>
      </c>
      <c r="AT10012" s="23">
        <f>IF(COUNT('Data Entry'!$AT$5:$AT$10004)=0,"",MAX('Data Entry'!$AT$5:$AT$10004))</f>
        <v/>
      </c>
      <c r="AU10012" s="23">
        <f>IF(COUNT('Data Entry'!$AU$5:$AU$10004)=0,"",MAX('Data Entry'!$AU$5:$AU$10004))</f>
        <v/>
      </c>
      <c r="AV10012" s="23">
        <f>IF(COUNT('Data Entry'!$AV$5:$AV$10004)=0,"",MAX('Data Entry'!$AV$5:$AV$10004))</f>
        <v/>
      </c>
      <c r="AW10012" s="23">
        <f>IF(COUNT('Data Entry'!$AW$5:$AW$10004)=0,"",MAX('Data Entry'!$AW$5:$AW$10004))</f>
        <v/>
      </c>
      <c r="AX10012" s="23">
        <f>IF(COUNT('Data Entry'!$AX$5:$AX$10004)=0,"",MAX('Data Entry'!$AX$5:$AX$10004))</f>
        <v/>
      </c>
      <c r="AY10012" s="23">
        <f>IF(COUNT('Data Entry'!$AY$5:$AY$10004)=0,"",MAX('Data Entry'!$AY$5:$AY$10004))</f>
        <v/>
      </c>
      <c r="AZ10012" s="23">
        <f>IF(COUNT('Data Entry'!$AZ$5:$AZ$10004)=0,"",MAX('Data Entry'!$AZ$5:$AZ$10004))</f>
        <v/>
      </c>
      <c r="BA10012" s="23">
        <f>IF(COUNT('Data Entry'!$BA$5:$BA$10004)=0,"",MAX('Data Entry'!$BA$5:$BA$10004))</f>
        <v/>
      </c>
      <c r="BB10012" s="23">
        <f>IF(COUNT('Data Entry'!$BB$5:$BB$10004)=0,"",MAX('Data Entry'!$BB$5:$BB$10004))</f>
        <v/>
      </c>
      <c r="BC10012" s="23">
        <f>IF(COUNT('Data Entry'!$BC$5:$BC$10004)=0,"",MAX('Data Entry'!$BC$5:$BC$10004))</f>
        <v/>
      </c>
      <c r="BD10012" s="23">
        <f>IF(COUNT('Data Entry'!$BD$5:$BD$10004)=0,"",MAX('Data Entry'!$BD$5:$BD$10004))</f>
        <v/>
      </c>
      <c r="BE10012" s="23">
        <f>IF(COUNT('Data Entry'!$BE$5:$BE$10004)=0,"",MAX('Data Entry'!$BE$5:$BE$10004))</f>
        <v/>
      </c>
    </row>
    <row r="10013">
      <c r="A10013" s="21" t="inlineStr">
        <is>
          <t>Range (Max-Min)</t>
        </is>
      </c>
      <c r="H10013" s="23">
        <f>IF(COUNT('Data Entry'!$H$5:$H$10004)=0,"",MAX('Data Entry'!$H$5:$H$10004)-MIN('Data Entry'!$H$5:$H$10004))</f>
        <v/>
      </c>
      <c r="I10013" s="23">
        <f>IF(COUNT('Data Entry'!$I$5:$I$10004)=0,"",MAX('Data Entry'!$I$5:$I$10004)-MIN('Data Entry'!$I$5:$I$10004))</f>
        <v/>
      </c>
      <c r="J10013" s="23">
        <f>IF(COUNT('Data Entry'!$J$5:$J$10004)=0,"",MAX('Data Entry'!$J$5:$J$10004)-MIN('Data Entry'!$J$5:$J$10004))</f>
        <v/>
      </c>
      <c r="K10013" s="23">
        <f>IF(COUNT('Data Entry'!$K$5:$K$10004)=0,"",MAX('Data Entry'!$K$5:$K$10004)-MIN('Data Entry'!$K$5:$K$10004))</f>
        <v/>
      </c>
      <c r="L10013" s="23">
        <f>IF(COUNT('Data Entry'!$L$5:$L$10004)=0,"",MAX('Data Entry'!$L$5:$L$10004)-MIN('Data Entry'!$L$5:$L$10004))</f>
        <v/>
      </c>
      <c r="M10013" s="23">
        <f>IF(COUNT('Data Entry'!$M$5:$M$10004)=0,"",MAX('Data Entry'!$M$5:$M$10004)-MIN('Data Entry'!$M$5:$M$10004))</f>
        <v/>
      </c>
      <c r="N10013" s="23">
        <f>IF(COUNT('Data Entry'!$N$5:$N$10004)=0,"",MAX('Data Entry'!$N$5:$N$10004)-MIN('Data Entry'!$N$5:$N$10004))</f>
        <v/>
      </c>
      <c r="O10013" s="23">
        <f>IF(COUNT('Data Entry'!$O$5:$O$10004)=0,"",MAX('Data Entry'!$O$5:$O$10004)-MIN('Data Entry'!$O$5:$O$10004))</f>
        <v/>
      </c>
      <c r="P10013" s="23">
        <f>IF(COUNT('Data Entry'!$P$5:$P$10004)=0,"",MAX('Data Entry'!$P$5:$P$10004)-MIN('Data Entry'!$P$5:$P$10004))</f>
        <v/>
      </c>
      <c r="Q10013" s="23">
        <f>IF(COUNT('Data Entry'!$Q$5:$Q$10004)=0,"",MAX('Data Entry'!$Q$5:$Q$10004)-MIN('Data Entry'!$Q$5:$Q$10004))</f>
        <v/>
      </c>
      <c r="R10013" s="23">
        <f>IF(COUNT('Data Entry'!$R$5:$R$10004)=0,"",MAX('Data Entry'!$R$5:$R$10004)-MIN('Data Entry'!$R$5:$R$10004))</f>
        <v/>
      </c>
      <c r="S10013" s="23">
        <f>IF(COUNT('Data Entry'!$S$5:$S$10004)=0,"",MAX('Data Entry'!$S$5:$S$10004)-MIN('Data Entry'!$S$5:$S$10004))</f>
        <v/>
      </c>
      <c r="T10013" s="23">
        <f>IF(COUNT('Data Entry'!$T$5:$T$10004)=0,"",MAX('Data Entry'!$T$5:$T$10004)-MIN('Data Entry'!$T$5:$T$10004))</f>
        <v/>
      </c>
      <c r="U10013" s="23">
        <f>IF(COUNT('Data Entry'!$U$5:$U$10004)=0,"",MAX('Data Entry'!$U$5:$U$10004)-MIN('Data Entry'!$U$5:$U$10004))</f>
        <v/>
      </c>
      <c r="V10013" s="23">
        <f>IF(COUNT('Data Entry'!$V$5:$V$10004)=0,"",MAX('Data Entry'!$V$5:$V$10004)-MIN('Data Entry'!$V$5:$V$10004))</f>
        <v/>
      </c>
      <c r="W10013" s="23">
        <f>IF(COUNT('Data Entry'!$W$5:$W$10004)=0,"",MAX('Data Entry'!$W$5:$W$10004)-MIN('Data Entry'!$W$5:$W$10004))</f>
        <v/>
      </c>
      <c r="X10013" s="23">
        <f>IF(COUNT('Data Entry'!$X$5:$X$10004)=0,"",MAX('Data Entry'!$X$5:$X$10004)-MIN('Data Entry'!$X$5:$X$10004))</f>
        <v/>
      </c>
      <c r="Y10013" s="23">
        <f>IF(COUNT('Data Entry'!$Y$5:$Y$10004)=0,"",MAX('Data Entry'!$Y$5:$Y$10004)-MIN('Data Entry'!$Y$5:$Y$10004))</f>
        <v/>
      </c>
      <c r="Z10013" s="23">
        <f>IF(COUNT('Data Entry'!$Z$5:$Z$10004)=0,"",MAX('Data Entry'!$Z$5:$Z$10004)-MIN('Data Entry'!$Z$5:$Z$10004))</f>
        <v/>
      </c>
      <c r="AA10013" s="23">
        <f>IF(COUNT('Data Entry'!$AA$5:$AA$10004)=0,"",MAX('Data Entry'!$AA$5:$AA$10004)-MIN('Data Entry'!$AA$5:$AA$10004))</f>
        <v/>
      </c>
      <c r="AB10013" s="23">
        <f>IF(COUNT('Data Entry'!$AB$5:$AB$10004)=0,"",MAX('Data Entry'!$AB$5:$AB$10004)-MIN('Data Entry'!$AB$5:$AB$10004))</f>
        <v/>
      </c>
      <c r="AC10013" s="23">
        <f>IF(COUNT('Data Entry'!$AC$5:$AC$10004)=0,"",MAX('Data Entry'!$AC$5:$AC$10004)-MIN('Data Entry'!$AC$5:$AC$10004))</f>
        <v/>
      </c>
      <c r="AD10013" s="23">
        <f>IF(COUNT('Data Entry'!$AD$5:$AD$10004)=0,"",MAX('Data Entry'!$AD$5:$AD$10004)-MIN('Data Entry'!$AD$5:$AD$10004))</f>
        <v/>
      </c>
      <c r="AE10013" s="23">
        <f>IF(COUNT('Data Entry'!$AE$5:$AE$10004)=0,"",MAX('Data Entry'!$AE$5:$AE$10004)-MIN('Data Entry'!$AE$5:$AE$10004))</f>
        <v/>
      </c>
      <c r="AF10013" s="23">
        <f>IF(COUNT('Data Entry'!$AF$5:$AF$10004)=0,"",MAX('Data Entry'!$AF$5:$AF$10004)-MIN('Data Entry'!$AF$5:$AF$10004))</f>
        <v/>
      </c>
      <c r="AG10013" s="23">
        <f>IF(COUNT('Data Entry'!$AG$5:$AG$10004)=0,"",MAX('Data Entry'!$AG$5:$AG$10004)-MIN('Data Entry'!$AG$5:$AG$10004))</f>
        <v/>
      </c>
      <c r="AH10013" s="23">
        <f>IF(COUNT('Data Entry'!$AH$5:$AH$10004)=0,"",MAX('Data Entry'!$AH$5:$AH$10004)-MIN('Data Entry'!$AH$5:$AH$10004))</f>
        <v/>
      </c>
      <c r="AI10013" s="23">
        <f>IF(COUNT('Data Entry'!$AI$5:$AI$10004)=0,"",MAX('Data Entry'!$AI$5:$AI$10004)-MIN('Data Entry'!$AI$5:$AI$10004))</f>
        <v/>
      </c>
      <c r="AJ10013" s="23">
        <f>IF(COUNT('Data Entry'!$AJ$5:$AJ$10004)=0,"",MAX('Data Entry'!$AJ$5:$AJ$10004)-MIN('Data Entry'!$AJ$5:$AJ$10004))</f>
        <v/>
      </c>
      <c r="AK10013" s="23">
        <f>IF(COUNT('Data Entry'!$AK$5:$AK$10004)=0,"",MAX('Data Entry'!$AK$5:$AK$10004)-MIN('Data Entry'!$AK$5:$AK$10004))</f>
        <v/>
      </c>
      <c r="AL10013" s="23">
        <f>IF(COUNT('Data Entry'!$AL$5:$AL$10004)=0,"",MAX('Data Entry'!$AL$5:$AL$10004)-MIN('Data Entry'!$AL$5:$AL$10004))</f>
        <v/>
      </c>
      <c r="AM10013" s="23">
        <f>IF(COUNT('Data Entry'!$AM$5:$AM$10004)=0,"",MAX('Data Entry'!$AM$5:$AM$10004)-MIN('Data Entry'!$AM$5:$AM$10004))</f>
        <v/>
      </c>
      <c r="AN10013" s="23">
        <f>IF(COUNT('Data Entry'!$AN$5:$AN$10004)=0,"",MAX('Data Entry'!$AN$5:$AN$10004)-MIN('Data Entry'!$AN$5:$AN$10004))</f>
        <v/>
      </c>
      <c r="AO10013" s="23">
        <f>IF(COUNT('Data Entry'!$AO$5:$AO$10004)=0,"",MAX('Data Entry'!$AO$5:$AO$10004)-MIN('Data Entry'!$AO$5:$AO$10004))</f>
        <v/>
      </c>
      <c r="AP10013" s="23">
        <f>IF(COUNT('Data Entry'!$AP$5:$AP$10004)=0,"",MAX('Data Entry'!$AP$5:$AP$10004)-MIN('Data Entry'!$AP$5:$AP$10004))</f>
        <v/>
      </c>
      <c r="AQ10013" s="23">
        <f>IF(COUNT('Data Entry'!$AQ$5:$AQ$10004)=0,"",MAX('Data Entry'!$AQ$5:$AQ$10004)-MIN('Data Entry'!$AQ$5:$AQ$10004))</f>
        <v/>
      </c>
      <c r="AR10013" s="23">
        <f>IF(COUNT('Data Entry'!$AR$5:$AR$10004)=0,"",MAX('Data Entry'!$AR$5:$AR$10004)-MIN('Data Entry'!$AR$5:$AR$10004))</f>
        <v/>
      </c>
      <c r="AS10013" s="23">
        <f>IF(COUNT('Data Entry'!$AS$5:$AS$10004)=0,"",MAX('Data Entry'!$AS$5:$AS$10004)-MIN('Data Entry'!$AS$5:$AS$10004))</f>
        <v/>
      </c>
      <c r="AT10013" s="23">
        <f>IF(COUNT('Data Entry'!$AT$5:$AT$10004)=0,"",MAX('Data Entry'!$AT$5:$AT$10004)-MIN('Data Entry'!$AT$5:$AT$10004))</f>
        <v/>
      </c>
      <c r="AU10013" s="23">
        <f>IF(COUNT('Data Entry'!$AU$5:$AU$10004)=0,"",MAX('Data Entry'!$AU$5:$AU$10004)-MIN('Data Entry'!$AU$5:$AU$10004))</f>
        <v/>
      </c>
      <c r="AV10013" s="23">
        <f>IF(COUNT('Data Entry'!$AV$5:$AV$10004)=0,"",MAX('Data Entry'!$AV$5:$AV$10004)-MIN('Data Entry'!$AV$5:$AV$10004))</f>
        <v/>
      </c>
      <c r="AW10013" s="23">
        <f>IF(COUNT('Data Entry'!$AW$5:$AW$10004)=0,"",MAX('Data Entry'!$AW$5:$AW$10004)-MIN('Data Entry'!$AW$5:$AW$10004))</f>
        <v/>
      </c>
      <c r="AX10013" s="23">
        <f>IF(COUNT('Data Entry'!$AX$5:$AX$10004)=0,"",MAX('Data Entry'!$AX$5:$AX$10004)-MIN('Data Entry'!$AX$5:$AX$10004))</f>
        <v/>
      </c>
      <c r="AY10013" s="23">
        <f>IF(COUNT('Data Entry'!$AY$5:$AY$10004)=0,"",MAX('Data Entry'!$AY$5:$AY$10004)-MIN('Data Entry'!$AY$5:$AY$10004))</f>
        <v/>
      </c>
      <c r="AZ10013" s="23">
        <f>IF(COUNT('Data Entry'!$AZ$5:$AZ$10004)=0,"",MAX('Data Entry'!$AZ$5:$AZ$10004)-MIN('Data Entry'!$AZ$5:$AZ$10004))</f>
        <v/>
      </c>
      <c r="BA10013" s="23">
        <f>IF(COUNT('Data Entry'!$BA$5:$BA$10004)=0,"",MAX('Data Entry'!$BA$5:$BA$10004)-MIN('Data Entry'!$BA$5:$BA$10004))</f>
        <v/>
      </c>
      <c r="BB10013" s="23">
        <f>IF(COUNT('Data Entry'!$BB$5:$BB$10004)=0,"",MAX('Data Entry'!$BB$5:$BB$10004)-MIN('Data Entry'!$BB$5:$BB$10004))</f>
        <v/>
      </c>
      <c r="BC10013" s="23">
        <f>IF(COUNT('Data Entry'!$BC$5:$BC$10004)=0,"",MAX('Data Entry'!$BC$5:$BC$10004)-MIN('Data Entry'!$BC$5:$BC$10004))</f>
        <v/>
      </c>
      <c r="BD10013" s="23">
        <f>IF(COUNT('Data Entry'!$BD$5:$BD$10004)=0,"",MAX('Data Entry'!$BD$5:$BD$10004)-MIN('Data Entry'!$BD$5:$BD$10004))</f>
        <v/>
      </c>
      <c r="BE10013" s="23">
        <f>IF(COUNT('Data Entry'!$BE$5:$BE$10004)=0,"",MAX('Data Entry'!$BE$5:$BE$10004)-MIN('Data Entry'!$BE$5:$BE$10004))</f>
        <v/>
      </c>
    </row>
    <row r="10014">
      <c r="A10014" s="21" t="inlineStr">
        <is>
          <t>Std Dev (overall)</t>
        </is>
      </c>
      <c r="H10014" s="23">
        <f>IF(COUNT('Data Entry'!$H$5:$H$10004)&lt;2,"",STDEV('Data Entry'!$H$5:$H$10004))</f>
        <v/>
      </c>
      <c r="I10014" s="23">
        <f>IF(COUNT('Data Entry'!$I$5:$I$10004)&lt;2,"",STDEV('Data Entry'!$I$5:$I$10004))</f>
        <v/>
      </c>
      <c r="J10014" s="23">
        <f>IF(COUNT('Data Entry'!$J$5:$J$10004)&lt;2,"",STDEV('Data Entry'!$J$5:$J$10004))</f>
        <v/>
      </c>
      <c r="K10014" s="23">
        <f>IF(COUNT('Data Entry'!$K$5:$K$10004)&lt;2,"",STDEV('Data Entry'!$K$5:$K$10004))</f>
        <v/>
      </c>
      <c r="L10014" s="23">
        <f>IF(COUNT('Data Entry'!$L$5:$L$10004)&lt;2,"",STDEV('Data Entry'!$L$5:$L$10004))</f>
        <v/>
      </c>
      <c r="M10014" s="23">
        <f>IF(COUNT('Data Entry'!$M$5:$M$10004)&lt;2,"",STDEV('Data Entry'!$M$5:$M$10004))</f>
        <v/>
      </c>
      <c r="N10014" s="23">
        <f>IF(COUNT('Data Entry'!$N$5:$N$10004)&lt;2,"",STDEV('Data Entry'!$N$5:$N$10004))</f>
        <v/>
      </c>
      <c r="O10014" s="23">
        <f>IF(COUNT('Data Entry'!$O$5:$O$10004)&lt;2,"",STDEV('Data Entry'!$O$5:$O$10004))</f>
        <v/>
      </c>
      <c r="P10014" s="23">
        <f>IF(COUNT('Data Entry'!$P$5:$P$10004)&lt;2,"",STDEV('Data Entry'!$P$5:$P$10004))</f>
        <v/>
      </c>
      <c r="Q10014" s="23">
        <f>IF(COUNT('Data Entry'!$Q$5:$Q$10004)&lt;2,"",STDEV('Data Entry'!$Q$5:$Q$10004))</f>
        <v/>
      </c>
      <c r="R10014" s="23">
        <f>IF(COUNT('Data Entry'!$R$5:$R$10004)&lt;2,"",STDEV('Data Entry'!$R$5:$R$10004))</f>
        <v/>
      </c>
      <c r="S10014" s="23">
        <f>IF(COUNT('Data Entry'!$S$5:$S$10004)&lt;2,"",STDEV('Data Entry'!$S$5:$S$10004))</f>
        <v/>
      </c>
      <c r="T10014" s="23">
        <f>IF(COUNT('Data Entry'!$T$5:$T$10004)&lt;2,"",STDEV('Data Entry'!$T$5:$T$10004))</f>
        <v/>
      </c>
      <c r="U10014" s="23">
        <f>IF(COUNT('Data Entry'!$U$5:$U$10004)&lt;2,"",STDEV('Data Entry'!$U$5:$U$10004))</f>
        <v/>
      </c>
      <c r="V10014" s="23">
        <f>IF(COUNT('Data Entry'!$V$5:$V$10004)&lt;2,"",STDEV('Data Entry'!$V$5:$V$10004))</f>
        <v/>
      </c>
      <c r="W10014" s="23">
        <f>IF(COUNT('Data Entry'!$W$5:$W$10004)&lt;2,"",STDEV('Data Entry'!$W$5:$W$10004))</f>
        <v/>
      </c>
      <c r="X10014" s="23">
        <f>IF(COUNT('Data Entry'!$X$5:$X$10004)&lt;2,"",STDEV('Data Entry'!$X$5:$X$10004))</f>
        <v/>
      </c>
      <c r="Y10014" s="23">
        <f>IF(COUNT('Data Entry'!$Y$5:$Y$10004)&lt;2,"",STDEV('Data Entry'!$Y$5:$Y$10004))</f>
        <v/>
      </c>
      <c r="Z10014" s="23">
        <f>IF(COUNT('Data Entry'!$Z$5:$Z$10004)&lt;2,"",STDEV('Data Entry'!$Z$5:$Z$10004))</f>
        <v/>
      </c>
      <c r="AA10014" s="23">
        <f>IF(COUNT('Data Entry'!$AA$5:$AA$10004)&lt;2,"",STDEV('Data Entry'!$AA$5:$AA$10004))</f>
        <v/>
      </c>
      <c r="AB10014" s="23">
        <f>IF(COUNT('Data Entry'!$AB$5:$AB$10004)&lt;2,"",STDEV('Data Entry'!$AB$5:$AB$10004))</f>
        <v/>
      </c>
      <c r="AC10014" s="23">
        <f>IF(COUNT('Data Entry'!$AC$5:$AC$10004)&lt;2,"",STDEV('Data Entry'!$AC$5:$AC$10004))</f>
        <v/>
      </c>
      <c r="AD10014" s="23">
        <f>IF(COUNT('Data Entry'!$AD$5:$AD$10004)&lt;2,"",STDEV('Data Entry'!$AD$5:$AD$10004))</f>
        <v/>
      </c>
      <c r="AE10014" s="23">
        <f>IF(COUNT('Data Entry'!$AE$5:$AE$10004)&lt;2,"",STDEV('Data Entry'!$AE$5:$AE$10004))</f>
        <v/>
      </c>
      <c r="AF10014" s="23">
        <f>IF(COUNT('Data Entry'!$AF$5:$AF$10004)&lt;2,"",STDEV('Data Entry'!$AF$5:$AF$10004))</f>
        <v/>
      </c>
      <c r="AG10014" s="23">
        <f>IF(COUNT('Data Entry'!$AG$5:$AG$10004)&lt;2,"",STDEV('Data Entry'!$AG$5:$AG$10004))</f>
        <v/>
      </c>
      <c r="AH10014" s="23">
        <f>IF(COUNT('Data Entry'!$AH$5:$AH$10004)&lt;2,"",STDEV('Data Entry'!$AH$5:$AH$10004))</f>
        <v/>
      </c>
      <c r="AI10014" s="23">
        <f>IF(COUNT('Data Entry'!$AI$5:$AI$10004)&lt;2,"",STDEV('Data Entry'!$AI$5:$AI$10004))</f>
        <v/>
      </c>
      <c r="AJ10014" s="23">
        <f>IF(COUNT('Data Entry'!$AJ$5:$AJ$10004)&lt;2,"",STDEV('Data Entry'!$AJ$5:$AJ$10004))</f>
        <v/>
      </c>
      <c r="AK10014" s="23">
        <f>IF(COUNT('Data Entry'!$AK$5:$AK$10004)&lt;2,"",STDEV('Data Entry'!$AK$5:$AK$10004))</f>
        <v/>
      </c>
      <c r="AL10014" s="23">
        <f>IF(COUNT('Data Entry'!$AL$5:$AL$10004)&lt;2,"",STDEV('Data Entry'!$AL$5:$AL$10004))</f>
        <v/>
      </c>
      <c r="AM10014" s="23">
        <f>IF(COUNT('Data Entry'!$AM$5:$AM$10004)&lt;2,"",STDEV('Data Entry'!$AM$5:$AM$10004))</f>
        <v/>
      </c>
      <c r="AN10014" s="23">
        <f>IF(COUNT('Data Entry'!$AN$5:$AN$10004)&lt;2,"",STDEV('Data Entry'!$AN$5:$AN$10004))</f>
        <v/>
      </c>
      <c r="AO10014" s="23">
        <f>IF(COUNT('Data Entry'!$AO$5:$AO$10004)&lt;2,"",STDEV('Data Entry'!$AO$5:$AO$10004))</f>
        <v/>
      </c>
      <c r="AP10014" s="23">
        <f>IF(COUNT('Data Entry'!$AP$5:$AP$10004)&lt;2,"",STDEV('Data Entry'!$AP$5:$AP$10004))</f>
        <v/>
      </c>
      <c r="AQ10014" s="23">
        <f>IF(COUNT('Data Entry'!$AQ$5:$AQ$10004)&lt;2,"",STDEV('Data Entry'!$AQ$5:$AQ$10004))</f>
        <v/>
      </c>
      <c r="AR10014" s="23">
        <f>IF(COUNT('Data Entry'!$AR$5:$AR$10004)&lt;2,"",STDEV('Data Entry'!$AR$5:$AR$10004))</f>
        <v/>
      </c>
      <c r="AS10014" s="23">
        <f>IF(COUNT('Data Entry'!$AS$5:$AS$10004)&lt;2,"",STDEV('Data Entry'!$AS$5:$AS$10004))</f>
        <v/>
      </c>
      <c r="AT10014" s="23">
        <f>IF(COUNT('Data Entry'!$AT$5:$AT$10004)&lt;2,"",STDEV('Data Entry'!$AT$5:$AT$10004))</f>
        <v/>
      </c>
      <c r="AU10014" s="23">
        <f>IF(COUNT('Data Entry'!$AU$5:$AU$10004)&lt;2,"",STDEV('Data Entry'!$AU$5:$AU$10004))</f>
        <v/>
      </c>
      <c r="AV10014" s="23">
        <f>IF(COUNT('Data Entry'!$AV$5:$AV$10004)&lt;2,"",STDEV('Data Entry'!$AV$5:$AV$10004))</f>
        <v/>
      </c>
      <c r="AW10014" s="23">
        <f>IF(COUNT('Data Entry'!$AW$5:$AW$10004)&lt;2,"",STDEV('Data Entry'!$AW$5:$AW$10004))</f>
        <v/>
      </c>
      <c r="AX10014" s="23">
        <f>IF(COUNT('Data Entry'!$AX$5:$AX$10004)&lt;2,"",STDEV('Data Entry'!$AX$5:$AX$10004))</f>
        <v/>
      </c>
      <c r="AY10014" s="23">
        <f>IF(COUNT('Data Entry'!$AY$5:$AY$10004)&lt;2,"",STDEV('Data Entry'!$AY$5:$AY$10004))</f>
        <v/>
      </c>
      <c r="AZ10014" s="23">
        <f>IF(COUNT('Data Entry'!$AZ$5:$AZ$10004)&lt;2,"",STDEV('Data Entry'!$AZ$5:$AZ$10004))</f>
        <v/>
      </c>
      <c r="BA10014" s="23">
        <f>IF(COUNT('Data Entry'!$BA$5:$BA$10004)&lt;2,"",STDEV('Data Entry'!$BA$5:$BA$10004))</f>
        <v/>
      </c>
      <c r="BB10014" s="23">
        <f>IF(COUNT('Data Entry'!$BB$5:$BB$10004)&lt;2,"",STDEV('Data Entry'!$BB$5:$BB$10004))</f>
        <v/>
      </c>
      <c r="BC10014" s="23">
        <f>IF(COUNT('Data Entry'!$BC$5:$BC$10004)&lt;2,"",STDEV('Data Entry'!$BC$5:$BC$10004))</f>
        <v/>
      </c>
      <c r="BD10014" s="23">
        <f>IF(COUNT('Data Entry'!$BD$5:$BD$10004)&lt;2,"",STDEV('Data Entry'!$BD$5:$BD$10004))</f>
        <v/>
      </c>
      <c r="BE10014" s="23">
        <f>IF(COUNT('Data Entry'!$BE$5:$BE$10004)&lt;2,"",STDEV('Data Entry'!$BE$5:$BE$10004))</f>
        <v/>
      </c>
    </row>
    <row r="10015">
      <c r="A10015" s="21" t="inlineStr">
        <is>
          <t>mR-bar</t>
        </is>
      </c>
      <c r="H10015" s="23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23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23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23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23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23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23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23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23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23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23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23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23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23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23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23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23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23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23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23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23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23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23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23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23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23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23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23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23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23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23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23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23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23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23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23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23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23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23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23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23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23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23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23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23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23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23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23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23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23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21" t="inlineStr">
        <is>
          <t>Sigma (within)</t>
        </is>
      </c>
      <c r="H10016" s="23">
        <f>IF(H10015="","",H10015/1.128)</f>
        <v/>
      </c>
      <c r="I10016" s="23">
        <f>IF(I10015="","",I10015/1.128)</f>
        <v/>
      </c>
      <c r="J10016" s="23">
        <f>IF(J10015="","",J10015/1.128)</f>
        <v/>
      </c>
      <c r="K10016" s="23">
        <f>IF(K10015="","",K10015/1.128)</f>
        <v/>
      </c>
      <c r="L10016" s="23">
        <f>IF(L10015="","",L10015/1.128)</f>
        <v/>
      </c>
      <c r="M10016" s="23">
        <f>IF(M10015="","",M10015/1.128)</f>
        <v/>
      </c>
      <c r="N10016" s="23">
        <f>IF(N10015="","",N10015/1.128)</f>
        <v/>
      </c>
      <c r="O10016" s="23">
        <f>IF(O10015="","",O10015/1.128)</f>
        <v/>
      </c>
      <c r="P10016" s="23">
        <f>IF(P10015="","",P10015/1.128)</f>
        <v/>
      </c>
      <c r="Q10016" s="23">
        <f>IF(Q10015="","",Q10015/1.128)</f>
        <v/>
      </c>
      <c r="R10016" s="23">
        <f>IF(R10015="","",R10015/1.128)</f>
        <v/>
      </c>
      <c r="S10016" s="23">
        <f>IF(S10015="","",S10015/1.128)</f>
        <v/>
      </c>
      <c r="T10016" s="23">
        <f>IF(T10015="","",T10015/1.128)</f>
        <v/>
      </c>
      <c r="U10016" s="23">
        <f>IF(U10015="","",U10015/1.128)</f>
        <v/>
      </c>
      <c r="V10016" s="23">
        <f>IF(V10015="","",V10015/1.128)</f>
        <v/>
      </c>
      <c r="W10016" s="23">
        <f>IF(W10015="","",W10015/1.128)</f>
        <v/>
      </c>
      <c r="X10016" s="23">
        <f>IF(X10015="","",X10015/1.128)</f>
        <v/>
      </c>
      <c r="Y10016" s="23">
        <f>IF(Y10015="","",Y10015/1.128)</f>
        <v/>
      </c>
      <c r="Z10016" s="23">
        <f>IF(Z10015="","",Z10015/1.128)</f>
        <v/>
      </c>
      <c r="AA10016" s="23">
        <f>IF(AA10015="","",AA10015/1.128)</f>
        <v/>
      </c>
      <c r="AB10016" s="23">
        <f>IF(AB10015="","",AB10015/1.128)</f>
        <v/>
      </c>
      <c r="AC10016" s="23">
        <f>IF(AC10015="","",AC10015/1.128)</f>
        <v/>
      </c>
      <c r="AD10016" s="23">
        <f>IF(AD10015="","",AD10015/1.128)</f>
        <v/>
      </c>
      <c r="AE10016" s="23">
        <f>IF(AE10015="","",AE10015/1.128)</f>
        <v/>
      </c>
      <c r="AF10016" s="23">
        <f>IF(AF10015="","",AF10015/1.128)</f>
        <v/>
      </c>
      <c r="AG10016" s="23">
        <f>IF(AG10015="","",AG10015/1.128)</f>
        <v/>
      </c>
      <c r="AH10016" s="23">
        <f>IF(AH10015="","",AH10015/1.128)</f>
        <v/>
      </c>
      <c r="AI10016" s="23">
        <f>IF(AI10015="","",AI10015/1.128)</f>
        <v/>
      </c>
      <c r="AJ10016" s="23">
        <f>IF(AJ10015="","",AJ10015/1.128)</f>
        <v/>
      </c>
      <c r="AK10016" s="23">
        <f>IF(AK10015="","",AK10015/1.128)</f>
        <v/>
      </c>
      <c r="AL10016" s="23">
        <f>IF(AL10015="","",AL10015/1.128)</f>
        <v/>
      </c>
      <c r="AM10016" s="23">
        <f>IF(AM10015="","",AM10015/1.128)</f>
        <v/>
      </c>
      <c r="AN10016" s="23">
        <f>IF(AN10015="","",AN10015/1.128)</f>
        <v/>
      </c>
      <c r="AO10016" s="23">
        <f>IF(AO10015="","",AO10015/1.128)</f>
        <v/>
      </c>
      <c r="AP10016" s="23">
        <f>IF(AP10015="","",AP10015/1.128)</f>
        <v/>
      </c>
      <c r="AQ10016" s="23">
        <f>IF(AQ10015="","",AQ10015/1.128)</f>
        <v/>
      </c>
      <c r="AR10016" s="23">
        <f>IF(AR10015="","",AR10015/1.128)</f>
        <v/>
      </c>
      <c r="AS10016" s="23">
        <f>IF(AS10015="","",AS10015/1.128)</f>
        <v/>
      </c>
      <c r="AT10016" s="23">
        <f>IF(AT10015="","",AT10015/1.128)</f>
        <v/>
      </c>
      <c r="AU10016" s="23">
        <f>IF(AU10015="","",AU10015/1.128)</f>
        <v/>
      </c>
      <c r="AV10016" s="23">
        <f>IF(AV10015="","",AV10015/1.128)</f>
        <v/>
      </c>
      <c r="AW10016" s="23">
        <f>IF(AW10015="","",AW10015/1.128)</f>
        <v/>
      </c>
      <c r="AX10016" s="23">
        <f>IF(AX10015="","",AX10015/1.128)</f>
        <v/>
      </c>
      <c r="AY10016" s="23">
        <f>IF(AY10015="","",AY10015/1.128)</f>
        <v/>
      </c>
      <c r="AZ10016" s="23">
        <f>IF(AZ10015="","",AZ10015/1.128)</f>
        <v/>
      </c>
      <c r="BA10016" s="23">
        <f>IF(BA10015="","",BA10015/1.128)</f>
        <v/>
      </c>
      <c r="BB10016" s="23">
        <f>IF(BB10015="","",BB10015/1.128)</f>
        <v/>
      </c>
      <c r="BC10016" s="23">
        <f>IF(BC10015="","",BC10015/1.128)</f>
        <v/>
      </c>
      <c r="BD10016" s="23">
        <f>IF(BD10015="","",BD10015/1.128)</f>
        <v/>
      </c>
      <c r="BE10016" s="23">
        <f>IF(BE10015="","",BE10015/1.128)</f>
        <v/>
      </c>
    </row>
    <row r="10017">
      <c r="A10017" s="21" t="inlineStr">
        <is>
          <t>UCL (X)</t>
        </is>
      </c>
      <c r="H10017" s="23">
        <f>IF(H10015="","",H10010+2.66*H10015)</f>
        <v/>
      </c>
      <c r="I10017" s="23">
        <f>IF(I10015="","",I10010+2.66*I10015)</f>
        <v/>
      </c>
      <c r="J10017" s="23">
        <f>IF(J10015="","",J10010+2.66*J10015)</f>
        <v/>
      </c>
      <c r="K10017" s="23">
        <f>IF(K10015="","",K10010+2.66*K10015)</f>
        <v/>
      </c>
      <c r="L10017" s="23">
        <f>IF(L10015="","",L10010+2.66*L10015)</f>
        <v/>
      </c>
      <c r="M10017" s="23">
        <f>IF(M10015="","",M10010+2.66*M10015)</f>
        <v/>
      </c>
      <c r="N10017" s="23">
        <f>IF(N10015="","",N10010+2.66*N10015)</f>
        <v/>
      </c>
      <c r="O10017" s="23">
        <f>IF(O10015="","",O10010+2.66*O10015)</f>
        <v/>
      </c>
      <c r="P10017" s="23">
        <f>IF(P10015="","",P10010+2.66*P10015)</f>
        <v/>
      </c>
      <c r="Q10017" s="23">
        <f>IF(Q10015="","",Q10010+2.66*Q10015)</f>
        <v/>
      </c>
      <c r="R10017" s="23">
        <f>IF(R10015="","",R10010+2.66*R10015)</f>
        <v/>
      </c>
      <c r="S10017" s="23">
        <f>IF(S10015="","",S10010+2.66*S10015)</f>
        <v/>
      </c>
      <c r="T10017" s="23">
        <f>IF(T10015="","",T10010+2.66*T10015)</f>
        <v/>
      </c>
      <c r="U10017" s="23">
        <f>IF(U10015="","",U10010+2.66*U10015)</f>
        <v/>
      </c>
      <c r="V10017" s="23">
        <f>IF(V10015="","",V10010+2.66*V10015)</f>
        <v/>
      </c>
      <c r="W10017" s="23">
        <f>IF(W10015="","",W10010+2.66*W10015)</f>
        <v/>
      </c>
      <c r="X10017" s="23">
        <f>IF(X10015="","",X10010+2.66*X10015)</f>
        <v/>
      </c>
      <c r="Y10017" s="23">
        <f>IF(Y10015="","",Y10010+2.66*Y10015)</f>
        <v/>
      </c>
      <c r="Z10017" s="23">
        <f>IF(Z10015="","",Z10010+2.66*Z10015)</f>
        <v/>
      </c>
      <c r="AA10017" s="23">
        <f>IF(AA10015="","",AA10010+2.66*AA10015)</f>
        <v/>
      </c>
      <c r="AB10017" s="23">
        <f>IF(AB10015="","",AB10010+2.66*AB10015)</f>
        <v/>
      </c>
      <c r="AC10017" s="23">
        <f>IF(AC10015="","",AC10010+2.66*AC10015)</f>
        <v/>
      </c>
      <c r="AD10017" s="23">
        <f>IF(AD10015="","",AD10010+2.66*AD10015)</f>
        <v/>
      </c>
      <c r="AE10017" s="23">
        <f>IF(AE10015="","",AE10010+2.66*AE10015)</f>
        <v/>
      </c>
      <c r="AF10017" s="23">
        <f>IF(AF10015="","",AF10010+2.66*AF10015)</f>
        <v/>
      </c>
      <c r="AG10017" s="23">
        <f>IF(AG10015="","",AG10010+2.66*AG10015)</f>
        <v/>
      </c>
      <c r="AH10017" s="23">
        <f>IF(AH10015="","",AH10010+2.66*AH10015)</f>
        <v/>
      </c>
      <c r="AI10017" s="23">
        <f>IF(AI10015="","",AI10010+2.66*AI10015)</f>
        <v/>
      </c>
      <c r="AJ10017" s="23">
        <f>IF(AJ10015="","",AJ10010+2.66*AJ10015)</f>
        <v/>
      </c>
      <c r="AK10017" s="23">
        <f>IF(AK10015="","",AK10010+2.66*AK10015)</f>
        <v/>
      </c>
      <c r="AL10017" s="23">
        <f>IF(AL10015="","",AL10010+2.66*AL10015)</f>
        <v/>
      </c>
      <c r="AM10017" s="23">
        <f>IF(AM10015="","",AM10010+2.66*AM10015)</f>
        <v/>
      </c>
      <c r="AN10017" s="23">
        <f>IF(AN10015="","",AN10010+2.66*AN10015)</f>
        <v/>
      </c>
      <c r="AO10017" s="23">
        <f>IF(AO10015="","",AO10010+2.66*AO10015)</f>
        <v/>
      </c>
      <c r="AP10017" s="23">
        <f>IF(AP10015="","",AP10010+2.66*AP10015)</f>
        <v/>
      </c>
      <c r="AQ10017" s="23">
        <f>IF(AQ10015="","",AQ10010+2.66*AQ10015)</f>
        <v/>
      </c>
      <c r="AR10017" s="23">
        <f>IF(AR10015="","",AR10010+2.66*AR10015)</f>
        <v/>
      </c>
      <c r="AS10017" s="23">
        <f>IF(AS10015="","",AS10010+2.66*AS10015)</f>
        <v/>
      </c>
      <c r="AT10017" s="23">
        <f>IF(AT10015="","",AT10010+2.66*AT10015)</f>
        <v/>
      </c>
      <c r="AU10017" s="23">
        <f>IF(AU10015="","",AU10010+2.66*AU10015)</f>
        <v/>
      </c>
      <c r="AV10017" s="23">
        <f>IF(AV10015="","",AV10010+2.66*AV10015)</f>
        <v/>
      </c>
      <c r="AW10017" s="23">
        <f>IF(AW10015="","",AW10010+2.66*AW10015)</f>
        <v/>
      </c>
      <c r="AX10017" s="23">
        <f>IF(AX10015="","",AX10010+2.66*AX10015)</f>
        <v/>
      </c>
      <c r="AY10017" s="23">
        <f>IF(AY10015="","",AY10010+2.66*AY10015)</f>
        <v/>
      </c>
      <c r="AZ10017" s="23">
        <f>IF(AZ10015="","",AZ10010+2.66*AZ10015)</f>
        <v/>
      </c>
      <c r="BA10017" s="23">
        <f>IF(BA10015="","",BA10010+2.66*BA10015)</f>
        <v/>
      </c>
      <c r="BB10017" s="23">
        <f>IF(BB10015="","",BB10010+2.66*BB10015)</f>
        <v/>
      </c>
      <c r="BC10017" s="23">
        <f>IF(BC10015="","",BC10010+2.66*BC10015)</f>
        <v/>
      </c>
      <c r="BD10017" s="23">
        <f>IF(BD10015="","",BD10010+2.66*BD10015)</f>
        <v/>
      </c>
      <c r="BE10017" s="23">
        <f>IF(BE10015="","",BE10010+2.66*BE10015)</f>
        <v/>
      </c>
    </row>
    <row r="10018">
      <c r="A10018" s="21" t="inlineStr">
        <is>
          <t>CL (X)</t>
        </is>
      </c>
      <c r="H10018" s="23">
        <f>IF(H10010="","",H10010)</f>
        <v/>
      </c>
      <c r="I10018" s="23">
        <f>IF(I10010="","",I10010)</f>
        <v/>
      </c>
      <c r="J10018" s="23">
        <f>IF(J10010="","",J10010)</f>
        <v/>
      </c>
      <c r="K10018" s="23">
        <f>IF(K10010="","",K10010)</f>
        <v/>
      </c>
      <c r="L10018" s="23">
        <f>IF(L10010="","",L10010)</f>
        <v/>
      </c>
      <c r="M10018" s="23">
        <f>IF(M10010="","",M10010)</f>
        <v/>
      </c>
      <c r="N10018" s="23">
        <f>IF(N10010="","",N10010)</f>
        <v/>
      </c>
      <c r="O10018" s="23">
        <f>IF(O10010="","",O10010)</f>
        <v/>
      </c>
      <c r="P10018" s="23">
        <f>IF(P10010="","",P10010)</f>
        <v/>
      </c>
      <c r="Q10018" s="23">
        <f>IF(Q10010="","",Q10010)</f>
        <v/>
      </c>
      <c r="R10018" s="23">
        <f>IF(R10010="","",R10010)</f>
        <v/>
      </c>
      <c r="S10018" s="23">
        <f>IF(S10010="","",S10010)</f>
        <v/>
      </c>
      <c r="T10018" s="23">
        <f>IF(T10010="","",T10010)</f>
        <v/>
      </c>
      <c r="U10018" s="23">
        <f>IF(U10010="","",U10010)</f>
        <v/>
      </c>
      <c r="V10018" s="23">
        <f>IF(V10010="","",V10010)</f>
        <v/>
      </c>
      <c r="W10018" s="23">
        <f>IF(W10010="","",W10010)</f>
        <v/>
      </c>
      <c r="X10018" s="23">
        <f>IF(X10010="","",X10010)</f>
        <v/>
      </c>
      <c r="Y10018" s="23">
        <f>IF(Y10010="","",Y10010)</f>
        <v/>
      </c>
      <c r="Z10018" s="23">
        <f>IF(Z10010="","",Z10010)</f>
        <v/>
      </c>
      <c r="AA10018" s="23">
        <f>IF(AA10010="","",AA10010)</f>
        <v/>
      </c>
      <c r="AB10018" s="23">
        <f>IF(AB10010="","",AB10010)</f>
        <v/>
      </c>
      <c r="AC10018" s="23">
        <f>IF(AC10010="","",AC10010)</f>
        <v/>
      </c>
      <c r="AD10018" s="23">
        <f>IF(AD10010="","",AD10010)</f>
        <v/>
      </c>
      <c r="AE10018" s="23">
        <f>IF(AE10010="","",AE10010)</f>
        <v/>
      </c>
      <c r="AF10018" s="23">
        <f>IF(AF10010="","",AF10010)</f>
        <v/>
      </c>
      <c r="AG10018" s="23">
        <f>IF(AG10010="","",AG10010)</f>
        <v/>
      </c>
      <c r="AH10018" s="23">
        <f>IF(AH10010="","",AH10010)</f>
        <v/>
      </c>
      <c r="AI10018" s="23">
        <f>IF(AI10010="","",AI10010)</f>
        <v/>
      </c>
      <c r="AJ10018" s="23">
        <f>IF(AJ10010="","",AJ10010)</f>
        <v/>
      </c>
      <c r="AK10018" s="23">
        <f>IF(AK10010="","",AK10010)</f>
        <v/>
      </c>
      <c r="AL10018" s="23">
        <f>IF(AL10010="","",AL10010)</f>
        <v/>
      </c>
      <c r="AM10018" s="23">
        <f>IF(AM10010="","",AM10010)</f>
        <v/>
      </c>
      <c r="AN10018" s="23">
        <f>IF(AN10010="","",AN10010)</f>
        <v/>
      </c>
      <c r="AO10018" s="23">
        <f>IF(AO10010="","",AO10010)</f>
        <v/>
      </c>
      <c r="AP10018" s="23">
        <f>IF(AP10010="","",AP10010)</f>
        <v/>
      </c>
      <c r="AQ10018" s="23">
        <f>IF(AQ10010="","",AQ10010)</f>
        <v/>
      </c>
      <c r="AR10018" s="23">
        <f>IF(AR10010="","",AR10010)</f>
        <v/>
      </c>
      <c r="AS10018" s="23">
        <f>IF(AS10010="","",AS10010)</f>
        <v/>
      </c>
      <c r="AT10018" s="23">
        <f>IF(AT10010="","",AT10010)</f>
        <v/>
      </c>
      <c r="AU10018" s="23">
        <f>IF(AU10010="","",AU10010)</f>
        <v/>
      </c>
      <c r="AV10018" s="23">
        <f>IF(AV10010="","",AV10010)</f>
        <v/>
      </c>
      <c r="AW10018" s="23">
        <f>IF(AW10010="","",AW10010)</f>
        <v/>
      </c>
      <c r="AX10018" s="23">
        <f>IF(AX10010="","",AX10010)</f>
        <v/>
      </c>
      <c r="AY10018" s="23">
        <f>IF(AY10010="","",AY10010)</f>
        <v/>
      </c>
      <c r="AZ10018" s="23">
        <f>IF(AZ10010="","",AZ10010)</f>
        <v/>
      </c>
      <c r="BA10018" s="23">
        <f>IF(BA10010="","",BA10010)</f>
        <v/>
      </c>
      <c r="BB10018" s="23">
        <f>IF(BB10010="","",BB10010)</f>
        <v/>
      </c>
      <c r="BC10018" s="23">
        <f>IF(BC10010="","",BC10010)</f>
        <v/>
      </c>
      <c r="BD10018" s="23">
        <f>IF(BD10010="","",BD10010)</f>
        <v/>
      </c>
      <c r="BE10018" s="23">
        <f>IF(BE10010="","",BE10010)</f>
        <v/>
      </c>
    </row>
    <row r="10019">
      <c r="A10019" s="21" t="inlineStr">
        <is>
          <t>LCL (X)</t>
        </is>
      </c>
      <c r="H10019" s="23">
        <f>IF(H10015="","",H10010-2.66*H10015)</f>
        <v/>
      </c>
      <c r="I10019" s="23">
        <f>IF(I10015="","",I10010-2.66*I10015)</f>
        <v/>
      </c>
      <c r="J10019" s="23">
        <f>IF(J10015="","",J10010-2.66*J10015)</f>
        <v/>
      </c>
      <c r="K10019" s="23">
        <f>IF(K10015="","",K10010-2.66*K10015)</f>
        <v/>
      </c>
      <c r="L10019" s="23">
        <f>IF(L10015="","",L10010-2.66*L10015)</f>
        <v/>
      </c>
      <c r="M10019" s="23">
        <f>IF(M10015="","",M10010-2.66*M10015)</f>
        <v/>
      </c>
      <c r="N10019" s="23">
        <f>IF(N10015="","",N10010-2.66*N10015)</f>
        <v/>
      </c>
      <c r="O10019" s="23">
        <f>IF(O10015="","",O10010-2.66*O10015)</f>
        <v/>
      </c>
      <c r="P10019" s="23">
        <f>IF(P10015="","",P10010-2.66*P10015)</f>
        <v/>
      </c>
      <c r="Q10019" s="23">
        <f>IF(Q10015="","",Q10010-2.66*Q10015)</f>
        <v/>
      </c>
      <c r="R10019" s="23">
        <f>IF(R10015="","",R10010-2.66*R10015)</f>
        <v/>
      </c>
      <c r="S10019" s="23">
        <f>IF(S10015="","",S10010-2.66*S10015)</f>
        <v/>
      </c>
      <c r="T10019" s="23">
        <f>IF(T10015="","",T10010-2.66*T10015)</f>
        <v/>
      </c>
      <c r="U10019" s="23">
        <f>IF(U10015="","",U10010-2.66*U10015)</f>
        <v/>
      </c>
      <c r="V10019" s="23">
        <f>IF(V10015="","",V10010-2.66*V10015)</f>
        <v/>
      </c>
      <c r="W10019" s="23">
        <f>IF(W10015="","",W10010-2.66*W10015)</f>
        <v/>
      </c>
      <c r="X10019" s="23">
        <f>IF(X10015="","",X10010-2.66*X10015)</f>
        <v/>
      </c>
      <c r="Y10019" s="23">
        <f>IF(Y10015="","",Y10010-2.66*Y10015)</f>
        <v/>
      </c>
      <c r="Z10019" s="23">
        <f>IF(Z10015="","",Z10010-2.66*Z10015)</f>
        <v/>
      </c>
      <c r="AA10019" s="23">
        <f>IF(AA10015="","",AA10010-2.66*AA10015)</f>
        <v/>
      </c>
      <c r="AB10019" s="23">
        <f>IF(AB10015="","",AB10010-2.66*AB10015)</f>
        <v/>
      </c>
      <c r="AC10019" s="23">
        <f>IF(AC10015="","",AC10010-2.66*AC10015)</f>
        <v/>
      </c>
      <c r="AD10019" s="23">
        <f>IF(AD10015="","",AD10010-2.66*AD10015)</f>
        <v/>
      </c>
      <c r="AE10019" s="23">
        <f>IF(AE10015="","",AE10010-2.66*AE10015)</f>
        <v/>
      </c>
      <c r="AF10019" s="23">
        <f>IF(AF10015="","",AF10010-2.66*AF10015)</f>
        <v/>
      </c>
      <c r="AG10019" s="23">
        <f>IF(AG10015="","",AG10010-2.66*AG10015)</f>
        <v/>
      </c>
      <c r="AH10019" s="23">
        <f>IF(AH10015="","",AH10010-2.66*AH10015)</f>
        <v/>
      </c>
      <c r="AI10019" s="23">
        <f>IF(AI10015="","",AI10010-2.66*AI10015)</f>
        <v/>
      </c>
      <c r="AJ10019" s="23">
        <f>IF(AJ10015="","",AJ10010-2.66*AJ10015)</f>
        <v/>
      </c>
      <c r="AK10019" s="23">
        <f>IF(AK10015="","",AK10010-2.66*AK10015)</f>
        <v/>
      </c>
      <c r="AL10019" s="23">
        <f>IF(AL10015="","",AL10010-2.66*AL10015)</f>
        <v/>
      </c>
      <c r="AM10019" s="23">
        <f>IF(AM10015="","",AM10010-2.66*AM10015)</f>
        <v/>
      </c>
      <c r="AN10019" s="23">
        <f>IF(AN10015="","",AN10010-2.66*AN10015)</f>
        <v/>
      </c>
      <c r="AO10019" s="23">
        <f>IF(AO10015="","",AO10010-2.66*AO10015)</f>
        <v/>
      </c>
      <c r="AP10019" s="23">
        <f>IF(AP10015="","",AP10010-2.66*AP10015)</f>
        <v/>
      </c>
      <c r="AQ10019" s="23">
        <f>IF(AQ10015="","",AQ10010-2.66*AQ10015)</f>
        <v/>
      </c>
      <c r="AR10019" s="23">
        <f>IF(AR10015="","",AR10010-2.66*AR10015)</f>
        <v/>
      </c>
      <c r="AS10019" s="23">
        <f>IF(AS10015="","",AS10010-2.66*AS10015)</f>
        <v/>
      </c>
      <c r="AT10019" s="23">
        <f>IF(AT10015="","",AT10010-2.66*AT10015)</f>
        <v/>
      </c>
      <c r="AU10019" s="23">
        <f>IF(AU10015="","",AU10010-2.66*AU10015)</f>
        <v/>
      </c>
      <c r="AV10019" s="23">
        <f>IF(AV10015="","",AV10010-2.66*AV10015)</f>
        <v/>
      </c>
      <c r="AW10019" s="23">
        <f>IF(AW10015="","",AW10010-2.66*AW10015)</f>
        <v/>
      </c>
      <c r="AX10019" s="23">
        <f>IF(AX10015="","",AX10010-2.66*AX10015)</f>
        <v/>
      </c>
      <c r="AY10019" s="23">
        <f>IF(AY10015="","",AY10010-2.66*AY10015)</f>
        <v/>
      </c>
      <c r="AZ10019" s="23">
        <f>IF(AZ10015="","",AZ10010-2.66*AZ10015)</f>
        <v/>
      </c>
      <c r="BA10019" s="23">
        <f>IF(BA10015="","",BA10010-2.66*BA10015)</f>
        <v/>
      </c>
      <c r="BB10019" s="23">
        <f>IF(BB10015="","",BB10010-2.66*BB10015)</f>
        <v/>
      </c>
      <c r="BC10019" s="23">
        <f>IF(BC10015="","",BC10010-2.66*BC10015)</f>
        <v/>
      </c>
      <c r="BD10019" s="23">
        <f>IF(BD10015="","",BD10010-2.66*BD10015)</f>
        <v/>
      </c>
      <c r="BE10019" s="23">
        <f>IF(BE10015="","",BE10010-2.66*BE10015)</f>
        <v/>
      </c>
    </row>
    <row r="10020">
      <c r="A10020" s="21" t="inlineStr">
        <is>
          <t>UCL (mR)</t>
        </is>
      </c>
      <c r="H10020" s="23">
        <f>IF(H10015="","",3.267*H10015)</f>
        <v/>
      </c>
      <c r="I10020" s="23">
        <f>IF(I10015="","",3.267*I10015)</f>
        <v/>
      </c>
      <c r="J10020" s="23">
        <f>IF(J10015="","",3.267*J10015)</f>
        <v/>
      </c>
      <c r="K10020" s="23">
        <f>IF(K10015="","",3.267*K10015)</f>
        <v/>
      </c>
      <c r="L10020" s="23">
        <f>IF(L10015="","",3.267*L10015)</f>
        <v/>
      </c>
      <c r="M10020" s="23">
        <f>IF(M10015="","",3.267*M10015)</f>
        <v/>
      </c>
      <c r="N10020" s="23">
        <f>IF(N10015="","",3.267*N10015)</f>
        <v/>
      </c>
      <c r="O10020" s="23">
        <f>IF(O10015="","",3.267*O10015)</f>
        <v/>
      </c>
      <c r="P10020" s="23">
        <f>IF(P10015="","",3.267*P10015)</f>
        <v/>
      </c>
      <c r="Q10020" s="23">
        <f>IF(Q10015="","",3.267*Q10015)</f>
        <v/>
      </c>
      <c r="R10020" s="23">
        <f>IF(R10015="","",3.267*R10015)</f>
        <v/>
      </c>
      <c r="S10020" s="23">
        <f>IF(S10015="","",3.267*S10015)</f>
        <v/>
      </c>
      <c r="T10020" s="23">
        <f>IF(T10015="","",3.267*T10015)</f>
        <v/>
      </c>
      <c r="U10020" s="23">
        <f>IF(U10015="","",3.267*U10015)</f>
        <v/>
      </c>
      <c r="V10020" s="23">
        <f>IF(V10015="","",3.267*V10015)</f>
        <v/>
      </c>
      <c r="W10020" s="23">
        <f>IF(W10015="","",3.267*W10015)</f>
        <v/>
      </c>
      <c r="X10020" s="23">
        <f>IF(X10015="","",3.267*X10015)</f>
        <v/>
      </c>
      <c r="Y10020" s="23">
        <f>IF(Y10015="","",3.267*Y10015)</f>
        <v/>
      </c>
      <c r="Z10020" s="23">
        <f>IF(Z10015="","",3.267*Z10015)</f>
        <v/>
      </c>
      <c r="AA10020" s="23">
        <f>IF(AA10015="","",3.267*AA10015)</f>
        <v/>
      </c>
      <c r="AB10020" s="23">
        <f>IF(AB10015="","",3.267*AB10015)</f>
        <v/>
      </c>
      <c r="AC10020" s="23">
        <f>IF(AC10015="","",3.267*AC10015)</f>
        <v/>
      </c>
      <c r="AD10020" s="23">
        <f>IF(AD10015="","",3.267*AD10015)</f>
        <v/>
      </c>
      <c r="AE10020" s="23">
        <f>IF(AE10015="","",3.267*AE10015)</f>
        <v/>
      </c>
      <c r="AF10020" s="23">
        <f>IF(AF10015="","",3.267*AF10015)</f>
        <v/>
      </c>
      <c r="AG10020" s="23">
        <f>IF(AG10015="","",3.267*AG10015)</f>
        <v/>
      </c>
      <c r="AH10020" s="23">
        <f>IF(AH10015="","",3.267*AH10015)</f>
        <v/>
      </c>
      <c r="AI10020" s="23">
        <f>IF(AI10015="","",3.267*AI10015)</f>
        <v/>
      </c>
      <c r="AJ10020" s="23">
        <f>IF(AJ10015="","",3.267*AJ10015)</f>
        <v/>
      </c>
      <c r="AK10020" s="23">
        <f>IF(AK10015="","",3.267*AK10015)</f>
        <v/>
      </c>
      <c r="AL10020" s="23">
        <f>IF(AL10015="","",3.267*AL10015)</f>
        <v/>
      </c>
      <c r="AM10020" s="23">
        <f>IF(AM10015="","",3.267*AM10015)</f>
        <v/>
      </c>
      <c r="AN10020" s="23">
        <f>IF(AN10015="","",3.267*AN10015)</f>
        <v/>
      </c>
      <c r="AO10020" s="23">
        <f>IF(AO10015="","",3.267*AO10015)</f>
        <v/>
      </c>
      <c r="AP10020" s="23">
        <f>IF(AP10015="","",3.267*AP10015)</f>
        <v/>
      </c>
      <c r="AQ10020" s="23">
        <f>IF(AQ10015="","",3.267*AQ10015)</f>
        <v/>
      </c>
      <c r="AR10020" s="23">
        <f>IF(AR10015="","",3.267*AR10015)</f>
        <v/>
      </c>
      <c r="AS10020" s="23">
        <f>IF(AS10015="","",3.267*AS10015)</f>
        <v/>
      </c>
      <c r="AT10020" s="23">
        <f>IF(AT10015="","",3.267*AT10015)</f>
        <v/>
      </c>
      <c r="AU10020" s="23">
        <f>IF(AU10015="","",3.267*AU10015)</f>
        <v/>
      </c>
      <c r="AV10020" s="23">
        <f>IF(AV10015="","",3.267*AV10015)</f>
        <v/>
      </c>
      <c r="AW10020" s="23">
        <f>IF(AW10015="","",3.267*AW10015)</f>
        <v/>
      </c>
      <c r="AX10020" s="23">
        <f>IF(AX10015="","",3.267*AX10015)</f>
        <v/>
      </c>
      <c r="AY10020" s="23">
        <f>IF(AY10015="","",3.267*AY10015)</f>
        <v/>
      </c>
      <c r="AZ10020" s="23">
        <f>IF(AZ10015="","",3.267*AZ10015)</f>
        <v/>
      </c>
      <c r="BA10020" s="23">
        <f>IF(BA10015="","",3.267*BA10015)</f>
        <v/>
      </c>
      <c r="BB10020" s="23">
        <f>IF(BB10015="","",3.267*BB10015)</f>
        <v/>
      </c>
      <c r="BC10020" s="23">
        <f>IF(BC10015="","",3.267*BC10015)</f>
        <v/>
      </c>
      <c r="BD10020" s="23">
        <f>IF(BD10015="","",3.267*BD10015)</f>
        <v/>
      </c>
      <c r="BE10020" s="23">
        <f>IF(BE10015="","",3.267*BE10015)</f>
        <v/>
      </c>
    </row>
    <row r="10021">
      <c r="A10021" s="21" t="inlineStr">
        <is>
          <t>Median</t>
        </is>
      </c>
      <c r="H10021" s="23">
        <f>IF(COUNT('Data Entry'!$H$5:$H$10004)=0,"",MEDIAN('Data Entry'!$H$5:$H$10004))</f>
        <v/>
      </c>
      <c r="I10021" s="23">
        <f>IF(COUNT('Data Entry'!$I$5:$I$10004)=0,"",MEDIAN('Data Entry'!$I$5:$I$10004))</f>
        <v/>
      </c>
      <c r="J10021" s="23">
        <f>IF(COUNT('Data Entry'!$J$5:$J$10004)=0,"",MEDIAN('Data Entry'!$J$5:$J$10004))</f>
        <v/>
      </c>
      <c r="K10021" s="23">
        <f>IF(COUNT('Data Entry'!$K$5:$K$10004)=0,"",MEDIAN('Data Entry'!$K$5:$K$10004))</f>
        <v/>
      </c>
      <c r="L10021" s="23">
        <f>IF(COUNT('Data Entry'!$L$5:$L$10004)=0,"",MEDIAN('Data Entry'!$L$5:$L$10004))</f>
        <v/>
      </c>
      <c r="M10021" s="23">
        <f>IF(COUNT('Data Entry'!$M$5:$M$10004)=0,"",MEDIAN('Data Entry'!$M$5:$M$10004))</f>
        <v/>
      </c>
      <c r="N10021" s="23">
        <f>IF(COUNT('Data Entry'!$N$5:$N$10004)=0,"",MEDIAN('Data Entry'!$N$5:$N$10004))</f>
        <v/>
      </c>
      <c r="O10021" s="23">
        <f>IF(COUNT('Data Entry'!$O$5:$O$10004)=0,"",MEDIAN('Data Entry'!$O$5:$O$10004))</f>
        <v/>
      </c>
      <c r="P10021" s="23">
        <f>IF(COUNT('Data Entry'!$P$5:$P$10004)=0,"",MEDIAN('Data Entry'!$P$5:$P$10004))</f>
        <v/>
      </c>
      <c r="Q10021" s="23">
        <f>IF(COUNT('Data Entry'!$Q$5:$Q$10004)=0,"",MEDIAN('Data Entry'!$Q$5:$Q$10004))</f>
        <v/>
      </c>
      <c r="R10021" s="23">
        <f>IF(COUNT('Data Entry'!$R$5:$R$10004)=0,"",MEDIAN('Data Entry'!$R$5:$R$10004))</f>
        <v/>
      </c>
      <c r="S10021" s="23">
        <f>IF(COUNT('Data Entry'!$S$5:$S$10004)=0,"",MEDIAN('Data Entry'!$S$5:$S$10004))</f>
        <v/>
      </c>
      <c r="T10021" s="23">
        <f>IF(COUNT('Data Entry'!$T$5:$T$10004)=0,"",MEDIAN('Data Entry'!$T$5:$T$10004))</f>
        <v/>
      </c>
      <c r="U10021" s="23">
        <f>IF(COUNT('Data Entry'!$U$5:$U$10004)=0,"",MEDIAN('Data Entry'!$U$5:$U$10004))</f>
        <v/>
      </c>
      <c r="V10021" s="23">
        <f>IF(COUNT('Data Entry'!$V$5:$V$10004)=0,"",MEDIAN('Data Entry'!$V$5:$V$10004))</f>
        <v/>
      </c>
      <c r="W10021" s="23">
        <f>IF(COUNT('Data Entry'!$W$5:$W$10004)=0,"",MEDIAN('Data Entry'!$W$5:$W$10004))</f>
        <v/>
      </c>
      <c r="X10021" s="23">
        <f>IF(COUNT('Data Entry'!$X$5:$X$10004)=0,"",MEDIAN('Data Entry'!$X$5:$X$10004))</f>
        <v/>
      </c>
      <c r="Y10021" s="23">
        <f>IF(COUNT('Data Entry'!$Y$5:$Y$10004)=0,"",MEDIAN('Data Entry'!$Y$5:$Y$10004))</f>
        <v/>
      </c>
      <c r="Z10021" s="23">
        <f>IF(COUNT('Data Entry'!$Z$5:$Z$10004)=0,"",MEDIAN('Data Entry'!$Z$5:$Z$10004))</f>
        <v/>
      </c>
      <c r="AA10021" s="23">
        <f>IF(COUNT('Data Entry'!$AA$5:$AA$10004)=0,"",MEDIAN('Data Entry'!$AA$5:$AA$10004))</f>
        <v/>
      </c>
      <c r="AB10021" s="23">
        <f>IF(COUNT('Data Entry'!$AB$5:$AB$10004)=0,"",MEDIAN('Data Entry'!$AB$5:$AB$10004))</f>
        <v/>
      </c>
      <c r="AC10021" s="23">
        <f>IF(COUNT('Data Entry'!$AC$5:$AC$10004)=0,"",MEDIAN('Data Entry'!$AC$5:$AC$10004))</f>
        <v/>
      </c>
      <c r="AD10021" s="23">
        <f>IF(COUNT('Data Entry'!$AD$5:$AD$10004)=0,"",MEDIAN('Data Entry'!$AD$5:$AD$10004))</f>
        <v/>
      </c>
      <c r="AE10021" s="23">
        <f>IF(COUNT('Data Entry'!$AE$5:$AE$10004)=0,"",MEDIAN('Data Entry'!$AE$5:$AE$10004))</f>
        <v/>
      </c>
      <c r="AF10021" s="23">
        <f>IF(COUNT('Data Entry'!$AF$5:$AF$10004)=0,"",MEDIAN('Data Entry'!$AF$5:$AF$10004))</f>
        <v/>
      </c>
      <c r="AG10021" s="23">
        <f>IF(COUNT('Data Entry'!$AG$5:$AG$10004)=0,"",MEDIAN('Data Entry'!$AG$5:$AG$10004))</f>
        <v/>
      </c>
      <c r="AH10021" s="23">
        <f>IF(COUNT('Data Entry'!$AH$5:$AH$10004)=0,"",MEDIAN('Data Entry'!$AH$5:$AH$10004))</f>
        <v/>
      </c>
      <c r="AI10021" s="23">
        <f>IF(COUNT('Data Entry'!$AI$5:$AI$10004)=0,"",MEDIAN('Data Entry'!$AI$5:$AI$10004))</f>
        <v/>
      </c>
      <c r="AJ10021" s="23">
        <f>IF(COUNT('Data Entry'!$AJ$5:$AJ$10004)=0,"",MEDIAN('Data Entry'!$AJ$5:$AJ$10004))</f>
        <v/>
      </c>
      <c r="AK10021" s="23">
        <f>IF(COUNT('Data Entry'!$AK$5:$AK$10004)=0,"",MEDIAN('Data Entry'!$AK$5:$AK$10004))</f>
        <v/>
      </c>
      <c r="AL10021" s="23">
        <f>IF(COUNT('Data Entry'!$AL$5:$AL$10004)=0,"",MEDIAN('Data Entry'!$AL$5:$AL$10004))</f>
        <v/>
      </c>
      <c r="AM10021" s="23">
        <f>IF(COUNT('Data Entry'!$AM$5:$AM$10004)=0,"",MEDIAN('Data Entry'!$AM$5:$AM$10004))</f>
        <v/>
      </c>
      <c r="AN10021" s="23">
        <f>IF(COUNT('Data Entry'!$AN$5:$AN$10004)=0,"",MEDIAN('Data Entry'!$AN$5:$AN$10004))</f>
        <v/>
      </c>
      <c r="AO10021" s="23">
        <f>IF(COUNT('Data Entry'!$AO$5:$AO$10004)=0,"",MEDIAN('Data Entry'!$AO$5:$AO$10004))</f>
        <v/>
      </c>
      <c r="AP10021" s="23">
        <f>IF(COUNT('Data Entry'!$AP$5:$AP$10004)=0,"",MEDIAN('Data Entry'!$AP$5:$AP$10004))</f>
        <v/>
      </c>
      <c r="AQ10021" s="23">
        <f>IF(COUNT('Data Entry'!$AQ$5:$AQ$10004)=0,"",MEDIAN('Data Entry'!$AQ$5:$AQ$10004))</f>
        <v/>
      </c>
      <c r="AR10021" s="23">
        <f>IF(COUNT('Data Entry'!$AR$5:$AR$10004)=0,"",MEDIAN('Data Entry'!$AR$5:$AR$10004))</f>
        <v/>
      </c>
      <c r="AS10021" s="23">
        <f>IF(COUNT('Data Entry'!$AS$5:$AS$10004)=0,"",MEDIAN('Data Entry'!$AS$5:$AS$10004))</f>
        <v/>
      </c>
      <c r="AT10021" s="23">
        <f>IF(COUNT('Data Entry'!$AT$5:$AT$10004)=0,"",MEDIAN('Data Entry'!$AT$5:$AT$10004))</f>
        <v/>
      </c>
      <c r="AU10021" s="23">
        <f>IF(COUNT('Data Entry'!$AU$5:$AU$10004)=0,"",MEDIAN('Data Entry'!$AU$5:$AU$10004))</f>
        <v/>
      </c>
      <c r="AV10021" s="23">
        <f>IF(COUNT('Data Entry'!$AV$5:$AV$10004)=0,"",MEDIAN('Data Entry'!$AV$5:$AV$10004))</f>
        <v/>
      </c>
      <c r="AW10021" s="23">
        <f>IF(COUNT('Data Entry'!$AW$5:$AW$10004)=0,"",MEDIAN('Data Entry'!$AW$5:$AW$10004))</f>
        <v/>
      </c>
      <c r="AX10021" s="23">
        <f>IF(COUNT('Data Entry'!$AX$5:$AX$10004)=0,"",MEDIAN('Data Entry'!$AX$5:$AX$10004))</f>
        <v/>
      </c>
      <c r="AY10021" s="23">
        <f>IF(COUNT('Data Entry'!$AY$5:$AY$10004)=0,"",MEDIAN('Data Entry'!$AY$5:$AY$10004))</f>
        <v/>
      </c>
      <c r="AZ10021" s="23">
        <f>IF(COUNT('Data Entry'!$AZ$5:$AZ$10004)=0,"",MEDIAN('Data Entry'!$AZ$5:$AZ$10004))</f>
        <v/>
      </c>
      <c r="BA10021" s="23">
        <f>IF(COUNT('Data Entry'!$BA$5:$BA$10004)=0,"",MEDIAN('Data Entry'!$BA$5:$BA$10004))</f>
        <v/>
      </c>
      <c r="BB10021" s="23">
        <f>IF(COUNT('Data Entry'!$BB$5:$BB$10004)=0,"",MEDIAN('Data Entry'!$BB$5:$BB$10004))</f>
        <v/>
      </c>
      <c r="BC10021" s="23">
        <f>IF(COUNT('Data Entry'!$BC$5:$BC$10004)=0,"",MEDIAN('Data Entry'!$BC$5:$BC$10004))</f>
        <v/>
      </c>
      <c r="BD10021" s="23">
        <f>IF(COUNT('Data Entry'!$BD$5:$BD$10004)=0,"",MEDIAN('Data Entry'!$BD$5:$BD$10004))</f>
        <v/>
      </c>
      <c r="BE10021" s="23">
        <f>IF(COUNT('Data Entry'!$BE$5:$BE$10004)=0,"",MEDIAN('Data Entry'!$BE$5:$BE$10004))</f>
        <v/>
      </c>
    </row>
    <row r="10022">
      <c r="A10022" s="21" t="inlineStr">
        <is>
          <t>Last data row</t>
        </is>
      </c>
      <c r="H10022" s="22">
        <f>IFERROR(MATCH(9.99999999999999E+307,'Data Entry'!$H$5:$H$10004)+4,4)</f>
        <v/>
      </c>
      <c r="I10022" s="22">
        <f>IFERROR(MATCH(9.99999999999999E+307,'Data Entry'!$I$5:$I$10004)+4,4)</f>
        <v/>
      </c>
      <c r="J10022" s="22">
        <f>IFERROR(MATCH(9.99999999999999E+307,'Data Entry'!$J$5:$J$10004)+4,4)</f>
        <v/>
      </c>
      <c r="K10022" s="22">
        <f>IFERROR(MATCH(9.99999999999999E+307,'Data Entry'!$K$5:$K$10004)+4,4)</f>
        <v/>
      </c>
      <c r="L10022" s="22">
        <f>IFERROR(MATCH(9.99999999999999E+307,'Data Entry'!$L$5:$L$10004)+4,4)</f>
        <v/>
      </c>
      <c r="M10022" s="22">
        <f>IFERROR(MATCH(9.99999999999999E+307,'Data Entry'!$M$5:$M$10004)+4,4)</f>
        <v/>
      </c>
      <c r="N10022" s="22">
        <f>IFERROR(MATCH(9.99999999999999E+307,'Data Entry'!$N$5:$N$10004)+4,4)</f>
        <v/>
      </c>
      <c r="O10022" s="22">
        <f>IFERROR(MATCH(9.99999999999999E+307,'Data Entry'!$O$5:$O$10004)+4,4)</f>
        <v/>
      </c>
      <c r="P10022" s="22">
        <f>IFERROR(MATCH(9.99999999999999E+307,'Data Entry'!$P$5:$P$10004)+4,4)</f>
        <v/>
      </c>
      <c r="Q10022" s="22">
        <f>IFERROR(MATCH(9.99999999999999E+307,'Data Entry'!$Q$5:$Q$10004)+4,4)</f>
        <v/>
      </c>
      <c r="R10022" s="22">
        <f>IFERROR(MATCH(9.99999999999999E+307,'Data Entry'!$R$5:$R$10004)+4,4)</f>
        <v/>
      </c>
      <c r="S10022" s="22">
        <f>IFERROR(MATCH(9.99999999999999E+307,'Data Entry'!$S$5:$S$10004)+4,4)</f>
        <v/>
      </c>
      <c r="T10022" s="22">
        <f>IFERROR(MATCH(9.99999999999999E+307,'Data Entry'!$T$5:$T$10004)+4,4)</f>
        <v/>
      </c>
      <c r="U10022" s="22">
        <f>IFERROR(MATCH(9.99999999999999E+307,'Data Entry'!$U$5:$U$10004)+4,4)</f>
        <v/>
      </c>
      <c r="V10022" s="22">
        <f>IFERROR(MATCH(9.99999999999999E+307,'Data Entry'!$V$5:$V$10004)+4,4)</f>
        <v/>
      </c>
      <c r="W10022" s="22">
        <f>IFERROR(MATCH(9.99999999999999E+307,'Data Entry'!$W$5:$W$10004)+4,4)</f>
        <v/>
      </c>
      <c r="X10022" s="22">
        <f>IFERROR(MATCH(9.99999999999999E+307,'Data Entry'!$X$5:$X$10004)+4,4)</f>
        <v/>
      </c>
      <c r="Y10022" s="22">
        <f>IFERROR(MATCH(9.99999999999999E+307,'Data Entry'!$Y$5:$Y$10004)+4,4)</f>
        <v/>
      </c>
      <c r="Z10022" s="22">
        <f>IFERROR(MATCH(9.99999999999999E+307,'Data Entry'!$Z$5:$Z$10004)+4,4)</f>
        <v/>
      </c>
      <c r="AA10022" s="22">
        <f>IFERROR(MATCH(9.99999999999999E+307,'Data Entry'!$AA$5:$AA$10004)+4,4)</f>
        <v/>
      </c>
      <c r="AB10022" s="22">
        <f>IFERROR(MATCH(9.99999999999999E+307,'Data Entry'!$AB$5:$AB$10004)+4,4)</f>
        <v/>
      </c>
      <c r="AC10022" s="22">
        <f>IFERROR(MATCH(9.99999999999999E+307,'Data Entry'!$AC$5:$AC$10004)+4,4)</f>
        <v/>
      </c>
      <c r="AD10022" s="22">
        <f>IFERROR(MATCH(9.99999999999999E+307,'Data Entry'!$AD$5:$AD$10004)+4,4)</f>
        <v/>
      </c>
      <c r="AE10022" s="22">
        <f>IFERROR(MATCH(9.99999999999999E+307,'Data Entry'!$AE$5:$AE$10004)+4,4)</f>
        <v/>
      </c>
      <c r="AF10022" s="22">
        <f>IFERROR(MATCH(9.99999999999999E+307,'Data Entry'!$AF$5:$AF$10004)+4,4)</f>
        <v/>
      </c>
      <c r="AG10022" s="22">
        <f>IFERROR(MATCH(9.99999999999999E+307,'Data Entry'!$AG$5:$AG$10004)+4,4)</f>
        <v/>
      </c>
      <c r="AH10022" s="22">
        <f>IFERROR(MATCH(9.99999999999999E+307,'Data Entry'!$AH$5:$AH$10004)+4,4)</f>
        <v/>
      </c>
      <c r="AI10022" s="22">
        <f>IFERROR(MATCH(9.99999999999999E+307,'Data Entry'!$AI$5:$AI$10004)+4,4)</f>
        <v/>
      </c>
      <c r="AJ10022" s="22">
        <f>IFERROR(MATCH(9.99999999999999E+307,'Data Entry'!$AJ$5:$AJ$10004)+4,4)</f>
        <v/>
      </c>
      <c r="AK10022" s="22">
        <f>IFERROR(MATCH(9.99999999999999E+307,'Data Entry'!$AK$5:$AK$10004)+4,4)</f>
        <v/>
      </c>
      <c r="AL10022" s="22">
        <f>IFERROR(MATCH(9.99999999999999E+307,'Data Entry'!$AL$5:$AL$10004)+4,4)</f>
        <v/>
      </c>
      <c r="AM10022" s="22">
        <f>IFERROR(MATCH(9.99999999999999E+307,'Data Entry'!$AM$5:$AM$10004)+4,4)</f>
        <v/>
      </c>
      <c r="AN10022" s="22">
        <f>IFERROR(MATCH(9.99999999999999E+307,'Data Entry'!$AN$5:$AN$10004)+4,4)</f>
        <v/>
      </c>
      <c r="AO10022" s="22">
        <f>IFERROR(MATCH(9.99999999999999E+307,'Data Entry'!$AO$5:$AO$10004)+4,4)</f>
        <v/>
      </c>
      <c r="AP10022" s="22">
        <f>IFERROR(MATCH(9.99999999999999E+307,'Data Entry'!$AP$5:$AP$10004)+4,4)</f>
        <v/>
      </c>
      <c r="AQ10022" s="22">
        <f>IFERROR(MATCH(9.99999999999999E+307,'Data Entry'!$AQ$5:$AQ$10004)+4,4)</f>
        <v/>
      </c>
      <c r="AR10022" s="22">
        <f>IFERROR(MATCH(9.99999999999999E+307,'Data Entry'!$AR$5:$AR$10004)+4,4)</f>
        <v/>
      </c>
      <c r="AS10022" s="22">
        <f>IFERROR(MATCH(9.99999999999999E+307,'Data Entry'!$AS$5:$AS$10004)+4,4)</f>
        <v/>
      </c>
      <c r="AT10022" s="22">
        <f>IFERROR(MATCH(9.99999999999999E+307,'Data Entry'!$AT$5:$AT$10004)+4,4)</f>
        <v/>
      </c>
      <c r="AU10022" s="22">
        <f>IFERROR(MATCH(9.99999999999999E+307,'Data Entry'!$AU$5:$AU$10004)+4,4)</f>
        <v/>
      </c>
      <c r="AV10022" s="22">
        <f>IFERROR(MATCH(9.99999999999999E+307,'Data Entry'!$AV$5:$AV$10004)+4,4)</f>
        <v/>
      </c>
      <c r="AW10022" s="22">
        <f>IFERROR(MATCH(9.99999999999999E+307,'Data Entry'!$AW$5:$AW$10004)+4,4)</f>
        <v/>
      </c>
      <c r="AX10022" s="22">
        <f>IFERROR(MATCH(9.99999999999999E+307,'Data Entry'!$AX$5:$AX$10004)+4,4)</f>
        <v/>
      </c>
      <c r="AY10022" s="22">
        <f>IFERROR(MATCH(9.99999999999999E+307,'Data Entry'!$AY$5:$AY$10004)+4,4)</f>
        <v/>
      </c>
      <c r="AZ10022" s="22">
        <f>IFERROR(MATCH(9.99999999999999E+307,'Data Entry'!$AZ$5:$AZ$10004)+4,4)</f>
        <v/>
      </c>
      <c r="BA10022" s="22">
        <f>IFERROR(MATCH(9.99999999999999E+307,'Data Entry'!$BA$5:$BA$10004)+4,4)</f>
        <v/>
      </c>
      <c r="BB10022" s="22">
        <f>IFERROR(MATCH(9.99999999999999E+307,'Data Entry'!$BB$5:$BB$10004)+4,4)</f>
        <v/>
      </c>
      <c r="BC10022" s="22">
        <f>IFERROR(MATCH(9.99999999999999E+307,'Data Entry'!$BC$5:$BC$10004)+4,4)</f>
        <v/>
      </c>
      <c r="BD10022" s="22">
        <f>IFERROR(MATCH(9.99999999999999E+307,'Data Entry'!$BD$5:$BD$10004)+4,4)</f>
        <v/>
      </c>
      <c r="BE10022" s="22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4" t="inlineStr">
        <is>
          <t>SPC DATA COLLECTION SHEET</t>
        </is>
      </c>
      <c r="L1" s="13">
        <f>"Doc: "&amp;Settings!B9&amp;"  Rev "&amp;Settings!B10</f>
        <v/>
      </c>
    </row>
    <row r="2">
      <c r="A2" s="3">
        <f>Settings!B8</f>
        <v/>
      </c>
    </row>
    <row r="4">
      <c r="A4" s="25" t="inlineStr">
        <is>
          <t>Part No.:</t>
        </is>
      </c>
      <c r="C4" s="26" t="n"/>
      <c r="D4" s="26" t="n"/>
      <c r="E4" s="26" t="n"/>
      <c r="F4" s="26" t="n"/>
      <c r="H4" s="25" t="inlineStr">
        <is>
          <t>Operation:</t>
        </is>
      </c>
      <c r="J4" s="26" t="n"/>
      <c r="K4" s="26" t="n"/>
      <c r="L4" s="26" t="n"/>
      <c r="M4" s="26" t="n"/>
      <c r="N4" s="26" t="n"/>
    </row>
    <row r="5">
      <c r="A5" s="25" t="inlineStr">
        <is>
          <t>Machine / Cell:</t>
        </is>
      </c>
      <c r="C5" s="26" t="n"/>
      <c r="D5" s="26" t="n"/>
      <c r="E5" s="26" t="n"/>
      <c r="F5" s="26" t="n"/>
      <c r="H5" s="25" t="inlineStr">
        <is>
          <t>Gauge ID:</t>
        </is>
      </c>
      <c r="J5" s="26" t="n"/>
      <c r="K5" s="26" t="n"/>
      <c r="L5" s="26" t="n"/>
      <c r="M5" s="26" t="n"/>
      <c r="N5" s="26" t="n"/>
    </row>
    <row r="6">
      <c r="A6" s="25" t="inlineStr">
        <is>
          <t>Operator:</t>
        </is>
      </c>
      <c r="C6" s="26" t="n"/>
      <c r="D6" s="26" t="n"/>
      <c r="E6" s="26" t="n"/>
      <c r="F6" s="26" t="n"/>
      <c r="H6" s="25" t="inlineStr">
        <is>
          <t>Shift:</t>
        </is>
      </c>
      <c r="J6" s="26" t="n"/>
      <c r="K6" s="26" t="n"/>
      <c r="L6" s="26" t="n"/>
      <c r="M6" s="26" t="n"/>
      <c r="N6" s="26" t="n"/>
    </row>
    <row r="7">
      <c r="A7" s="25" t="inlineStr">
        <is>
          <t>Date:</t>
        </is>
      </c>
      <c r="C7" s="26" t="n"/>
      <c r="D7" s="26" t="n"/>
      <c r="E7" s="26" t="n"/>
      <c r="F7" s="26" t="n"/>
      <c r="H7" s="25" t="inlineStr">
        <is>
          <t>Sample frequency:</t>
        </is>
      </c>
      <c r="J7" s="26" t="n"/>
      <c r="K7" s="26" t="n"/>
      <c r="L7" s="26" t="n"/>
      <c r="M7" s="26" t="n"/>
      <c r="N7" s="26" t="n"/>
    </row>
    <row r="9">
      <c r="A9" s="4" t="inlineStr">
        <is>
          <t>CHARACTERISTICS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9" t="n"/>
    </row>
    <row r="10">
      <c r="A10" s="21" t="inlineStr">
        <is>
          <t>Characteristic</t>
        </is>
      </c>
      <c r="B10" s="28" t="n"/>
      <c r="C10" s="28" t="n"/>
      <c r="D10" s="29">
        <f>IF(Settings!B17="","-",Settings!B17)</f>
        <v/>
      </c>
      <c r="E10" s="29">
        <f>IF(Settings!B18="","-",Settings!B18)</f>
        <v/>
      </c>
      <c r="F10" s="29">
        <f>IF(Settings!B19="","-",Settings!B19)</f>
        <v/>
      </c>
      <c r="G10" s="29">
        <f>IF(Settings!B20="","-",Settings!B20)</f>
        <v/>
      </c>
      <c r="H10" s="29">
        <f>IF(Settings!B21="","-",Settings!B21)</f>
        <v/>
      </c>
      <c r="I10" s="29">
        <f>IF(Settings!B22="","-",Settings!B22)</f>
        <v/>
      </c>
      <c r="J10" s="29">
        <f>IF(Settings!B23="","-",Settings!B23)</f>
        <v/>
      </c>
      <c r="K10" s="29">
        <f>IF(Settings!B24="","-",Settings!B24)</f>
        <v/>
      </c>
      <c r="L10" s="29">
        <f>IF(Settings!B25="","-",Settings!B25)</f>
        <v/>
      </c>
      <c r="M10" s="29">
        <f>IF(Settings!B26="","-",Settings!B26)</f>
        <v/>
      </c>
      <c r="N10" s="30" t="n"/>
    </row>
    <row r="11">
      <c r="A11" s="21" t="inlineStr">
        <is>
          <t>Nominal</t>
        </is>
      </c>
      <c r="B11" s="28" t="n"/>
      <c r="C11" s="28" t="n"/>
      <c r="D11" s="31">
        <f>IF(Settings!C17="","-",Settings!C17)</f>
        <v/>
      </c>
      <c r="E11" s="31">
        <f>IF(Settings!C18="","-",Settings!C18)</f>
        <v/>
      </c>
      <c r="F11" s="31">
        <f>IF(Settings!C19="","-",Settings!C19)</f>
        <v/>
      </c>
      <c r="G11" s="31">
        <f>IF(Settings!C20="","-",Settings!C20)</f>
        <v/>
      </c>
      <c r="H11" s="31">
        <f>IF(Settings!C21="","-",Settings!C21)</f>
        <v/>
      </c>
      <c r="I11" s="31">
        <f>IF(Settings!C22="","-",Settings!C22)</f>
        <v/>
      </c>
      <c r="J11" s="31">
        <f>IF(Settings!C23="","-",Settings!C23)</f>
        <v/>
      </c>
      <c r="K11" s="31">
        <f>IF(Settings!C24="","-",Settings!C24)</f>
        <v/>
      </c>
      <c r="L11" s="31">
        <f>IF(Settings!C25="","-",Settings!C25)</f>
        <v/>
      </c>
      <c r="M11" s="31">
        <f>IF(Settings!C26="","-",Settings!C26)</f>
        <v/>
      </c>
      <c r="N11" s="30" t="n"/>
    </row>
    <row r="12">
      <c r="A12" s="21" t="inlineStr">
        <is>
          <t>LSL</t>
        </is>
      </c>
      <c r="B12" s="28" t="n"/>
      <c r="C12" s="28" t="n"/>
      <c r="D12" s="31">
        <f>IF(Settings!D17="","-",Settings!D17)</f>
        <v/>
      </c>
      <c r="E12" s="31">
        <f>IF(Settings!D18="","-",Settings!D18)</f>
        <v/>
      </c>
      <c r="F12" s="31">
        <f>IF(Settings!D19="","-",Settings!D19)</f>
        <v/>
      </c>
      <c r="G12" s="31">
        <f>IF(Settings!D20="","-",Settings!D20)</f>
        <v/>
      </c>
      <c r="H12" s="31">
        <f>IF(Settings!D21="","-",Settings!D21)</f>
        <v/>
      </c>
      <c r="I12" s="31">
        <f>IF(Settings!D22="","-",Settings!D22)</f>
        <v/>
      </c>
      <c r="J12" s="31">
        <f>IF(Settings!D23="","-",Settings!D23)</f>
        <v/>
      </c>
      <c r="K12" s="31">
        <f>IF(Settings!D24="","-",Settings!D24)</f>
        <v/>
      </c>
      <c r="L12" s="31">
        <f>IF(Settings!D25="","-",Settings!D25)</f>
        <v/>
      </c>
      <c r="M12" s="31">
        <f>IF(Settings!D26="","-",Settings!D26)</f>
        <v/>
      </c>
      <c r="N12" s="30" t="n"/>
    </row>
    <row r="13">
      <c r="A13" s="21" t="inlineStr">
        <is>
          <t>USL</t>
        </is>
      </c>
      <c r="B13" s="28" t="n"/>
      <c r="C13" s="28" t="n"/>
      <c r="D13" s="31">
        <f>IF(Settings!E17="","-",Settings!E17)</f>
        <v/>
      </c>
      <c r="E13" s="31">
        <f>IF(Settings!E18="","-",Settings!E18)</f>
        <v/>
      </c>
      <c r="F13" s="31">
        <f>IF(Settings!E19="","-",Settings!E19)</f>
        <v/>
      </c>
      <c r="G13" s="31">
        <f>IF(Settings!E20="","-",Settings!E20)</f>
        <v/>
      </c>
      <c r="H13" s="31">
        <f>IF(Settings!E21="","-",Settings!E21)</f>
        <v/>
      </c>
      <c r="I13" s="31">
        <f>IF(Settings!E22="","-",Settings!E22)</f>
        <v/>
      </c>
      <c r="J13" s="31">
        <f>IF(Settings!E23="","-",Settings!E23)</f>
        <v/>
      </c>
      <c r="K13" s="31">
        <f>IF(Settings!E24="","-",Settings!E24)</f>
        <v/>
      </c>
      <c r="L13" s="31">
        <f>IF(Settings!E25="","-",Settings!E25)</f>
        <v/>
      </c>
      <c r="M13" s="31">
        <f>IF(Settings!E26="","-",Settings!E26)</f>
        <v/>
      </c>
      <c r="N13" s="30" t="n"/>
    </row>
    <row r="14">
      <c r="A14" s="21" t="inlineStr">
        <is>
          <t>Unit</t>
        </is>
      </c>
      <c r="B14" s="28" t="n"/>
      <c r="C14" s="28" t="n"/>
      <c r="D14" s="29">
        <f>IF(Settings!F17="","-",Settings!F17)</f>
        <v/>
      </c>
      <c r="E14" s="29">
        <f>IF(Settings!F18="","-",Settings!F18)</f>
        <v/>
      </c>
      <c r="F14" s="29">
        <f>IF(Settings!F19="","-",Settings!F19)</f>
        <v/>
      </c>
      <c r="G14" s="29">
        <f>IF(Settings!F20="","-",Settings!F20)</f>
        <v/>
      </c>
      <c r="H14" s="29">
        <f>IF(Settings!F21="","-",Settings!F21)</f>
        <v/>
      </c>
      <c r="I14" s="29">
        <f>IF(Settings!F22="","-",Settings!F22)</f>
        <v/>
      </c>
      <c r="J14" s="29">
        <f>IF(Settings!F23="","-",Settings!F23)</f>
        <v/>
      </c>
      <c r="K14" s="29">
        <f>IF(Settings!F24="","-",Settings!F24)</f>
        <v/>
      </c>
      <c r="L14" s="29">
        <f>IF(Settings!F25="","-",Settings!F25)</f>
        <v/>
      </c>
      <c r="M14" s="29">
        <f>IF(Settings!F26="","-",Settings!F26)</f>
        <v/>
      </c>
      <c r="N14" s="30" t="n"/>
    </row>
    <row r="16" ht="24" customHeight="1">
      <c r="A16" s="18" t="inlineStr">
        <is>
          <t>Sample #</t>
        </is>
      </c>
      <c r="B16" s="18" t="inlineStr">
        <is>
          <t>Time</t>
        </is>
      </c>
      <c r="C16" s="18" t="inlineStr">
        <is>
          <t>Serial / Batch</t>
        </is>
      </c>
      <c r="D16" s="18" t="inlineStr">
        <is>
          <t>Char 1</t>
        </is>
      </c>
      <c r="E16" s="18" t="inlineStr">
        <is>
          <t>Char 2</t>
        </is>
      </c>
      <c r="F16" s="18" t="inlineStr">
        <is>
          <t>Char 3</t>
        </is>
      </c>
      <c r="G16" s="18" t="inlineStr">
        <is>
          <t>Char 4</t>
        </is>
      </c>
      <c r="H16" s="18" t="inlineStr">
        <is>
          <t>Char 5</t>
        </is>
      </c>
      <c r="I16" s="18" t="inlineStr">
        <is>
          <t>Char 6</t>
        </is>
      </c>
      <c r="J16" s="18" t="inlineStr">
        <is>
          <t>Char 7</t>
        </is>
      </c>
      <c r="K16" s="18" t="inlineStr">
        <is>
          <t>Char 8</t>
        </is>
      </c>
      <c r="L16" s="18" t="inlineStr">
        <is>
          <t>Char 9</t>
        </is>
      </c>
      <c r="M16" s="18" t="inlineStr">
        <is>
          <t>Char 10</t>
        </is>
      </c>
      <c r="N16" s="18" t="inlineStr">
        <is>
          <t>Notes</t>
        </is>
      </c>
    </row>
    <row r="17" ht="20" customHeight="1">
      <c r="A17" s="16" t="n">
        <v>1</v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 ht="20" customHeight="1">
      <c r="A18" s="16" t="n">
        <v>2</v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 ht="20" customHeight="1">
      <c r="A19" s="16" t="n">
        <v>3</v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 ht="20" customHeight="1">
      <c r="A20" s="16" t="n">
        <v>4</v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 ht="20" customHeight="1">
      <c r="A21" s="16" t="n">
        <v>5</v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 ht="20" customHeight="1">
      <c r="A22" s="16" t="n">
        <v>6</v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 ht="20" customHeight="1">
      <c r="A23" s="16" t="n">
        <v>7</v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 ht="20" customHeight="1">
      <c r="A24" s="16" t="n">
        <v>8</v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 ht="20" customHeight="1">
      <c r="A25" s="16" t="n">
        <v>9</v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 ht="20" customHeight="1">
      <c r="A26" s="16" t="n">
        <v>10</v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 ht="20" customHeight="1">
      <c r="A27" s="16" t="n">
        <v>11</v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 ht="20" customHeight="1">
      <c r="A28" s="16" t="n">
        <v>12</v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 ht="20" customHeight="1">
      <c r="A29" s="16" t="n">
        <v>13</v>
      </c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 ht="20" customHeight="1">
      <c r="A30" s="16" t="n">
        <v>14</v>
      </c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 ht="20" customHeight="1">
      <c r="A31" s="16" t="n">
        <v>15</v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 ht="20" customHeight="1">
      <c r="A32" s="16" t="n">
        <v>16</v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 ht="20" customHeight="1">
      <c r="A33" s="16" t="n">
        <v>17</v>
      </c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 ht="20" customHeight="1">
      <c r="A34" s="16" t="n">
        <v>18</v>
      </c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 ht="20" customHeight="1">
      <c r="A35" s="16" t="n">
        <v>19</v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 ht="20" customHeight="1">
      <c r="A36" s="16" t="n">
        <v>20</v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 ht="20" customHeight="1">
      <c r="A37" s="16" t="n">
        <v>21</v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 ht="20" customHeight="1">
      <c r="A38" s="16" t="n">
        <v>22</v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 ht="20" customHeight="1">
      <c r="A39" s="16" t="n">
        <v>23</v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 ht="20" customHeight="1">
      <c r="A40" s="16" t="n">
        <v>24</v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 ht="20" customHeight="1">
      <c r="A41" s="16" t="n">
        <v>25</v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3">
      <c r="A43" s="25" t="inlineStr">
        <is>
          <t>Notes / out-of-spec actions:</t>
        </is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</row>
    <row r="48">
      <c r="A48" s="25" t="inlineStr">
        <is>
          <t>Recorded by:</t>
        </is>
      </c>
      <c r="B48" s="26" t="n"/>
      <c r="C48" s="26" t="n"/>
      <c r="D48" s="25" t="inlineStr">
        <is>
          <t>Signature:</t>
        </is>
      </c>
      <c r="E48" s="26" t="n"/>
      <c r="F48" s="26" t="n"/>
      <c r="G48" s="25" t="inlineStr">
        <is>
          <t>Checked by:</t>
        </is>
      </c>
      <c r="H48" s="26" t="n"/>
      <c r="I48" s="26" t="n"/>
      <c r="J48" s="25" t="inlineStr">
        <is>
          <t>Date:</t>
        </is>
      </c>
      <c r="K48" s="26" t="n"/>
      <c r="L48" s="26" t="n"/>
    </row>
    <row r="50">
      <c r="A50" s="13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K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2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'Data Entry'!H10022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Capability!$E$5="",Capability!$F$5="",((IF(Capability!$Q$5="",Capability!$F$5,MAX(Capability!$F$5,Capability!$Q$5)))-(IF(Capability!$P$5="",Capability!$E$5,MIN(Capability!$E$5,Capability!$P$5))))&lt;=0),"",(IF(Capability!$P$5="",Capability!$E$5,MIN(Capability!$E$5,Capability!$P$5)))-((IF(Capability!$Q$5="",Capability!$F$5,MAX(Capability!$F$5,Capability!$Q$5)))-(IF(Capability!$P$5="",Capability!$E$5,MIN(Capability!$E$5,Capability!$P$5)))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Capability!$E$5="",Capability!$F$5="",((IF(Capability!$Q$5="",Capability!$F$5,MAX(Capability!$F$5,Capability!$Q$5)))-(IF(Capability!$P$5="",Capability!$E$5,MIN(Capability!$E$5,Capability!$P$5))))&lt;=0),"",(IF(Capability!$Q$5="",Capability!$F$5,MAX(Capability!$F$5,Capability!$Q$5)))+((IF(Capability!$Q$5="",Capability!$F$5,MAX(Capability!$F$5,Capability!$Q$5)))-(IF(Capability!$P$5="",Capability!$E$5,MIN(Capability!$E$5,Capability!$P$5))))*0.05)</f>
        <v/>
      </c>
      <c r="CP1" s="13" t="inlineStr">
        <is>
          <t>LastRow</t>
        </is>
      </c>
      <c r="CQ1" s="33">
        <f>'Data Entry'!I10022</f>
        <v/>
      </c>
      <c r="CR1" s="13" t="inlineStr">
        <is>
          <t>Start</t>
        </is>
      </c>
      <c r="CS1" s="33">
        <f>MAX(5,CQ1-Settings!$F$5+1)</f>
        <v/>
      </c>
      <c r="CT1" s="13" t="inlineStr">
        <is>
          <t>Lo</t>
        </is>
      </c>
      <c r="CU1" s="33">
        <f>IF(OR(Capability!$E$6="",Capability!$F$6="",((IF(Capability!$Q$6="",Capability!$F$6,MAX(Capability!$F$6,Capability!$Q$6)))-(IF(Capability!$P$6="",Capability!$E$6,MIN(Capability!$E$6,Capability!$P$6))))&lt;=0),"",(IF(Capability!$P$6="",Capability!$E$6,MIN(Capability!$E$6,Capability!$P$6)))-((IF(Capability!$Q$6="",Capability!$F$6,MAX(Capability!$F$6,Capability!$Q$6)))-(IF(Capability!$P$6="",Capability!$E$6,MIN(Capability!$E$6,Capability!$P$6))))*0.05)</f>
        <v/>
      </c>
      <c r="CV1" s="13" t="inlineStr">
        <is>
          <t>Width</t>
        </is>
      </c>
      <c r="CW1" s="33">
        <f>IF(OR(CU1="",DA1="",DA1&lt;=CU1),"",(DA1-CU1)/Settings!$F$6)</f>
        <v/>
      </c>
      <c r="CX1" s="13" t="inlineStr">
        <is>
          <t>MaxCnt</t>
        </is>
      </c>
      <c r="CY1" s="33">
        <f>MAX(CZ4:CZ18)</f>
        <v/>
      </c>
      <c r="CZ1" s="13" t="inlineStr">
        <is>
          <t>Hi</t>
        </is>
      </c>
      <c r="DA1" s="33">
        <f>IF(OR(Capability!$E$6="",Capability!$F$6="",((IF(Capability!$Q$6="",Capability!$F$6,MAX(Capability!$F$6,Capability!$Q$6)))-(IF(Capability!$P$6="",Capability!$E$6,MIN(Capability!$E$6,Capability!$P$6))))&lt;=0),"",(IF(Capability!$Q$6="",Capability!$F$6,MAX(Capability!$F$6,Capability!$Q$6)))+((IF(Capability!$Q$6="",Capability!$F$6,MAX(Capability!$F$6,Capability!$Q$6)))-(IF(Capability!$P$6="",Capability!$E$6,MIN(Capability!$E$6,Capability!$P$6))))*0.05)</f>
        <v/>
      </c>
      <c r="DD1" s="13" t="inlineStr">
        <is>
          <t>LastRow</t>
        </is>
      </c>
      <c r="DE1" s="33">
        <f>'Data Entry'!J10022</f>
        <v/>
      </c>
      <c r="DF1" s="13" t="inlineStr">
        <is>
          <t>Start</t>
        </is>
      </c>
      <c r="DG1" s="33">
        <f>MAX(5,DE1-Settings!$F$5+1)</f>
        <v/>
      </c>
      <c r="DH1" s="13" t="inlineStr">
        <is>
          <t>Lo</t>
        </is>
      </c>
      <c r="DI1" s="33">
        <f>IF(OR(Capability!$E$7="",Capability!$F$7="",((IF(Capability!$Q$7="",Capability!$F$7,MAX(Capability!$F$7,Capability!$Q$7)))-(IF(Capability!$P$7="",Capability!$E$7,MIN(Capability!$E$7,Capability!$P$7))))&lt;=0),"",(IF(Capability!$P$7="",Capability!$E$7,MIN(Capability!$E$7,Capability!$P$7)))-((IF(Capability!$Q$7="",Capability!$F$7,MAX(Capability!$F$7,Capability!$Q$7)))-(IF(Capability!$P$7="",Capability!$E$7,MIN(Capability!$E$7,Capability!$P$7))))*0.05)</f>
        <v/>
      </c>
      <c r="DJ1" s="13" t="inlineStr">
        <is>
          <t>Width</t>
        </is>
      </c>
      <c r="DK1" s="33">
        <f>IF(OR(DI1="",DO1="",DO1&lt;=DI1),"",(DO1-DI1)/Settings!$F$6)</f>
        <v/>
      </c>
      <c r="DL1" s="13" t="inlineStr">
        <is>
          <t>MaxCnt</t>
        </is>
      </c>
      <c r="DM1" s="33">
        <f>MAX(DN4:DN18)</f>
        <v/>
      </c>
      <c r="DN1" s="13" t="inlineStr">
        <is>
          <t>Hi</t>
        </is>
      </c>
      <c r="DO1" s="33">
        <f>IF(OR(Capability!$E$7="",Capability!$F$7="",((IF(Capability!$Q$7="",Capability!$F$7,MAX(Capability!$F$7,Capability!$Q$7)))-(IF(Capability!$P$7="",Capability!$E$7,MIN(Capability!$E$7,Capability!$P$7))))&lt;=0),"",(IF(Capability!$Q$7="",Capability!$F$7,MAX(Capability!$F$7,Capability!$Q$7)))+((IF(Capability!$Q$7="",Capability!$F$7,MAX(Capability!$F$7,Capability!$Q$7)))-(IF(Capability!$P$7="",Capability!$E$7,MIN(Capability!$E$7,Capability!$P$7))))*0.05)</f>
        <v/>
      </c>
      <c r="DR1" s="13" t="inlineStr">
        <is>
          <t>LastRow</t>
        </is>
      </c>
      <c r="DS1" s="33">
        <f>'Data Entry'!K10022</f>
        <v/>
      </c>
      <c r="DT1" s="13" t="inlineStr">
        <is>
          <t>Start</t>
        </is>
      </c>
      <c r="DU1" s="33">
        <f>MAX(5,DS1-Settings!$F$5+1)</f>
        <v/>
      </c>
      <c r="DV1" s="13" t="inlineStr">
        <is>
          <t>Lo</t>
        </is>
      </c>
      <c r="DW1" s="33">
        <f>IF(OR(Capability!$E$8="",Capability!$F$8="",((IF(Capability!$Q$8="",Capability!$F$8,MAX(Capability!$F$8,Capability!$Q$8)))-(IF(Capability!$P$8="",Capability!$E$8,MIN(Capability!$E$8,Capability!$P$8))))&lt;=0),"",(IF(Capability!$P$8="",Capability!$E$8,MIN(Capability!$E$8,Capability!$P$8)))-((IF(Capability!$Q$8="",Capability!$F$8,MAX(Capability!$F$8,Capability!$Q$8)))-(IF(Capability!$P$8="",Capability!$E$8,MIN(Capability!$E$8,Capability!$P$8))))*0.05)</f>
        <v/>
      </c>
      <c r="DX1" s="13" t="inlineStr">
        <is>
          <t>Width</t>
        </is>
      </c>
      <c r="DY1" s="33">
        <f>IF(OR(DW1="",EC1="",EC1&lt;=DW1),"",(EC1-DW1)/Settings!$F$6)</f>
        <v/>
      </c>
      <c r="DZ1" s="13" t="inlineStr">
        <is>
          <t>MaxCnt</t>
        </is>
      </c>
      <c r="EA1" s="33">
        <f>MAX(EB4:EB18)</f>
        <v/>
      </c>
      <c r="EB1" s="13" t="inlineStr">
        <is>
          <t>Hi</t>
        </is>
      </c>
      <c r="EC1" s="33">
        <f>IF(OR(Capability!$E$8="",Capability!$F$8="",((IF(Capability!$Q$8="",Capability!$F$8,MAX(Capability!$F$8,Capability!$Q$8)))-(IF(Capability!$P$8="",Capability!$E$8,MIN(Capability!$E$8,Capability!$P$8))))&lt;=0),"",(IF(Capability!$Q$8="",Capability!$F$8,MAX(Capability!$F$8,Capability!$Q$8)))+((IF(Capability!$Q$8="",Capability!$F$8,MAX(Capability!$F$8,Capability!$Q$8)))-(IF(Capability!$P$8="",Capability!$E$8,MIN(Capability!$E$8,Capability!$P$8))))*0.05)</f>
        <v/>
      </c>
      <c r="EF1" s="13" t="inlineStr">
        <is>
          <t>LastRow</t>
        </is>
      </c>
      <c r="EG1" s="33">
        <f>'Data Entry'!L10022</f>
        <v/>
      </c>
      <c r="EH1" s="13" t="inlineStr">
        <is>
          <t>Start</t>
        </is>
      </c>
      <c r="EI1" s="33">
        <f>MAX(5,EG1-Settings!$F$5+1)</f>
        <v/>
      </c>
      <c r="EJ1" s="13" t="inlineStr">
        <is>
          <t>Lo</t>
        </is>
      </c>
      <c r="EK1" s="33">
        <f>IF(OR(Capability!$E$9="",Capability!$F$9="",((IF(Capability!$Q$9="",Capability!$F$9,MAX(Capability!$F$9,Capability!$Q$9)))-(IF(Capability!$P$9="",Capability!$E$9,MIN(Capability!$E$9,Capability!$P$9))))&lt;=0),"",(IF(Capability!$P$9="",Capability!$E$9,MIN(Capability!$E$9,Capability!$P$9)))-((IF(Capability!$Q$9="",Capability!$F$9,MAX(Capability!$F$9,Capability!$Q$9)))-(IF(Capability!$P$9="",Capability!$E$9,MIN(Capability!$E$9,Capability!$P$9))))*0.05)</f>
        <v/>
      </c>
      <c r="EL1" s="13" t="inlineStr">
        <is>
          <t>Width</t>
        </is>
      </c>
      <c r="EM1" s="33">
        <f>IF(OR(EK1="",EQ1="",EQ1&lt;=EK1),"",(EQ1-EK1)/Settings!$F$6)</f>
        <v/>
      </c>
      <c r="EN1" s="13" t="inlineStr">
        <is>
          <t>MaxCnt</t>
        </is>
      </c>
      <c r="EO1" s="33">
        <f>MAX(EP4:EP18)</f>
        <v/>
      </c>
      <c r="EP1" s="13" t="inlineStr">
        <is>
          <t>Hi</t>
        </is>
      </c>
      <c r="EQ1" s="33">
        <f>IF(OR(Capability!$E$9="",Capability!$F$9="",((IF(Capability!$Q$9="",Capability!$F$9,MAX(Capability!$F$9,Capability!$Q$9)))-(IF(Capability!$P$9="",Capability!$E$9,MIN(Capability!$E$9,Capability!$P$9))))&lt;=0),"",(IF(Capability!$Q$9="",Capability!$F$9,MAX(Capability!$F$9,Capability!$Q$9)))+((IF(Capability!$Q$9="",Capability!$F$9,MAX(Capability!$F$9,Capability!$Q$9)))-(IF(Capability!$P$9="",Capability!$E$9,MIN(Capability!$E$9,Capability!$P$9))))*0.05)</f>
        <v/>
      </c>
      <c r="ET1" s="13" t="inlineStr">
        <is>
          <t>LastRow</t>
        </is>
      </c>
      <c r="EU1" s="33">
        <f>'Data Entry'!M10022</f>
        <v/>
      </c>
      <c r="EV1" s="13" t="inlineStr">
        <is>
          <t>Start</t>
        </is>
      </c>
      <c r="EW1" s="33">
        <f>MAX(5,EU1-Settings!$F$5+1)</f>
        <v/>
      </c>
      <c r="EX1" s="13" t="inlineStr">
        <is>
          <t>Lo</t>
        </is>
      </c>
      <c r="EY1" s="33">
        <f>IF(OR(Capability!$E$10="",Capability!$F$10="",((IF(Capability!$Q$10="",Capability!$F$10,MAX(Capability!$F$10,Capability!$Q$10)))-(IF(Capability!$P$10="",Capability!$E$10,MIN(Capability!$E$10,Capability!$P$10))))&lt;=0),"",(IF(Capability!$P$10="",Capability!$E$10,MIN(Capability!$E$10,Capability!$P$10)))-((IF(Capability!$Q$10="",Capability!$F$10,MAX(Capability!$F$10,Capability!$Q$10)))-(IF(Capability!$P$10="",Capability!$E$10,MIN(Capability!$E$10,Capability!$P$10))))*0.05)</f>
        <v/>
      </c>
      <c r="EZ1" s="13" t="inlineStr">
        <is>
          <t>Width</t>
        </is>
      </c>
      <c r="FA1" s="33">
        <f>IF(OR(EY1="",FE1="",FE1&lt;=EY1),"",(FE1-EY1)/Settings!$F$6)</f>
        <v/>
      </c>
      <c r="FB1" s="13" t="inlineStr">
        <is>
          <t>MaxCnt</t>
        </is>
      </c>
      <c r="FC1" s="33">
        <f>MAX(FD4:FD18)</f>
        <v/>
      </c>
      <c r="FD1" s="13" t="inlineStr">
        <is>
          <t>Hi</t>
        </is>
      </c>
      <c r="FE1" s="33">
        <f>IF(OR(Capability!$E$10="",Capability!$F$10="",((IF(Capability!$Q$10="",Capability!$F$10,MAX(Capability!$F$10,Capability!$Q$10)))-(IF(Capability!$P$10="",Capability!$E$10,MIN(Capability!$E$10,Capability!$P$10))))&lt;=0),"",(IF(Capability!$Q$10="",Capability!$F$10,MAX(Capability!$F$10,Capability!$Q$10)))+((IF(Capability!$Q$10="",Capability!$F$10,MAX(Capability!$F$10,Capability!$Q$10)))-(IF(Capability!$P$10="",Capability!$E$10,MIN(Capability!$E$10,Capability!$P$10))))*0.05)</f>
        <v/>
      </c>
      <c r="FH1" s="13" t="inlineStr">
        <is>
          <t>LastRow</t>
        </is>
      </c>
      <c r="FI1" s="33">
        <f>'Data Entry'!N10022</f>
        <v/>
      </c>
      <c r="FJ1" s="13" t="inlineStr">
        <is>
          <t>Start</t>
        </is>
      </c>
      <c r="FK1" s="33">
        <f>MAX(5,FI1-Settings!$F$5+1)</f>
        <v/>
      </c>
      <c r="FL1" s="13" t="inlineStr">
        <is>
          <t>Lo</t>
        </is>
      </c>
      <c r="FM1" s="33">
        <f>IF(OR(Capability!$E$11="",Capability!$F$11="",((IF(Capability!$Q$11="",Capability!$F$11,MAX(Capability!$F$11,Capability!$Q$11)))-(IF(Capability!$P$11="",Capability!$E$11,MIN(Capability!$E$11,Capability!$P$11))))&lt;=0),"",(IF(Capability!$P$11="",Capability!$E$11,MIN(Capability!$E$11,Capability!$P$11)))-((IF(Capability!$Q$11="",Capability!$F$11,MAX(Capability!$F$11,Capability!$Q$11)))-(IF(Capability!$P$11="",Capability!$E$11,MIN(Capability!$E$11,Capability!$P$11))))*0.05)</f>
        <v/>
      </c>
      <c r="FN1" s="13" t="inlineStr">
        <is>
          <t>Width</t>
        </is>
      </c>
      <c r="FO1" s="33">
        <f>IF(OR(FM1="",FS1="",FS1&lt;=FM1),"",(FS1-FM1)/Settings!$F$6)</f>
        <v/>
      </c>
      <c r="FP1" s="13" t="inlineStr">
        <is>
          <t>MaxCnt</t>
        </is>
      </c>
      <c r="FQ1" s="33">
        <f>MAX(FR4:FR18)</f>
        <v/>
      </c>
      <c r="FR1" s="13" t="inlineStr">
        <is>
          <t>Hi</t>
        </is>
      </c>
      <c r="FS1" s="33">
        <f>IF(OR(Capability!$E$11="",Capability!$F$11="",((IF(Capability!$Q$11="",Capability!$F$11,MAX(Capability!$F$11,Capability!$Q$11)))-(IF(Capability!$P$11="",Capability!$E$11,MIN(Capability!$E$11,Capability!$P$11))))&lt;=0),"",(IF(Capability!$Q$11="",Capability!$F$11,MAX(Capability!$F$11,Capability!$Q$11)))+((IF(Capability!$Q$11="",Capability!$F$11,MAX(Capability!$F$11,Capability!$Q$11)))-(IF(Capability!$P$11="",Capability!$E$11,MIN(Capability!$E$11,Capability!$P$11))))*0.05)</f>
        <v/>
      </c>
      <c r="FV1" s="13" t="inlineStr">
        <is>
          <t>LastRow</t>
        </is>
      </c>
      <c r="FW1" s="33">
        <f>'Data Entry'!O10022</f>
        <v/>
      </c>
      <c r="FX1" s="13" t="inlineStr">
        <is>
          <t>Start</t>
        </is>
      </c>
      <c r="FY1" s="33">
        <f>MAX(5,FW1-Settings!$F$5+1)</f>
        <v/>
      </c>
      <c r="FZ1" s="13" t="inlineStr">
        <is>
          <t>Lo</t>
        </is>
      </c>
      <c r="GA1" s="33">
        <f>IF(OR(Capability!$E$12="",Capability!$F$12="",((IF(Capability!$Q$12="",Capability!$F$12,MAX(Capability!$F$12,Capability!$Q$12)))-(IF(Capability!$P$12="",Capability!$E$12,MIN(Capability!$E$12,Capability!$P$12))))&lt;=0),"",(IF(Capability!$P$12="",Capability!$E$12,MIN(Capability!$E$12,Capability!$P$12)))-((IF(Capability!$Q$12="",Capability!$F$12,MAX(Capability!$F$12,Capability!$Q$12)))-(IF(Capability!$P$12="",Capability!$E$12,MIN(Capability!$E$12,Capability!$P$12))))*0.05)</f>
        <v/>
      </c>
      <c r="GB1" s="13" t="inlineStr">
        <is>
          <t>Width</t>
        </is>
      </c>
      <c r="GC1" s="33">
        <f>IF(OR(GA1="",GG1="",GG1&lt;=GA1),"",(GG1-GA1)/Settings!$F$6)</f>
        <v/>
      </c>
      <c r="GD1" s="13" t="inlineStr">
        <is>
          <t>MaxCnt</t>
        </is>
      </c>
      <c r="GE1" s="33">
        <f>MAX(GF4:GF18)</f>
        <v/>
      </c>
      <c r="GF1" s="13" t="inlineStr">
        <is>
          <t>Hi</t>
        </is>
      </c>
      <c r="GG1" s="33">
        <f>IF(OR(Capability!$E$12="",Capability!$F$12="",((IF(Capability!$Q$12="",Capability!$F$12,MAX(Capability!$F$12,Capability!$Q$12)))-(IF(Capability!$P$12="",Capability!$E$12,MIN(Capability!$E$12,Capability!$P$12))))&lt;=0),"",(IF(Capability!$Q$12="",Capability!$F$12,MAX(Capability!$F$12,Capability!$Q$12)))+((IF(Capability!$Q$12="",Capability!$F$12,MAX(Capability!$F$12,Capability!$Q$12)))-(IF(Capability!$P$12="",Capability!$E$12,MIN(Capability!$E$12,Capability!$P$12))))*0.05)</f>
        <v/>
      </c>
      <c r="GJ1" s="13" t="inlineStr">
        <is>
          <t>LastRow</t>
        </is>
      </c>
      <c r="GK1" s="33">
        <f>'Data Entry'!P10022</f>
        <v/>
      </c>
      <c r="GL1" s="13" t="inlineStr">
        <is>
          <t>Start</t>
        </is>
      </c>
      <c r="GM1" s="33">
        <f>MAX(5,GK1-Settings!$F$5+1)</f>
        <v/>
      </c>
      <c r="GN1" s="13" t="inlineStr">
        <is>
          <t>Lo</t>
        </is>
      </c>
      <c r="GO1" s="33">
        <f>IF(OR(Capability!$E$13="",Capability!$F$13="",((IF(Capability!$Q$13="",Capability!$F$13,MAX(Capability!$F$13,Capability!$Q$13)))-(IF(Capability!$P$13="",Capability!$E$13,MIN(Capability!$E$13,Capability!$P$13))))&lt;=0),"",(IF(Capability!$P$13="",Capability!$E$13,MIN(Capability!$E$13,Capability!$P$13)))-((IF(Capability!$Q$13="",Capability!$F$13,MAX(Capability!$F$13,Capability!$Q$13)))-(IF(Capability!$P$13="",Capability!$E$13,MIN(Capability!$E$13,Capability!$P$13))))*0.05)</f>
        <v/>
      </c>
      <c r="GP1" s="13" t="inlineStr">
        <is>
          <t>Width</t>
        </is>
      </c>
      <c r="GQ1" s="33">
        <f>IF(OR(GO1="",GU1="",GU1&lt;=GO1),"",(GU1-GO1)/Settings!$F$6)</f>
        <v/>
      </c>
      <c r="GR1" s="13" t="inlineStr">
        <is>
          <t>MaxCnt</t>
        </is>
      </c>
      <c r="GS1" s="33">
        <f>MAX(GT4:GT18)</f>
        <v/>
      </c>
      <c r="GT1" s="13" t="inlineStr">
        <is>
          <t>Hi</t>
        </is>
      </c>
      <c r="GU1" s="33">
        <f>IF(OR(Capability!$E$13="",Capability!$F$13="",((IF(Capability!$Q$13="",Capability!$F$13,MAX(Capability!$F$13,Capability!$Q$13)))-(IF(Capability!$P$13="",Capability!$E$13,MIN(Capability!$E$13,Capability!$P$13))))&lt;=0),"",(IF(Capability!$Q$13="",Capability!$F$13,MAX(Capability!$F$13,Capability!$Q$13)))+((IF(Capability!$Q$13="",Capability!$F$13,MAX(Capability!$F$13,Capability!$Q$13)))-(IF(Capability!$P$13="",Capability!$E$13,MIN(Capability!$E$13,Capability!$P$13))))*0.05)</f>
        <v/>
      </c>
      <c r="GX1" s="13" t="inlineStr">
        <is>
          <t>LastRow</t>
        </is>
      </c>
      <c r="GY1" s="33">
        <f>'Data Entry'!Q10022</f>
        <v/>
      </c>
      <c r="GZ1" s="13" t="inlineStr">
        <is>
          <t>Start</t>
        </is>
      </c>
      <c r="HA1" s="33">
        <f>MAX(5,GY1-Settings!$F$5+1)</f>
        <v/>
      </c>
      <c r="HB1" s="13" t="inlineStr">
        <is>
          <t>Lo</t>
        </is>
      </c>
      <c r="HC1" s="33">
        <f>IF(OR(Capability!$E$14="",Capability!$F$14="",((IF(Capability!$Q$14="",Capability!$F$14,MAX(Capability!$F$14,Capability!$Q$14)))-(IF(Capability!$P$14="",Capability!$E$14,MIN(Capability!$E$14,Capability!$P$14))))&lt;=0),"",(IF(Capability!$P$14="",Capability!$E$14,MIN(Capability!$E$14,Capability!$P$14)))-((IF(Capability!$Q$14="",Capability!$F$14,MAX(Capability!$F$14,Capability!$Q$14)))-(IF(Capability!$P$14="",Capability!$E$14,MIN(Capability!$E$14,Capability!$P$14))))*0.05)</f>
        <v/>
      </c>
      <c r="HD1" s="13" t="inlineStr">
        <is>
          <t>Width</t>
        </is>
      </c>
      <c r="HE1" s="33">
        <f>IF(OR(HC1="",HI1="",HI1&lt;=HC1),"",(HI1-HC1)/Settings!$F$6)</f>
        <v/>
      </c>
      <c r="HF1" s="13" t="inlineStr">
        <is>
          <t>MaxCnt</t>
        </is>
      </c>
      <c r="HG1" s="33">
        <f>MAX(HH4:HH18)</f>
        <v/>
      </c>
      <c r="HH1" s="13" t="inlineStr">
        <is>
          <t>Hi</t>
        </is>
      </c>
      <c r="HI1" s="33">
        <f>IF(OR(Capability!$E$14="",Capability!$F$14="",((IF(Capability!$Q$14="",Capability!$F$14,MAX(Capability!$F$14,Capability!$Q$14)))-(IF(Capability!$P$14="",Capability!$E$14,MIN(Capability!$E$14,Capability!$P$14))))&lt;=0),"",(IF(Capability!$Q$14="",Capability!$F$14,MAX(Capability!$F$14,Capability!$Q$14)))+((IF(Capability!$Q$14="",Capability!$F$14,MAX(Capability!$F$14,Capability!$Q$14)))-(IF(Capability!$P$14="",Capability!$E$14,MIN(Capability!$E$14,Capability!$P$14))))*0.05)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LSLmark</t>
        </is>
      </c>
      <c r="CN3" s="13" t="inlineStr">
        <is>
          <t>USLmark</t>
        </is>
      </c>
      <c r="CO3" s="13" t="inlineStr"/>
      <c r="CP3" s="13" t="inlineStr">
        <is>
          <t>idx</t>
        </is>
      </c>
      <c r="CQ3" s="13" t="inlineStr">
        <is>
          <t>X</t>
        </is>
      </c>
      <c r="CR3" s="13" t="inlineStr">
        <is>
          <t>CL</t>
        </is>
      </c>
      <c r="CS3" s="13" t="inlineStr">
        <is>
          <t>UCL</t>
        </is>
      </c>
      <c r="CT3" s="13" t="inlineStr">
        <is>
          <t>LCL</t>
        </is>
      </c>
      <c r="CU3" s="13" t="inlineStr">
        <is>
          <t>mR</t>
        </is>
      </c>
      <c r="CV3" s="13" t="inlineStr">
        <is>
          <t>mR_UCL</t>
        </is>
      </c>
      <c r="CW3" s="13" t="inlineStr">
        <is>
          <t>USL</t>
        </is>
      </c>
      <c r="CX3" s="13" t="inlineStr">
        <is>
          <t>LSL</t>
        </is>
      </c>
      <c r="CY3" s="13" t="inlineStr">
        <is>
          <t>Bin</t>
        </is>
      </c>
      <c r="CZ3" s="13" t="inlineStr">
        <is>
          <t>Count</t>
        </is>
      </c>
      <c r="DA3" s="13" t="inlineStr">
        <is>
          <t>LSLmark</t>
        </is>
      </c>
      <c r="DB3" s="13" t="inlineStr">
        <is>
          <t>USLmark</t>
        </is>
      </c>
      <c r="DC3" s="13" t="inlineStr"/>
      <c r="DD3" s="13" t="inlineStr">
        <is>
          <t>idx</t>
        </is>
      </c>
      <c r="DE3" s="13" t="inlineStr">
        <is>
          <t>X</t>
        </is>
      </c>
      <c r="DF3" s="13" t="inlineStr">
        <is>
          <t>CL</t>
        </is>
      </c>
      <c r="DG3" s="13" t="inlineStr">
        <is>
          <t>UCL</t>
        </is>
      </c>
      <c r="DH3" s="13" t="inlineStr">
        <is>
          <t>LCL</t>
        </is>
      </c>
      <c r="DI3" s="13" t="inlineStr">
        <is>
          <t>mR</t>
        </is>
      </c>
      <c r="DJ3" s="13" t="inlineStr">
        <is>
          <t>mR_UCL</t>
        </is>
      </c>
      <c r="DK3" s="13" t="inlineStr">
        <is>
          <t>USL</t>
        </is>
      </c>
      <c r="DL3" s="13" t="inlineStr">
        <is>
          <t>LSL</t>
        </is>
      </c>
      <c r="DM3" s="13" t="inlineStr">
        <is>
          <t>Bin</t>
        </is>
      </c>
      <c r="DN3" s="13" t="inlineStr">
        <is>
          <t>Count</t>
        </is>
      </c>
      <c r="DO3" s="13" t="inlineStr">
        <is>
          <t>LSLmark</t>
        </is>
      </c>
      <c r="DP3" s="13" t="inlineStr">
        <is>
          <t>USLmark</t>
        </is>
      </c>
      <c r="DQ3" s="13" t="inlineStr"/>
      <c r="DR3" s="13" t="inlineStr">
        <is>
          <t>idx</t>
        </is>
      </c>
      <c r="DS3" s="13" t="inlineStr">
        <is>
          <t>X</t>
        </is>
      </c>
      <c r="DT3" s="13" t="inlineStr">
        <is>
          <t>CL</t>
        </is>
      </c>
      <c r="DU3" s="13" t="inlineStr">
        <is>
          <t>UCL</t>
        </is>
      </c>
      <c r="DV3" s="13" t="inlineStr">
        <is>
          <t>LCL</t>
        </is>
      </c>
      <c r="DW3" s="13" t="inlineStr">
        <is>
          <t>mR</t>
        </is>
      </c>
      <c r="DX3" s="13" t="inlineStr">
        <is>
          <t>mR_UCL</t>
        </is>
      </c>
      <c r="DY3" s="13" t="inlineStr">
        <is>
          <t>USL</t>
        </is>
      </c>
      <c r="DZ3" s="13" t="inlineStr">
        <is>
          <t>LSL</t>
        </is>
      </c>
      <c r="EA3" s="13" t="inlineStr">
        <is>
          <t>Bin</t>
        </is>
      </c>
      <c r="EB3" s="13" t="inlineStr">
        <is>
          <t>Count</t>
        </is>
      </c>
      <c r="EC3" s="13" t="inlineStr">
        <is>
          <t>LSLmark</t>
        </is>
      </c>
      <c r="ED3" s="13" t="inlineStr">
        <is>
          <t>USLmark</t>
        </is>
      </c>
      <c r="EE3" s="13" t="inlineStr"/>
      <c r="EF3" s="13" t="inlineStr">
        <is>
          <t>idx</t>
        </is>
      </c>
      <c r="EG3" s="13" t="inlineStr">
        <is>
          <t>X</t>
        </is>
      </c>
      <c r="EH3" s="13" t="inlineStr">
        <is>
          <t>CL</t>
        </is>
      </c>
      <c r="EI3" s="13" t="inlineStr">
        <is>
          <t>UCL</t>
        </is>
      </c>
      <c r="EJ3" s="13" t="inlineStr">
        <is>
          <t>LCL</t>
        </is>
      </c>
      <c r="EK3" s="13" t="inlineStr">
        <is>
          <t>mR</t>
        </is>
      </c>
      <c r="EL3" s="13" t="inlineStr">
        <is>
          <t>mR_UCL</t>
        </is>
      </c>
      <c r="EM3" s="13" t="inlineStr">
        <is>
          <t>USL</t>
        </is>
      </c>
      <c r="EN3" s="13" t="inlineStr">
        <is>
          <t>LSL</t>
        </is>
      </c>
      <c r="EO3" s="13" t="inlineStr">
        <is>
          <t>Bin</t>
        </is>
      </c>
      <c r="EP3" s="13" t="inlineStr">
        <is>
          <t>Count</t>
        </is>
      </c>
      <c r="EQ3" s="13" t="inlineStr">
        <is>
          <t>LSLmark</t>
        </is>
      </c>
      <c r="ER3" s="13" t="inlineStr">
        <is>
          <t>USLmark</t>
        </is>
      </c>
      <c r="ES3" s="13" t="inlineStr"/>
      <c r="ET3" s="13" t="inlineStr">
        <is>
          <t>idx</t>
        </is>
      </c>
      <c r="EU3" s="13" t="inlineStr">
        <is>
          <t>X</t>
        </is>
      </c>
      <c r="EV3" s="13" t="inlineStr">
        <is>
          <t>CL</t>
        </is>
      </c>
      <c r="EW3" s="13" t="inlineStr">
        <is>
          <t>UCL</t>
        </is>
      </c>
      <c r="EX3" s="13" t="inlineStr">
        <is>
          <t>LCL</t>
        </is>
      </c>
      <c r="EY3" s="13" t="inlineStr">
        <is>
          <t>mR</t>
        </is>
      </c>
      <c r="EZ3" s="13" t="inlineStr">
        <is>
          <t>mR_UCL</t>
        </is>
      </c>
      <c r="FA3" s="13" t="inlineStr">
        <is>
          <t>USL</t>
        </is>
      </c>
      <c r="FB3" s="13" t="inlineStr">
        <is>
          <t>LSL</t>
        </is>
      </c>
      <c r="FC3" s="13" t="inlineStr">
        <is>
          <t>Bin</t>
        </is>
      </c>
      <c r="FD3" s="13" t="inlineStr">
        <is>
          <t>Count</t>
        </is>
      </c>
      <c r="FE3" s="13" t="inlineStr">
        <is>
          <t>LSLmark</t>
        </is>
      </c>
      <c r="FF3" s="13" t="inlineStr">
        <is>
          <t>USLmark</t>
        </is>
      </c>
      <c r="FG3" s="13" t="inlineStr"/>
      <c r="FH3" s="13" t="inlineStr">
        <is>
          <t>idx</t>
        </is>
      </c>
      <c r="FI3" s="13" t="inlineStr">
        <is>
          <t>X</t>
        </is>
      </c>
      <c r="FJ3" s="13" t="inlineStr">
        <is>
          <t>CL</t>
        </is>
      </c>
      <c r="FK3" s="13" t="inlineStr">
        <is>
          <t>UCL</t>
        </is>
      </c>
      <c r="FL3" s="13" t="inlineStr">
        <is>
          <t>LCL</t>
        </is>
      </c>
      <c r="FM3" s="13" t="inlineStr">
        <is>
          <t>mR</t>
        </is>
      </c>
      <c r="FN3" s="13" t="inlineStr">
        <is>
          <t>mR_UCL</t>
        </is>
      </c>
      <c r="FO3" s="13" t="inlineStr">
        <is>
          <t>USL</t>
        </is>
      </c>
      <c r="FP3" s="13" t="inlineStr">
        <is>
          <t>LSL</t>
        </is>
      </c>
      <c r="FQ3" s="13" t="inlineStr">
        <is>
          <t>Bin</t>
        </is>
      </c>
      <c r="FR3" s="13" t="inlineStr">
        <is>
          <t>Count</t>
        </is>
      </c>
      <c r="FS3" s="13" t="inlineStr">
        <is>
          <t>LSLmark</t>
        </is>
      </c>
      <c r="FT3" s="13" t="inlineStr">
        <is>
          <t>USLmark</t>
        </is>
      </c>
      <c r="FU3" s="13" t="inlineStr"/>
      <c r="FV3" s="13" t="inlineStr">
        <is>
          <t>idx</t>
        </is>
      </c>
      <c r="FW3" s="13" t="inlineStr">
        <is>
          <t>X</t>
        </is>
      </c>
      <c r="FX3" s="13" t="inlineStr">
        <is>
          <t>CL</t>
        </is>
      </c>
      <c r="FY3" s="13" t="inlineStr">
        <is>
          <t>UCL</t>
        </is>
      </c>
      <c r="FZ3" s="13" t="inlineStr">
        <is>
          <t>LCL</t>
        </is>
      </c>
      <c r="GA3" s="13" t="inlineStr">
        <is>
          <t>mR</t>
        </is>
      </c>
      <c r="GB3" s="13" t="inlineStr">
        <is>
          <t>mR_UCL</t>
        </is>
      </c>
      <c r="GC3" s="13" t="inlineStr">
        <is>
          <t>USL</t>
        </is>
      </c>
      <c r="GD3" s="13" t="inlineStr">
        <is>
          <t>LSL</t>
        </is>
      </c>
      <c r="GE3" s="13" t="inlineStr">
        <is>
          <t>Bin</t>
        </is>
      </c>
      <c r="GF3" s="13" t="inlineStr">
        <is>
          <t>Count</t>
        </is>
      </c>
      <c r="GG3" s="13" t="inlineStr">
        <is>
          <t>LSLmark</t>
        </is>
      </c>
      <c r="GH3" s="13" t="inlineStr">
        <is>
          <t>USLmark</t>
        </is>
      </c>
      <c r="GI3" s="13" t="inlineStr"/>
      <c r="GJ3" s="13" t="inlineStr">
        <is>
          <t>idx</t>
        </is>
      </c>
      <c r="GK3" s="13" t="inlineStr">
        <is>
          <t>X</t>
        </is>
      </c>
      <c r="GL3" s="13" t="inlineStr">
        <is>
          <t>CL</t>
        </is>
      </c>
      <c r="GM3" s="13" t="inlineStr">
        <is>
          <t>UCL</t>
        </is>
      </c>
      <c r="GN3" s="13" t="inlineStr">
        <is>
          <t>LCL</t>
        </is>
      </c>
      <c r="GO3" s="13" t="inlineStr">
        <is>
          <t>mR</t>
        </is>
      </c>
      <c r="GP3" s="13" t="inlineStr">
        <is>
          <t>mR_UCL</t>
        </is>
      </c>
      <c r="GQ3" s="13" t="inlineStr">
        <is>
          <t>USL</t>
        </is>
      </c>
      <c r="GR3" s="13" t="inlineStr">
        <is>
          <t>LSL</t>
        </is>
      </c>
      <c r="GS3" s="13" t="inlineStr">
        <is>
          <t>Bin</t>
        </is>
      </c>
      <c r="GT3" s="13" t="inlineStr">
        <is>
          <t>Count</t>
        </is>
      </c>
      <c r="GU3" s="13" t="inlineStr">
        <is>
          <t>LSLmark</t>
        </is>
      </c>
      <c r="GV3" s="13" t="inlineStr">
        <is>
          <t>USLmark</t>
        </is>
      </c>
      <c r="GW3" s="13" t="inlineStr"/>
      <c r="GX3" s="13" t="inlineStr">
        <is>
          <t>idx</t>
        </is>
      </c>
      <c r="GY3" s="13" t="inlineStr">
        <is>
          <t>X</t>
        </is>
      </c>
      <c r="GZ3" s="13" t="inlineStr">
        <is>
          <t>CL</t>
        </is>
      </c>
      <c r="HA3" s="13" t="inlineStr">
        <is>
          <t>UCL</t>
        </is>
      </c>
      <c r="HB3" s="13" t="inlineStr">
        <is>
          <t>LCL</t>
        </is>
      </c>
      <c r="HC3" s="13" t="inlineStr">
        <is>
          <t>mR</t>
        </is>
      </c>
      <c r="HD3" s="13" t="inlineStr">
        <is>
          <t>mR_UCL</t>
        </is>
      </c>
      <c r="HE3" s="13" t="inlineStr">
        <is>
          <t>USL</t>
        </is>
      </c>
      <c r="HF3" s="13" t="inlineStr">
        <is>
          <t>LSL</t>
        </is>
      </c>
      <c r="HG3" s="13" t="inlineStr">
        <is>
          <t>Bin</t>
        </is>
      </c>
      <c r="HH3" s="13" t="inlineStr">
        <is>
          <t>Count</t>
        </is>
      </c>
      <c r="HI3" s="13" t="inlineStr">
        <is>
          <t>LSLmark</t>
        </is>
      </c>
      <c r="HJ3" s="13" t="inlineStr">
        <is>
          <t>USLmark</t>
        </is>
      </c>
      <c r="HK3" s="13" t="inlineStr"/>
    </row>
    <row r="4">
      <c r="A4" s="34">
        <f>"FEATURE 1: "&amp;IF(Settings!B17="","(unnamed)",Settings!B17)</f>
        <v/>
      </c>
      <c r="B4" s="9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IF((CS$1+0)&gt;CQ$1,NA(),(CS$1+0)-4)</f>
        <v/>
      </c>
      <c r="CQ4">
        <f>IF((CS$1+0)&gt;CQ$1,NA(),INDEX('Data Entry'!$I$5:$I$10004,(CS$1+0)-4))</f>
        <v/>
      </c>
      <c r="CR4">
        <f>IF(ISNA(CP4),NA(),Capability!$K$6)</f>
        <v/>
      </c>
      <c r="CS4">
        <f>IF(ISNA(CP4),NA(),Capability!$J$6)</f>
        <v/>
      </c>
      <c r="CT4">
        <f>IF(ISNA(CP4),NA(),Capability!$L$6)</f>
        <v/>
      </c>
      <c r="CU4">
        <f>NA()</f>
        <v/>
      </c>
      <c r="CV4">
        <f>IF(ISNA(CP4),NA(),Capability!$N$6)</f>
        <v/>
      </c>
      <c r="CW4">
        <f>IF(ISNA(CP4),NA(),IF(OR(Capability!$Q$6="",Settings!$F$7&lt;&gt;"Y"),NA(),Capability!$Q$6))</f>
        <v/>
      </c>
      <c r="CX4">
        <f>IF(ISNA(CP4),NA(),IF(OR(Capability!$P$6="",Settings!$F$7&lt;&gt;"Y"),NA(),Capability!$P$6))</f>
        <v/>
      </c>
      <c r="CY4">
        <f>IF(CW$1="","",ROUND(CU$1+CW$1*0.5,4))</f>
        <v/>
      </c>
      <c r="CZ4">
        <f>IF(CW$1="","",COUNTIFS('Data Entry'!$I$5:$I$10004,"&gt;="&amp;(CU$1+CW$1*0),'Data Entry'!$I$5:$I$10004,"&lt;"&amp;(CU$1+CW$1*1)))</f>
        <v/>
      </c>
      <c r="DA4">
        <f>IF(OR(Capability!$P$6="",CW$1=""),NA(),IF(AND(Capability!$P$6&gt;=(CU$1+CW$1*0),Capability!$P$6&lt;(CU$1+CW$1*1)),CY$1*1.15,NA()))</f>
        <v/>
      </c>
      <c r="DB4">
        <f>IF(OR(Capability!$Q$6="",CW$1=""),NA(),IF(AND(Capability!$Q$6&gt;=(CU$1+CW$1*0),Capability!$Q$6&lt;(CU$1+CW$1*1)),CY$1*1.15,NA()))</f>
        <v/>
      </c>
      <c r="DD4">
        <f>IF((DG$1+0)&gt;DE$1,NA(),(DG$1+0)-4)</f>
        <v/>
      </c>
      <c r="DE4">
        <f>IF((DG$1+0)&gt;DE$1,NA(),INDEX('Data Entry'!$J$5:$J$10004,(DG$1+0)-4))</f>
        <v/>
      </c>
      <c r="DF4">
        <f>IF(ISNA(DD4),NA(),Capability!$K$7)</f>
        <v/>
      </c>
      <c r="DG4">
        <f>IF(ISNA(DD4),NA(),Capability!$J$7)</f>
        <v/>
      </c>
      <c r="DH4">
        <f>IF(ISNA(DD4),NA(),Capability!$L$7)</f>
        <v/>
      </c>
      <c r="DI4">
        <f>NA()</f>
        <v/>
      </c>
      <c r="DJ4">
        <f>IF(ISNA(DD4),NA(),Capability!$N$7)</f>
        <v/>
      </c>
      <c r="DK4">
        <f>IF(ISNA(DD4),NA(),IF(OR(Capability!$Q$7="",Settings!$F$7&lt;&gt;"Y"),NA(),Capability!$Q$7))</f>
        <v/>
      </c>
      <c r="DL4">
        <f>IF(ISNA(DD4),NA(),IF(OR(Capability!$P$7="",Settings!$F$7&lt;&gt;"Y"),NA(),Capability!$P$7))</f>
        <v/>
      </c>
      <c r="DM4">
        <f>IF(DK$1="","",ROUND(DI$1+DK$1*0.5,4))</f>
        <v/>
      </c>
      <c r="DN4">
        <f>IF(DK$1="","",COUNTIFS('Data Entry'!$J$5:$J$10004,"&gt;="&amp;(DI$1+DK$1*0),'Data Entry'!$J$5:$J$10004,"&lt;"&amp;(DI$1+DK$1*1)))</f>
        <v/>
      </c>
      <c r="DO4">
        <f>IF(OR(Capability!$P$7="",DK$1=""),NA(),IF(AND(Capability!$P$7&gt;=(DI$1+DK$1*0),Capability!$P$7&lt;(DI$1+DK$1*1)),DM$1*1.15,NA()))</f>
        <v/>
      </c>
      <c r="DP4">
        <f>IF(OR(Capability!$Q$7="",DK$1=""),NA(),IF(AND(Capability!$Q$7&gt;=(DI$1+DK$1*0),Capability!$Q$7&lt;(DI$1+DK$1*1)),DM$1*1.15,NA()))</f>
        <v/>
      </c>
      <c r="DR4">
        <f>IF((DU$1+0)&gt;DS$1,NA(),(DU$1+0)-4)</f>
        <v/>
      </c>
      <c r="DS4">
        <f>IF((DU$1+0)&gt;DS$1,NA(),INDEX('Data Entry'!$K$5:$K$10004,(DU$1+0)-4))</f>
        <v/>
      </c>
      <c r="DT4">
        <f>IF(ISNA(DR4),NA(),Capability!$K$8)</f>
        <v/>
      </c>
      <c r="DU4">
        <f>IF(ISNA(DR4),NA(),Capability!$J$8)</f>
        <v/>
      </c>
      <c r="DV4">
        <f>IF(ISNA(DR4),NA(),Capability!$L$8)</f>
        <v/>
      </c>
      <c r="DW4">
        <f>NA()</f>
        <v/>
      </c>
      <c r="DX4">
        <f>IF(ISNA(DR4),NA(),Capability!$N$8)</f>
        <v/>
      </c>
      <c r="DY4">
        <f>IF(ISNA(DR4),NA(),IF(OR(Capability!$Q$8="",Settings!$F$7&lt;&gt;"Y"),NA(),Capability!$Q$8))</f>
        <v/>
      </c>
      <c r="DZ4">
        <f>IF(ISNA(DR4),NA(),IF(OR(Capability!$P$8="",Settings!$F$7&lt;&gt;"Y"),NA(),Capability!$P$8))</f>
        <v/>
      </c>
      <c r="EA4">
        <f>IF(DY$1="","",ROUND(DW$1+DY$1*0.5,4))</f>
        <v/>
      </c>
      <c r="EB4">
        <f>IF(DY$1="","",COUNTIFS('Data Entry'!$K$5:$K$10004,"&gt;="&amp;(DW$1+DY$1*0),'Data Entry'!$K$5:$K$10004,"&lt;"&amp;(DW$1+DY$1*1)))</f>
        <v/>
      </c>
      <c r="EC4">
        <f>IF(OR(Capability!$P$8="",DY$1=""),NA(),IF(AND(Capability!$P$8&gt;=(DW$1+DY$1*0),Capability!$P$8&lt;(DW$1+DY$1*1)),EA$1*1.15,NA()))</f>
        <v/>
      </c>
      <c r="ED4">
        <f>IF(OR(Capability!$Q$8="",DY$1=""),NA(),IF(AND(Capability!$Q$8&gt;=(DW$1+DY$1*0),Capability!$Q$8&lt;(DW$1+DY$1*1)),EA$1*1.15,NA()))</f>
        <v/>
      </c>
      <c r="EF4">
        <f>IF((EI$1+0)&gt;EG$1,NA(),(EI$1+0)-4)</f>
        <v/>
      </c>
      <c r="EG4">
        <f>IF((EI$1+0)&gt;EG$1,NA(),INDEX('Data Entry'!$L$5:$L$10004,(EI$1+0)-4))</f>
        <v/>
      </c>
      <c r="EH4">
        <f>IF(ISNA(EF4),NA(),Capability!$K$9)</f>
        <v/>
      </c>
      <c r="EI4">
        <f>IF(ISNA(EF4),NA(),Capability!$J$9)</f>
        <v/>
      </c>
      <c r="EJ4">
        <f>IF(ISNA(EF4),NA(),Capability!$L$9)</f>
        <v/>
      </c>
      <c r="EK4">
        <f>NA()</f>
        <v/>
      </c>
      <c r="EL4">
        <f>IF(ISNA(EF4),NA(),Capability!$N$9)</f>
        <v/>
      </c>
      <c r="EM4">
        <f>IF(ISNA(EF4),NA(),IF(OR(Capability!$Q$9="",Settings!$F$7&lt;&gt;"Y"),NA(),Capability!$Q$9))</f>
        <v/>
      </c>
      <c r="EN4">
        <f>IF(ISNA(EF4),NA(),IF(OR(Capability!$P$9="",Settings!$F$7&lt;&gt;"Y"),NA(),Capability!$P$9))</f>
        <v/>
      </c>
      <c r="EO4">
        <f>IF(EM$1="","",ROUND(EK$1+EM$1*0.5,4))</f>
        <v/>
      </c>
      <c r="EP4">
        <f>IF(EM$1="","",COUNTIFS('Data Entry'!$L$5:$L$10004,"&gt;="&amp;(EK$1+EM$1*0),'Data Entry'!$L$5:$L$10004,"&lt;"&amp;(EK$1+EM$1*1)))</f>
        <v/>
      </c>
      <c r="EQ4">
        <f>IF(OR(Capability!$P$9="",EM$1=""),NA(),IF(AND(Capability!$P$9&gt;=(EK$1+EM$1*0),Capability!$P$9&lt;(EK$1+EM$1*1)),EO$1*1.15,NA()))</f>
        <v/>
      </c>
      <c r="ER4">
        <f>IF(OR(Capability!$Q$9="",EM$1=""),NA(),IF(AND(Capability!$Q$9&gt;=(EK$1+EM$1*0),Capability!$Q$9&lt;(EK$1+EM$1*1)),EO$1*1.15,NA()))</f>
        <v/>
      </c>
      <c r="ET4">
        <f>IF((EW$1+0)&gt;EU$1,NA(),(EW$1+0)-4)</f>
        <v/>
      </c>
      <c r="EU4">
        <f>IF((EW$1+0)&gt;EU$1,NA(),INDEX('Data Entry'!$M$5:$M$10004,(EW$1+0)-4))</f>
        <v/>
      </c>
      <c r="EV4">
        <f>IF(ISNA(ET4),NA(),Capability!$K$10)</f>
        <v/>
      </c>
      <c r="EW4">
        <f>IF(ISNA(ET4),NA(),Capability!$J$10)</f>
        <v/>
      </c>
      <c r="EX4">
        <f>IF(ISNA(ET4),NA(),Capability!$L$10)</f>
        <v/>
      </c>
      <c r="EY4">
        <f>NA()</f>
        <v/>
      </c>
      <c r="EZ4">
        <f>IF(ISNA(ET4),NA(),Capability!$N$10)</f>
        <v/>
      </c>
      <c r="FA4">
        <f>IF(ISNA(ET4),NA(),IF(OR(Capability!$Q$10="",Settings!$F$7&lt;&gt;"Y"),NA(),Capability!$Q$10))</f>
        <v/>
      </c>
      <c r="FB4">
        <f>IF(ISNA(ET4),NA(),IF(OR(Capability!$P$10="",Settings!$F$7&lt;&gt;"Y"),NA(),Capability!$P$10))</f>
        <v/>
      </c>
      <c r="FC4">
        <f>IF(FA$1="","",ROUND(EY$1+FA$1*0.5,4))</f>
        <v/>
      </c>
      <c r="FD4">
        <f>IF(FA$1="","",COUNTIFS('Data Entry'!$M$5:$M$10004,"&gt;="&amp;(EY$1+FA$1*0),'Data Entry'!$M$5:$M$10004,"&lt;"&amp;(EY$1+FA$1*1)))</f>
        <v/>
      </c>
      <c r="FE4">
        <f>IF(OR(Capability!$P$10="",FA$1=""),NA(),IF(AND(Capability!$P$10&gt;=(EY$1+FA$1*0),Capability!$P$10&lt;(EY$1+FA$1*1)),FC$1*1.15,NA()))</f>
        <v/>
      </c>
      <c r="FF4">
        <f>IF(OR(Capability!$Q$10="",FA$1=""),NA(),IF(AND(Capability!$Q$10&gt;=(EY$1+FA$1*0),Capability!$Q$10&lt;(EY$1+FA$1*1)),FC$1*1.15,NA()))</f>
        <v/>
      </c>
      <c r="FH4">
        <f>IF((FK$1+0)&gt;FI$1,NA(),(FK$1+0)-4)</f>
        <v/>
      </c>
      <c r="FI4">
        <f>IF((FK$1+0)&gt;FI$1,NA(),INDEX('Data Entry'!$N$5:$N$10004,(FK$1+0)-4))</f>
        <v/>
      </c>
      <c r="FJ4">
        <f>IF(ISNA(FH4),NA(),Capability!$K$11)</f>
        <v/>
      </c>
      <c r="FK4">
        <f>IF(ISNA(FH4),NA(),Capability!$J$11)</f>
        <v/>
      </c>
      <c r="FL4">
        <f>IF(ISNA(FH4),NA(),Capability!$L$11)</f>
        <v/>
      </c>
      <c r="FM4">
        <f>NA()</f>
        <v/>
      </c>
      <c r="FN4">
        <f>IF(ISNA(FH4),NA(),Capability!$N$11)</f>
        <v/>
      </c>
      <c r="FO4">
        <f>IF(ISNA(FH4),NA(),IF(OR(Capability!$Q$11="",Settings!$F$7&lt;&gt;"Y"),NA(),Capability!$Q$11))</f>
        <v/>
      </c>
      <c r="FP4">
        <f>IF(ISNA(FH4),NA(),IF(OR(Capability!$P$11="",Settings!$F$7&lt;&gt;"Y"),NA(),Capability!$P$11))</f>
        <v/>
      </c>
      <c r="FQ4">
        <f>IF(FO$1="","",ROUND(FM$1+FO$1*0.5,4))</f>
        <v/>
      </c>
      <c r="FR4">
        <f>IF(FO$1="","",COUNTIFS('Data Entry'!$N$5:$N$10004,"&gt;="&amp;(FM$1+FO$1*0),'Data Entry'!$N$5:$N$10004,"&lt;"&amp;(FM$1+FO$1*1)))</f>
        <v/>
      </c>
      <c r="FS4">
        <f>IF(OR(Capability!$P$11="",FO$1=""),NA(),IF(AND(Capability!$P$11&gt;=(FM$1+FO$1*0),Capability!$P$11&lt;(FM$1+FO$1*1)),FQ$1*1.15,NA()))</f>
        <v/>
      </c>
      <c r="FT4">
        <f>IF(OR(Capability!$Q$11="",FO$1=""),NA(),IF(AND(Capability!$Q$11&gt;=(FM$1+FO$1*0),Capability!$Q$11&lt;(FM$1+FO$1*1)),FQ$1*1.15,NA()))</f>
        <v/>
      </c>
      <c r="FV4">
        <f>IF((FY$1+0)&gt;FW$1,NA(),(FY$1+0)-4)</f>
        <v/>
      </c>
      <c r="FW4">
        <f>IF((FY$1+0)&gt;FW$1,NA(),INDEX('Data Entry'!$O$5:$O$10004,(FY$1+0)-4))</f>
        <v/>
      </c>
      <c r="FX4">
        <f>IF(ISNA(FV4),NA(),Capability!$K$12)</f>
        <v/>
      </c>
      <c r="FY4">
        <f>IF(ISNA(FV4),NA(),Capability!$J$12)</f>
        <v/>
      </c>
      <c r="FZ4">
        <f>IF(ISNA(FV4),NA(),Capability!$L$12)</f>
        <v/>
      </c>
      <c r="GA4">
        <f>NA()</f>
        <v/>
      </c>
      <c r="GB4">
        <f>IF(ISNA(FV4),NA(),Capability!$N$12)</f>
        <v/>
      </c>
      <c r="GC4">
        <f>IF(ISNA(FV4),NA(),IF(OR(Capability!$Q$12="",Settings!$F$7&lt;&gt;"Y"),NA(),Capability!$Q$12))</f>
        <v/>
      </c>
      <c r="GD4">
        <f>IF(ISNA(FV4),NA(),IF(OR(Capability!$P$12="",Settings!$F$7&lt;&gt;"Y"),NA(),Capability!$P$12))</f>
        <v/>
      </c>
      <c r="GE4">
        <f>IF(GC$1="","",ROUND(GA$1+GC$1*0.5,4))</f>
        <v/>
      </c>
      <c r="GF4">
        <f>IF(GC$1="","",COUNTIFS('Data Entry'!$O$5:$O$10004,"&gt;="&amp;(GA$1+GC$1*0),'Data Entry'!$O$5:$O$10004,"&lt;"&amp;(GA$1+GC$1*1)))</f>
        <v/>
      </c>
      <c r="GG4">
        <f>IF(OR(Capability!$P$12="",GC$1=""),NA(),IF(AND(Capability!$P$12&gt;=(GA$1+GC$1*0),Capability!$P$12&lt;(GA$1+GC$1*1)),GE$1*1.15,NA()))</f>
        <v/>
      </c>
      <c r="GH4">
        <f>IF(OR(Capability!$Q$12="",GC$1=""),NA(),IF(AND(Capability!$Q$12&gt;=(GA$1+GC$1*0),Capability!$Q$12&lt;(GA$1+GC$1*1)),GE$1*1.15,NA()))</f>
        <v/>
      </c>
      <c r="GJ4">
        <f>IF((GM$1+0)&gt;GK$1,NA(),(GM$1+0)-4)</f>
        <v/>
      </c>
      <c r="GK4">
        <f>IF((GM$1+0)&gt;GK$1,NA(),INDEX('Data Entry'!$P$5:$P$10004,(GM$1+0)-4))</f>
        <v/>
      </c>
      <c r="GL4">
        <f>IF(ISNA(GJ4),NA(),Capability!$K$13)</f>
        <v/>
      </c>
      <c r="GM4">
        <f>IF(ISNA(GJ4),NA(),Capability!$J$13)</f>
        <v/>
      </c>
      <c r="GN4">
        <f>IF(ISNA(GJ4),NA(),Capability!$L$13)</f>
        <v/>
      </c>
      <c r="GO4">
        <f>NA()</f>
        <v/>
      </c>
      <c r="GP4">
        <f>IF(ISNA(GJ4),NA(),Capability!$N$13)</f>
        <v/>
      </c>
      <c r="GQ4">
        <f>IF(ISNA(GJ4),NA(),IF(OR(Capability!$Q$13="",Settings!$F$7&lt;&gt;"Y"),NA(),Capability!$Q$13))</f>
        <v/>
      </c>
      <c r="GR4">
        <f>IF(ISNA(GJ4),NA(),IF(OR(Capability!$P$13="",Settings!$F$7&lt;&gt;"Y"),NA(),Capability!$P$13))</f>
        <v/>
      </c>
      <c r="GS4">
        <f>IF(GQ$1="","",ROUND(GO$1+GQ$1*0.5,4))</f>
        <v/>
      </c>
      <c r="GT4">
        <f>IF(GQ$1="","",COUNTIFS('Data Entry'!$P$5:$P$10004,"&gt;="&amp;(GO$1+GQ$1*0),'Data Entry'!$P$5:$P$10004,"&lt;"&amp;(GO$1+GQ$1*1)))</f>
        <v/>
      </c>
      <c r="GU4">
        <f>IF(OR(Capability!$P$13="",GQ$1=""),NA(),IF(AND(Capability!$P$13&gt;=(GO$1+GQ$1*0),Capability!$P$13&lt;(GO$1+GQ$1*1)),GS$1*1.15,NA()))</f>
        <v/>
      </c>
      <c r="GV4">
        <f>IF(OR(Capability!$Q$13="",GQ$1=""),NA(),IF(AND(Capability!$Q$13&gt;=(GO$1+GQ$1*0),Capability!$Q$13&lt;(GO$1+GQ$1*1)),GS$1*1.15,NA()))</f>
        <v/>
      </c>
      <c r="GX4">
        <f>IF((HA$1+0)&gt;GY$1,NA(),(HA$1+0)-4)</f>
        <v/>
      </c>
      <c r="GY4">
        <f>IF((HA$1+0)&gt;GY$1,NA(),INDEX('Data Entry'!$Q$5:$Q$10004,(HA$1+0)-4))</f>
        <v/>
      </c>
      <c r="GZ4">
        <f>IF(ISNA(GX4),NA(),Capability!$K$14)</f>
        <v/>
      </c>
      <c r="HA4">
        <f>IF(ISNA(GX4),NA(),Capability!$J$14)</f>
        <v/>
      </c>
      <c r="HB4">
        <f>IF(ISNA(GX4),NA(),Capability!$L$14)</f>
        <v/>
      </c>
      <c r="HC4">
        <f>NA()</f>
        <v/>
      </c>
      <c r="HD4">
        <f>IF(ISNA(GX4),NA(),Capability!$N$14)</f>
        <v/>
      </c>
      <c r="HE4">
        <f>IF(ISNA(GX4),NA(),IF(OR(Capability!$Q$14="",Settings!$F$7&lt;&gt;"Y"),NA(),Capability!$Q$14))</f>
        <v/>
      </c>
      <c r="HF4">
        <f>IF(ISNA(GX4),NA(),IF(OR(Capability!$P$14="",Settings!$F$7&lt;&gt;"Y"),NA(),Capability!$P$14))</f>
        <v/>
      </c>
      <c r="HG4">
        <f>IF(HE$1="","",ROUND(HC$1+HE$1*0.5,4))</f>
        <v/>
      </c>
      <c r="HH4">
        <f>IF(HE$1="","",COUNTIFS('Data Entry'!$Q$5:$Q$10004,"&gt;="&amp;(HC$1+HE$1*0),'Data Entry'!$Q$5:$Q$10004,"&lt;"&amp;(HC$1+HE$1*1)))</f>
        <v/>
      </c>
      <c r="HI4">
        <f>IF(OR(Capability!$P$14="",HE$1=""),NA(),IF(AND(Capability!$P$14&gt;=(HC$1+HE$1*0),Capability!$P$14&lt;(HC$1+HE$1*1)),HG$1*1.15,NA()))</f>
        <v/>
      </c>
      <c r="HJ4">
        <f>IF(OR(Capability!$Q$14="",HE$1=""),NA(),IF(AND(Capability!$Q$14&gt;=(HC$1+HE$1*0),Capability!$Q$14&lt;(HC$1+HE$1*1)),HG$1*1.15,NA()))</f>
        <v/>
      </c>
    </row>
    <row r="5">
      <c r="A5" s="35" t="inlineStr">
        <is>
          <t>Feature</t>
        </is>
      </c>
      <c r="B5" s="36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IF((CS$1+1)&gt;CQ$1,NA(),(CS$1+1)-4)</f>
        <v/>
      </c>
      <c r="CQ5">
        <f>IF((CS$1+1)&gt;CQ$1,NA(),INDEX('Data Entry'!$I$5:$I$10004,(CS$1+1)-4))</f>
        <v/>
      </c>
      <c r="CR5">
        <f>IF(ISNA(CP5),NA(),Capability!$K$6)</f>
        <v/>
      </c>
      <c r="CS5">
        <f>IF(ISNA(CP5),NA(),Capability!$J$6)</f>
        <v/>
      </c>
      <c r="CT5">
        <f>IF(ISNA(CP5),NA(),Capability!$L$6)</f>
        <v/>
      </c>
      <c r="CU5">
        <f>IF(OR(ISNA(CQ5),ISNA(CQ4)),NA(),ABS(CQ5-CQ4))</f>
        <v/>
      </c>
      <c r="CV5">
        <f>IF(ISNA(CP5),NA(),Capability!$N$6)</f>
        <v/>
      </c>
      <c r="CW5">
        <f>IF(ISNA(CP5),NA(),IF(OR(Capability!$Q$6="",Settings!$F$7&lt;&gt;"Y"),NA(),Capability!$Q$6))</f>
        <v/>
      </c>
      <c r="CX5">
        <f>IF(ISNA(CP5),NA(),IF(OR(Capability!$P$6="",Settings!$F$7&lt;&gt;"Y"),NA(),Capability!$P$6))</f>
        <v/>
      </c>
      <c r="CY5">
        <f>IF(CW$1="","",ROUND(CU$1+CW$1*1.5,4))</f>
        <v/>
      </c>
      <c r="CZ5">
        <f>IF(CW$1="","",COUNTIFS('Data Entry'!$I$5:$I$10004,"&gt;="&amp;(CU$1+CW$1*1),'Data Entry'!$I$5:$I$10004,"&lt;"&amp;(CU$1+CW$1*2)))</f>
        <v/>
      </c>
      <c r="DA5">
        <f>IF(OR(Capability!$P$6="",CW$1=""),NA(),IF(AND(Capability!$P$6&gt;=(CU$1+CW$1*1),Capability!$P$6&lt;(CU$1+CW$1*2)),CY$1*1.15,NA()))</f>
        <v/>
      </c>
      <c r="DB5">
        <f>IF(OR(Capability!$Q$6="",CW$1=""),NA(),IF(AND(Capability!$Q$6&gt;=(CU$1+CW$1*1),Capability!$Q$6&lt;(CU$1+CW$1*2)),CY$1*1.15,NA()))</f>
        <v/>
      </c>
      <c r="DD5">
        <f>IF((DG$1+1)&gt;DE$1,NA(),(DG$1+1)-4)</f>
        <v/>
      </c>
      <c r="DE5">
        <f>IF((DG$1+1)&gt;DE$1,NA(),INDEX('Data Entry'!$J$5:$J$10004,(DG$1+1)-4))</f>
        <v/>
      </c>
      <c r="DF5">
        <f>IF(ISNA(DD5),NA(),Capability!$K$7)</f>
        <v/>
      </c>
      <c r="DG5">
        <f>IF(ISNA(DD5),NA(),Capability!$J$7)</f>
        <v/>
      </c>
      <c r="DH5">
        <f>IF(ISNA(DD5),NA(),Capability!$L$7)</f>
        <v/>
      </c>
      <c r="DI5">
        <f>IF(OR(ISNA(DE5),ISNA(DE4)),NA(),ABS(DE5-DE4))</f>
        <v/>
      </c>
      <c r="DJ5">
        <f>IF(ISNA(DD5),NA(),Capability!$N$7)</f>
        <v/>
      </c>
      <c r="DK5">
        <f>IF(ISNA(DD5),NA(),IF(OR(Capability!$Q$7="",Settings!$F$7&lt;&gt;"Y"),NA(),Capability!$Q$7))</f>
        <v/>
      </c>
      <c r="DL5">
        <f>IF(ISNA(DD5),NA(),IF(OR(Capability!$P$7="",Settings!$F$7&lt;&gt;"Y"),NA(),Capability!$P$7))</f>
        <v/>
      </c>
      <c r="DM5">
        <f>IF(DK$1="","",ROUND(DI$1+DK$1*1.5,4))</f>
        <v/>
      </c>
      <c r="DN5">
        <f>IF(DK$1="","",COUNTIFS('Data Entry'!$J$5:$J$10004,"&gt;="&amp;(DI$1+DK$1*1),'Data Entry'!$J$5:$J$10004,"&lt;"&amp;(DI$1+DK$1*2)))</f>
        <v/>
      </c>
      <c r="DO5">
        <f>IF(OR(Capability!$P$7="",DK$1=""),NA(),IF(AND(Capability!$P$7&gt;=(DI$1+DK$1*1),Capability!$P$7&lt;(DI$1+DK$1*2)),DM$1*1.15,NA()))</f>
        <v/>
      </c>
      <c r="DP5">
        <f>IF(OR(Capability!$Q$7="",DK$1=""),NA(),IF(AND(Capability!$Q$7&gt;=(DI$1+DK$1*1),Capability!$Q$7&lt;(DI$1+DK$1*2)),DM$1*1.15,NA()))</f>
        <v/>
      </c>
      <c r="DR5">
        <f>IF((DU$1+1)&gt;DS$1,NA(),(DU$1+1)-4)</f>
        <v/>
      </c>
      <c r="DS5">
        <f>IF((DU$1+1)&gt;DS$1,NA(),INDEX('Data Entry'!$K$5:$K$10004,(DU$1+1)-4))</f>
        <v/>
      </c>
      <c r="DT5">
        <f>IF(ISNA(DR5),NA(),Capability!$K$8)</f>
        <v/>
      </c>
      <c r="DU5">
        <f>IF(ISNA(DR5),NA(),Capability!$J$8)</f>
        <v/>
      </c>
      <c r="DV5">
        <f>IF(ISNA(DR5),NA(),Capability!$L$8)</f>
        <v/>
      </c>
      <c r="DW5">
        <f>IF(OR(ISNA(DS5),ISNA(DS4)),NA(),ABS(DS5-DS4))</f>
        <v/>
      </c>
      <c r="DX5">
        <f>IF(ISNA(DR5),NA(),Capability!$N$8)</f>
        <v/>
      </c>
      <c r="DY5">
        <f>IF(ISNA(DR5),NA(),IF(OR(Capability!$Q$8="",Settings!$F$7&lt;&gt;"Y"),NA(),Capability!$Q$8))</f>
        <v/>
      </c>
      <c r="DZ5">
        <f>IF(ISNA(DR5),NA(),IF(OR(Capability!$P$8="",Settings!$F$7&lt;&gt;"Y"),NA(),Capability!$P$8))</f>
        <v/>
      </c>
      <c r="EA5">
        <f>IF(DY$1="","",ROUND(DW$1+DY$1*1.5,4))</f>
        <v/>
      </c>
      <c r="EB5">
        <f>IF(DY$1="","",COUNTIFS('Data Entry'!$K$5:$K$10004,"&gt;="&amp;(DW$1+DY$1*1),'Data Entry'!$K$5:$K$10004,"&lt;"&amp;(DW$1+DY$1*2)))</f>
        <v/>
      </c>
      <c r="EC5">
        <f>IF(OR(Capability!$P$8="",DY$1=""),NA(),IF(AND(Capability!$P$8&gt;=(DW$1+DY$1*1),Capability!$P$8&lt;(DW$1+DY$1*2)),EA$1*1.15,NA()))</f>
        <v/>
      </c>
      <c r="ED5">
        <f>IF(OR(Capability!$Q$8="",DY$1=""),NA(),IF(AND(Capability!$Q$8&gt;=(DW$1+DY$1*1),Capability!$Q$8&lt;(DW$1+DY$1*2)),EA$1*1.15,NA()))</f>
        <v/>
      </c>
      <c r="EF5">
        <f>IF((EI$1+1)&gt;EG$1,NA(),(EI$1+1)-4)</f>
        <v/>
      </c>
      <c r="EG5">
        <f>IF((EI$1+1)&gt;EG$1,NA(),INDEX('Data Entry'!$L$5:$L$10004,(EI$1+1)-4))</f>
        <v/>
      </c>
      <c r="EH5">
        <f>IF(ISNA(EF5),NA(),Capability!$K$9)</f>
        <v/>
      </c>
      <c r="EI5">
        <f>IF(ISNA(EF5),NA(),Capability!$J$9)</f>
        <v/>
      </c>
      <c r="EJ5">
        <f>IF(ISNA(EF5),NA(),Capability!$L$9)</f>
        <v/>
      </c>
      <c r="EK5">
        <f>IF(OR(ISNA(EG5),ISNA(EG4)),NA(),ABS(EG5-EG4))</f>
        <v/>
      </c>
      <c r="EL5">
        <f>IF(ISNA(EF5),NA(),Capability!$N$9)</f>
        <v/>
      </c>
      <c r="EM5">
        <f>IF(ISNA(EF5),NA(),IF(OR(Capability!$Q$9="",Settings!$F$7&lt;&gt;"Y"),NA(),Capability!$Q$9))</f>
        <v/>
      </c>
      <c r="EN5">
        <f>IF(ISNA(EF5),NA(),IF(OR(Capability!$P$9="",Settings!$F$7&lt;&gt;"Y"),NA(),Capability!$P$9))</f>
        <v/>
      </c>
      <c r="EO5">
        <f>IF(EM$1="","",ROUND(EK$1+EM$1*1.5,4))</f>
        <v/>
      </c>
      <c r="EP5">
        <f>IF(EM$1="","",COUNTIFS('Data Entry'!$L$5:$L$10004,"&gt;="&amp;(EK$1+EM$1*1),'Data Entry'!$L$5:$L$10004,"&lt;"&amp;(EK$1+EM$1*2)))</f>
        <v/>
      </c>
      <c r="EQ5">
        <f>IF(OR(Capability!$P$9="",EM$1=""),NA(),IF(AND(Capability!$P$9&gt;=(EK$1+EM$1*1),Capability!$P$9&lt;(EK$1+EM$1*2)),EO$1*1.15,NA()))</f>
        <v/>
      </c>
      <c r="ER5">
        <f>IF(OR(Capability!$Q$9="",EM$1=""),NA(),IF(AND(Capability!$Q$9&gt;=(EK$1+EM$1*1),Capability!$Q$9&lt;(EK$1+EM$1*2)),EO$1*1.15,NA()))</f>
        <v/>
      </c>
      <c r="ET5">
        <f>IF((EW$1+1)&gt;EU$1,NA(),(EW$1+1)-4)</f>
        <v/>
      </c>
      <c r="EU5">
        <f>IF((EW$1+1)&gt;EU$1,NA(),INDEX('Data Entry'!$M$5:$M$10004,(EW$1+1)-4))</f>
        <v/>
      </c>
      <c r="EV5">
        <f>IF(ISNA(ET5),NA(),Capability!$K$10)</f>
        <v/>
      </c>
      <c r="EW5">
        <f>IF(ISNA(ET5),NA(),Capability!$J$10)</f>
        <v/>
      </c>
      <c r="EX5">
        <f>IF(ISNA(ET5),NA(),Capability!$L$10)</f>
        <v/>
      </c>
      <c r="EY5">
        <f>IF(OR(ISNA(EU5),ISNA(EU4)),NA(),ABS(EU5-EU4))</f>
        <v/>
      </c>
      <c r="EZ5">
        <f>IF(ISNA(ET5),NA(),Capability!$N$10)</f>
        <v/>
      </c>
      <c r="FA5">
        <f>IF(ISNA(ET5),NA(),IF(OR(Capability!$Q$10="",Settings!$F$7&lt;&gt;"Y"),NA(),Capability!$Q$10))</f>
        <v/>
      </c>
      <c r="FB5">
        <f>IF(ISNA(ET5),NA(),IF(OR(Capability!$P$10="",Settings!$F$7&lt;&gt;"Y"),NA(),Capability!$P$10))</f>
        <v/>
      </c>
      <c r="FC5">
        <f>IF(FA$1="","",ROUND(EY$1+FA$1*1.5,4))</f>
        <v/>
      </c>
      <c r="FD5">
        <f>IF(FA$1="","",COUNTIFS('Data Entry'!$M$5:$M$10004,"&gt;="&amp;(EY$1+FA$1*1),'Data Entry'!$M$5:$M$10004,"&lt;"&amp;(EY$1+FA$1*2)))</f>
        <v/>
      </c>
      <c r="FE5">
        <f>IF(OR(Capability!$P$10="",FA$1=""),NA(),IF(AND(Capability!$P$10&gt;=(EY$1+FA$1*1),Capability!$P$10&lt;(EY$1+FA$1*2)),FC$1*1.15,NA()))</f>
        <v/>
      </c>
      <c r="FF5">
        <f>IF(OR(Capability!$Q$10="",FA$1=""),NA(),IF(AND(Capability!$Q$10&gt;=(EY$1+FA$1*1),Capability!$Q$10&lt;(EY$1+FA$1*2)),FC$1*1.15,NA()))</f>
        <v/>
      </c>
      <c r="FH5">
        <f>IF((FK$1+1)&gt;FI$1,NA(),(FK$1+1)-4)</f>
        <v/>
      </c>
      <c r="FI5">
        <f>IF((FK$1+1)&gt;FI$1,NA(),INDEX('Data Entry'!$N$5:$N$10004,(FK$1+1)-4))</f>
        <v/>
      </c>
      <c r="FJ5">
        <f>IF(ISNA(FH5),NA(),Capability!$K$11)</f>
        <v/>
      </c>
      <c r="FK5">
        <f>IF(ISNA(FH5),NA(),Capability!$J$11)</f>
        <v/>
      </c>
      <c r="FL5">
        <f>IF(ISNA(FH5),NA(),Capability!$L$11)</f>
        <v/>
      </c>
      <c r="FM5">
        <f>IF(OR(ISNA(FI5),ISNA(FI4)),NA(),ABS(FI5-FI4))</f>
        <v/>
      </c>
      <c r="FN5">
        <f>IF(ISNA(FH5),NA(),Capability!$N$11)</f>
        <v/>
      </c>
      <c r="FO5">
        <f>IF(ISNA(FH5),NA(),IF(OR(Capability!$Q$11="",Settings!$F$7&lt;&gt;"Y"),NA(),Capability!$Q$11))</f>
        <v/>
      </c>
      <c r="FP5">
        <f>IF(ISNA(FH5),NA(),IF(OR(Capability!$P$11="",Settings!$F$7&lt;&gt;"Y"),NA(),Capability!$P$11))</f>
        <v/>
      </c>
      <c r="FQ5">
        <f>IF(FO$1="","",ROUND(FM$1+FO$1*1.5,4))</f>
        <v/>
      </c>
      <c r="FR5">
        <f>IF(FO$1="","",COUNTIFS('Data Entry'!$N$5:$N$10004,"&gt;="&amp;(FM$1+FO$1*1),'Data Entry'!$N$5:$N$10004,"&lt;"&amp;(FM$1+FO$1*2)))</f>
        <v/>
      </c>
      <c r="FS5">
        <f>IF(OR(Capability!$P$11="",FO$1=""),NA(),IF(AND(Capability!$P$11&gt;=(FM$1+FO$1*1),Capability!$P$11&lt;(FM$1+FO$1*2)),FQ$1*1.15,NA()))</f>
        <v/>
      </c>
      <c r="FT5">
        <f>IF(OR(Capability!$Q$11="",FO$1=""),NA(),IF(AND(Capability!$Q$11&gt;=(FM$1+FO$1*1),Capability!$Q$11&lt;(FM$1+FO$1*2)),FQ$1*1.15,NA()))</f>
        <v/>
      </c>
      <c r="FV5">
        <f>IF((FY$1+1)&gt;FW$1,NA(),(FY$1+1)-4)</f>
        <v/>
      </c>
      <c r="FW5">
        <f>IF((FY$1+1)&gt;FW$1,NA(),INDEX('Data Entry'!$O$5:$O$10004,(FY$1+1)-4))</f>
        <v/>
      </c>
      <c r="FX5">
        <f>IF(ISNA(FV5),NA(),Capability!$K$12)</f>
        <v/>
      </c>
      <c r="FY5">
        <f>IF(ISNA(FV5),NA(),Capability!$J$12)</f>
        <v/>
      </c>
      <c r="FZ5">
        <f>IF(ISNA(FV5),NA(),Capability!$L$12)</f>
        <v/>
      </c>
      <c r="GA5">
        <f>IF(OR(ISNA(FW5),ISNA(FW4)),NA(),ABS(FW5-FW4))</f>
        <v/>
      </c>
      <c r="GB5">
        <f>IF(ISNA(FV5),NA(),Capability!$N$12)</f>
        <v/>
      </c>
      <c r="GC5">
        <f>IF(ISNA(FV5),NA(),IF(OR(Capability!$Q$12="",Settings!$F$7&lt;&gt;"Y"),NA(),Capability!$Q$12))</f>
        <v/>
      </c>
      <c r="GD5">
        <f>IF(ISNA(FV5),NA(),IF(OR(Capability!$P$12="",Settings!$F$7&lt;&gt;"Y"),NA(),Capability!$P$12))</f>
        <v/>
      </c>
      <c r="GE5">
        <f>IF(GC$1="","",ROUND(GA$1+GC$1*1.5,4))</f>
        <v/>
      </c>
      <c r="GF5">
        <f>IF(GC$1="","",COUNTIFS('Data Entry'!$O$5:$O$10004,"&gt;="&amp;(GA$1+GC$1*1),'Data Entry'!$O$5:$O$10004,"&lt;"&amp;(GA$1+GC$1*2)))</f>
        <v/>
      </c>
      <c r="GG5">
        <f>IF(OR(Capability!$P$12="",GC$1=""),NA(),IF(AND(Capability!$P$12&gt;=(GA$1+GC$1*1),Capability!$P$12&lt;(GA$1+GC$1*2)),GE$1*1.15,NA()))</f>
        <v/>
      </c>
      <c r="GH5">
        <f>IF(OR(Capability!$Q$12="",GC$1=""),NA(),IF(AND(Capability!$Q$12&gt;=(GA$1+GC$1*1),Capability!$Q$12&lt;(GA$1+GC$1*2)),GE$1*1.15,NA()))</f>
        <v/>
      </c>
      <c r="GJ5">
        <f>IF((GM$1+1)&gt;GK$1,NA(),(GM$1+1)-4)</f>
        <v/>
      </c>
      <c r="GK5">
        <f>IF((GM$1+1)&gt;GK$1,NA(),INDEX('Data Entry'!$P$5:$P$10004,(GM$1+1)-4))</f>
        <v/>
      </c>
      <c r="GL5">
        <f>IF(ISNA(GJ5),NA(),Capability!$K$13)</f>
        <v/>
      </c>
      <c r="GM5">
        <f>IF(ISNA(GJ5),NA(),Capability!$J$13)</f>
        <v/>
      </c>
      <c r="GN5">
        <f>IF(ISNA(GJ5),NA(),Capability!$L$13)</f>
        <v/>
      </c>
      <c r="GO5">
        <f>IF(OR(ISNA(GK5),ISNA(GK4)),NA(),ABS(GK5-GK4))</f>
        <v/>
      </c>
      <c r="GP5">
        <f>IF(ISNA(GJ5),NA(),Capability!$N$13)</f>
        <v/>
      </c>
      <c r="GQ5">
        <f>IF(ISNA(GJ5),NA(),IF(OR(Capability!$Q$13="",Settings!$F$7&lt;&gt;"Y"),NA(),Capability!$Q$13))</f>
        <v/>
      </c>
      <c r="GR5">
        <f>IF(ISNA(GJ5),NA(),IF(OR(Capability!$P$13="",Settings!$F$7&lt;&gt;"Y"),NA(),Capability!$P$13))</f>
        <v/>
      </c>
      <c r="GS5">
        <f>IF(GQ$1="","",ROUND(GO$1+GQ$1*1.5,4))</f>
        <v/>
      </c>
      <c r="GT5">
        <f>IF(GQ$1="","",COUNTIFS('Data Entry'!$P$5:$P$10004,"&gt;="&amp;(GO$1+GQ$1*1),'Data Entry'!$P$5:$P$10004,"&lt;"&amp;(GO$1+GQ$1*2)))</f>
        <v/>
      </c>
      <c r="GU5">
        <f>IF(OR(Capability!$P$13="",GQ$1=""),NA(),IF(AND(Capability!$P$13&gt;=(GO$1+GQ$1*1),Capability!$P$13&lt;(GO$1+GQ$1*2)),GS$1*1.15,NA()))</f>
        <v/>
      </c>
      <c r="GV5">
        <f>IF(OR(Capability!$Q$13="",GQ$1=""),NA(),IF(AND(Capability!$Q$13&gt;=(GO$1+GQ$1*1),Capability!$Q$13&lt;(GO$1+GQ$1*2)),GS$1*1.15,NA()))</f>
        <v/>
      </c>
      <c r="GX5">
        <f>IF((HA$1+1)&gt;GY$1,NA(),(HA$1+1)-4)</f>
        <v/>
      </c>
      <c r="GY5">
        <f>IF((HA$1+1)&gt;GY$1,NA(),INDEX('Data Entry'!$Q$5:$Q$10004,(HA$1+1)-4))</f>
        <v/>
      </c>
      <c r="GZ5">
        <f>IF(ISNA(GX5),NA(),Capability!$K$14)</f>
        <v/>
      </c>
      <c r="HA5">
        <f>IF(ISNA(GX5),NA(),Capability!$J$14)</f>
        <v/>
      </c>
      <c r="HB5">
        <f>IF(ISNA(GX5),NA(),Capability!$L$14)</f>
        <v/>
      </c>
      <c r="HC5">
        <f>IF(OR(ISNA(GY5),ISNA(GY4)),NA(),ABS(GY5-GY4))</f>
        <v/>
      </c>
      <c r="HD5">
        <f>IF(ISNA(GX5),NA(),Capability!$N$14)</f>
        <v/>
      </c>
      <c r="HE5">
        <f>IF(ISNA(GX5),NA(),IF(OR(Capability!$Q$14="",Settings!$F$7&lt;&gt;"Y"),NA(),Capability!$Q$14))</f>
        <v/>
      </c>
      <c r="HF5">
        <f>IF(ISNA(GX5),NA(),IF(OR(Capability!$P$14="",Settings!$F$7&lt;&gt;"Y"),NA(),Capability!$P$14))</f>
        <v/>
      </c>
      <c r="HG5">
        <f>IF(HE$1="","",ROUND(HC$1+HE$1*1.5,4))</f>
        <v/>
      </c>
      <c r="HH5">
        <f>IF(HE$1="","",COUNTIFS('Data Entry'!$Q$5:$Q$10004,"&gt;="&amp;(HC$1+HE$1*1),'Data Entry'!$Q$5:$Q$10004,"&lt;"&amp;(HC$1+HE$1*2)))</f>
        <v/>
      </c>
      <c r="HI5">
        <f>IF(OR(Capability!$P$14="",HE$1=""),NA(),IF(AND(Capability!$P$14&gt;=(HC$1+HE$1*1),Capability!$P$14&lt;(HC$1+HE$1*2)),HG$1*1.15,NA()))</f>
        <v/>
      </c>
      <c r="HJ5">
        <f>IF(OR(Capability!$Q$14="",HE$1=""),NA(),IF(AND(Capability!$Q$14&gt;=(HC$1+HE$1*1),Capability!$Q$14&lt;(HC$1+HE$1*2)),HG$1*1.15,NA()))</f>
        <v/>
      </c>
    </row>
    <row r="6">
      <c r="A6" s="35" t="inlineStr">
        <is>
          <t>Unit</t>
        </is>
      </c>
      <c r="B6" s="36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IF((CS$1+2)&gt;CQ$1,NA(),(CS$1+2)-4)</f>
        <v/>
      </c>
      <c r="CQ6">
        <f>IF((CS$1+2)&gt;CQ$1,NA(),INDEX('Data Entry'!$I$5:$I$10004,(CS$1+2)-4))</f>
        <v/>
      </c>
      <c r="CR6">
        <f>IF(ISNA(CP6),NA(),Capability!$K$6)</f>
        <v/>
      </c>
      <c r="CS6">
        <f>IF(ISNA(CP6),NA(),Capability!$J$6)</f>
        <v/>
      </c>
      <c r="CT6">
        <f>IF(ISNA(CP6),NA(),Capability!$L$6)</f>
        <v/>
      </c>
      <c r="CU6">
        <f>IF(OR(ISNA(CQ6),ISNA(CQ5)),NA(),ABS(CQ6-CQ5))</f>
        <v/>
      </c>
      <c r="CV6">
        <f>IF(ISNA(CP6),NA(),Capability!$N$6)</f>
        <v/>
      </c>
      <c r="CW6">
        <f>IF(ISNA(CP6),NA(),IF(OR(Capability!$Q$6="",Settings!$F$7&lt;&gt;"Y"),NA(),Capability!$Q$6))</f>
        <v/>
      </c>
      <c r="CX6">
        <f>IF(ISNA(CP6),NA(),IF(OR(Capability!$P$6="",Settings!$F$7&lt;&gt;"Y"),NA(),Capability!$P$6))</f>
        <v/>
      </c>
      <c r="CY6">
        <f>IF(CW$1="","",ROUND(CU$1+CW$1*2.5,4))</f>
        <v/>
      </c>
      <c r="CZ6">
        <f>IF(CW$1="","",COUNTIFS('Data Entry'!$I$5:$I$10004,"&gt;="&amp;(CU$1+CW$1*2),'Data Entry'!$I$5:$I$10004,"&lt;"&amp;(CU$1+CW$1*3)))</f>
        <v/>
      </c>
      <c r="DA6">
        <f>IF(OR(Capability!$P$6="",CW$1=""),NA(),IF(AND(Capability!$P$6&gt;=(CU$1+CW$1*2),Capability!$P$6&lt;(CU$1+CW$1*3)),CY$1*1.15,NA()))</f>
        <v/>
      </c>
      <c r="DB6">
        <f>IF(OR(Capability!$Q$6="",CW$1=""),NA(),IF(AND(Capability!$Q$6&gt;=(CU$1+CW$1*2),Capability!$Q$6&lt;(CU$1+CW$1*3)),CY$1*1.15,NA()))</f>
        <v/>
      </c>
      <c r="DD6">
        <f>IF((DG$1+2)&gt;DE$1,NA(),(DG$1+2)-4)</f>
        <v/>
      </c>
      <c r="DE6">
        <f>IF((DG$1+2)&gt;DE$1,NA(),INDEX('Data Entry'!$J$5:$J$10004,(DG$1+2)-4))</f>
        <v/>
      </c>
      <c r="DF6">
        <f>IF(ISNA(DD6),NA(),Capability!$K$7)</f>
        <v/>
      </c>
      <c r="DG6">
        <f>IF(ISNA(DD6),NA(),Capability!$J$7)</f>
        <v/>
      </c>
      <c r="DH6">
        <f>IF(ISNA(DD6),NA(),Capability!$L$7)</f>
        <v/>
      </c>
      <c r="DI6">
        <f>IF(OR(ISNA(DE6),ISNA(DE5)),NA(),ABS(DE6-DE5))</f>
        <v/>
      </c>
      <c r="DJ6">
        <f>IF(ISNA(DD6),NA(),Capability!$N$7)</f>
        <v/>
      </c>
      <c r="DK6">
        <f>IF(ISNA(DD6),NA(),IF(OR(Capability!$Q$7="",Settings!$F$7&lt;&gt;"Y"),NA(),Capability!$Q$7))</f>
        <v/>
      </c>
      <c r="DL6">
        <f>IF(ISNA(DD6),NA(),IF(OR(Capability!$P$7="",Settings!$F$7&lt;&gt;"Y"),NA(),Capability!$P$7))</f>
        <v/>
      </c>
      <c r="DM6">
        <f>IF(DK$1="","",ROUND(DI$1+DK$1*2.5,4))</f>
        <v/>
      </c>
      <c r="DN6">
        <f>IF(DK$1="","",COUNTIFS('Data Entry'!$J$5:$J$10004,"&gt;="&amp;(DI$1+DK$1*2),'Data Entry'!$J$5:$J$10004,"&lt;"&amp;(DI$1+DK$1*3)))</f>
        <v/>
      </c>
      <c r="DO6">
        <f>IF(OR(Capability!$P$7="",DK$1=""),NA(),IF(AND(Capability!$P$7&gt;=(DI$1+DK$1*2),Capability!$P$7&lt;(DI$1+DK$1*3)),DM$1*1.15,NA()))</f>
        <v/>
      </c>
      <c r="DP6">
        <f>IF(OR(Capability!$Q$7="",DK$1=""),NA(),IF(AND(Capability!$Q$7&gt;=(DI$1+DK$1*2),Capability!$Q$7&lt;(DI$1+DK$1*3)),DM$1*1.15,NA()))</f>
        <v/>
      </c>
      <c r="DR6">
        <f>IF((DU$1+2)&gt;DS$1,NA(),(DU$1+2)-4)</f>
        <v/>
      </c>
      <c r="DS6">
        <f>IF((DU$1+2)&gt;DS$1,NA(),INDEX('Data Entry'!$K$5:$K$10004,(DU$1+2)-4))</f>
        <v/>
      </c>
      <c r="DT6">
        <f>IF(ISNA(DR6),NA(),Capability!$K$8)</f>
        <v/>
      </c>
      <c r="DU6">
        <f>IF(ISNA(DR6),NA(),Capability!$J$8)</f>
        <v/>
      </c>
      <c r="DV6">
        <f>IF(ISNA(DR6),NA(),Capability!$L$8)</f>
        <v/>
      </c>
      <c r="DW6">
        <f>IF(OR(ISNA(DS6),ISNA(DS5)),NA(),ABS(DS6-DS5))</f>
        <v/>
      </c>
      <c r="DX6">
        <f>IF(ISNA(DR6),NA(),Capability!$N$8)</f>
        <v/>
      </c>
      <c r="DY6">
        <f>IF(ISNA(DR6),NA(),IF(OR(Capability!$Q$8="",Settings!$F$7&lt;&gt;"Y"),NA(),Capability!$Q$8))</f>
        <v/>
      </c>
      <c r="DZ6">
        <f>IF(ISNA(DR6),NA(),IF(OR(Capability!$P$8="",Settings!$F$7&lt;&gt;"Y"),NA(),Capability!$P$8))</f>
        <v/>
      </c>
      <c r="EA6">
        <f>IF(DY$1="","",ROUND(DW$1+DY$1*2.5,4))</f>
        <v/>
      </c>
      <c r="EB6">
        <f>IF(DY$1="","",COUNTIFS('Data Entry'!$K$5:$K$10004,"&gt;="&amp;(DW$1+DY$1*2),'Data Entry'!$K$5:$K$10004,"&lt;"&amp;(DW$1+DY$1*3)))</f>
        <v/>
      </c>
      <c r="EC6">
        <f>IF(OR(Capability!$P$8="",DY$1=""),NA(),IF(AND(Capability!$P$8&gt;=(DW$1+DY$1*2),Capability!$P$8&lt;(DW$1+DY$1*3)),EA$1*1.15,NA()))</f>
        <v/>
      </c>
      <c r="ED6">
        <f>IF(OR(Capability!$Q$8="",DY$1=""),NA(),IF(AND(Capability!$Q$8&gt;=(DW$1+DY$1*2),Capability!$Q$8&lt;(DW$1+DY$1*3)),EA$1*1.15,NA()))</f>
        <v/>
      </c>
      <c r="EF6">
        <f>IF((EI$1+2)&gt;EG$1,NA(),(EI$1+2)-4)</f>
        <v/>
      </c>
      <c r="EG6">
        <f>IF((EI$1+2)&gt;EG$1,NA(),INDEX('Data Entry'!$L$5:$L$10004,(EI$1+2)-4))</f>
        <v/>
      </c>
      <c r="EH6">
        <f>IF(ISNA(EF6),NA(),Capability!$K$9)</f>
        <v/>
      </c>
      <c r="EI6">
        <f>IF(ISNA(EF6),NA(),Capability!$J$9)</f>
        <v/>
      </c>
      <c r="EJ6">
        <f>IF(ISNA(EF6),NA(),Capability!$L$9)</f>
        <v/>
      </c>
      <c r="EK6">
        <f>IF(OR(ISNA(EG6),ISNA(EG5)),NA(),ABS(EG6-EG5))</f>
        <v/>
      </c>
      <c r="EL6">
        <f>IF(ISNA(EF6),NA(),Capability!$N$9)</f>
        <v/>
      </c>
      <c r="EM6">
        <f>IF(ISNA(EF6),NA(),IF(OR(Capability!$Q$9="",Settings!$F$7&lt;&gt;"Y"),NA(),Capability!$Q$9))</f>
        <v/>
      </c>
      <c r="EN6">
        <f>IF(ISNA(EF6),NA(),IF(OR(Capability!$P$9="",Settings!$F$7&lt;&gt;"Y"),NA(),Capability!$P$9))</f>
        <v/>
      </c>
      <c r="EO6">
        <f>IF(EM$1="","",ROUND(EK$1+EM$1*2.5,4))</f>
        <v/>
      </c>
      <c r="EP6">
        <f>IF(EM$1="","",COUNTIFS('Data Entry'!$L$5:$L$10004,"&gt;="&amp;(EK$1+EM$1*2),'Data Entry'!$L$5:$L$10004,"&lt;"&amp;(EK$1+EM$1*3)))</f>
        <v/>
      </c>
      <c r="EQ6">
        <f>IF(OR(Capability!$P$9="",EM$1=""),NA(),IF(AND(Capability!$P$9&gt;=(EK$1+EM$1*2),Capability!$P$9&lt;(EK$1+EM$1*3)),EO$1*1.15,NA()))</f>
        <v/>
      </c>
      <c r="ER6">
        <f>IF(OR(Capability!$Q$9="",EM$1=""),NA(),IF(AND(Capability!$Q$9&gt;=(EK$1+EM$1*2),Capability!$Q$9&lt;(EK$1+EM$1*3)),EO$1*1.15,NA()))</f>
        <v/>
      </c>
      <c r="ET6">
        <f>IF((EW$1+2)&gt;EU$1,NA(),(EW$1+2)-4)</f>
        <v/>
      </c>
      <c r="EU6">
        <f>IF((EW$1+2)&gt;EU$1,NA(),INDEX('Data Entry'!$M$5:$M$10004,(EW$1+2)-4))</f>
        <v/>
      </c>
      <c r="EV6">
        <f>IF(ISNA(ET6),NA(),Capability!$K$10)</f>
        <v/>
      </c>
      <c r="EW6">
        <f>IF(ISNA(ET6),NA(),Capability!$J$10)</f>
        <v/>
      </c>
      <c r="EX6">
        <f>IF(ISNA(ET6),NA(),Capability!$L$10)</f>
        <v/>
      </c>
      <c r="EY6">
        <f>IF(OR(ISNA(EU6),ISNA(EU5)),NA(),ABS(EU6-EU5))</f>
        <v/>
      </c>
      <c r="EZ6">
        <f>IF(ISNA(ET6),NA(),Capability!$N$10)</f>
        <v/>
      </c>
      <c r="FA6">
        <f>IF(ISNA(ET6),NA(),IF(OR(Capability!$Q$10="",Settings!$F$7&lt;&gt;"Y"),NA(),Capability!$Q$10))</f>
        <v/>
      </c>
      <c r="FB6">
        <f>IF(ISNA(ET6),NA(),IF(OR(Capability!$P$10="",Settings!$F$7&lt;&gt;"Y"),NA(),Capability!$P$10))</f>
        <v/>
      </c>
      <c r="FC6">
        <f>IF(FA$1="","",ROUND(EY$1+FA$1*2.5,4))</f>
        <v/>
      </c>
      <c r="FD6">
        <f>IF(FA$1="","",COUNTIFS('Data Entry'!$M$5:$M$10004,"&gt;="&amp;(EY$1+FA$1*2),'Data Entry'!$M$5:$M$10004,"&lt;"&amp;(EY$1+FA$1*3)))</f>
        <v/>
      </c>
      <c r="FE6">
        <f>IF(OR(Capability!$P$10="",FA$1=""),NA(),IF(AND(Capability!$P$10&gt;=(EY$1+FA$1*2),Capability!$P$10&lt;(EY$1+FA$1*3)),FC$1*1.15,NA()))</f>
        <v/>
      </c>
      <c r="FF6">
        <f>IF(OR(Capability!$Q$10="",FA$1=""),NA(),IF(AND(Capability!$Q$10&gt;=(EY$1+FA$1*2),Capability!$Q$10&lt;(EY$1+FA$1*3)),FC$1*1.15,NA()))</f>
        <v/>
      </c>
      <c r="FH6">
        <f>IF((FK$1+2)&gt;FI$1,NA(),(FK$1+2)-4)</f>
        <v/>
      </c>
      <c r="FI6">
        <f>IF((FK$1+2)&gt;FI$1,NA(),INDEX('Data Entry'!$N$5:$N$10004,(FK$1+2)-4))</f>
        <v/>
      </c>
      <c r="FJ6">
        <f>IF(ISNA(FH6),NA(),Capability!$K$11)</f>
        <v/>
      </c>
      <c r="FK6">
        <f>IF(ISNA(FH6),NA(),Capability!$J$11)</f>
        <v/>
      </c>
      <c r="FL6">
        <f>IF(ISNA(FH6),NA(),Capability!$L$11)</f>
        <v/>
      </c>
      <c r="FM6">
        <f>IF(OR(ISNA(FI6),ISNA(FI5)),NA(),ABS(FI6-FI5))</f>
        <v/>
      </c>
      <c r="FN6">
        <f>IF(ISNA(FH6),NA(),Capability!$N$11)</f>
        <v/>
      </c>
      <c r="FO6">
        <f>IF(ISNA(FH6),NA(),IF(OR(Capability!$Q$11="",Settings!$F$7&lt;&gt;"Y"),NA(),Capability!$Q$11))</f>
        <v/>
      </c>
      <c r="FP6">
        <f>IF(ISNA(FH6),NA(),IF(OR(Capability!$P$11="",Settings!$F$7&lt;&gt;"Y"),NA(),Capability!$P$11))</f>
        <v/>
      </c>
      <c r="FQ6">
        <f>IF(FO$1="","",ROUND(FM$1+FO$1*2.5,4))</f>
        <v/>
      </c>
      <c r="FR6">
        <f>IF(FO$1="","",COUNTIFS('Data Entry'!$N$5:$N$10004,"&gt;="&amp;(FM$1+FO$1*2),'Data Entry'!$N$5:$N$10004,"&lt;"&amp;(FM$1+FO$1*3)))</f>
        <v/>
      </c>
      <c r="FS6">
        <f>IF(OR(Capability!$P$11="",FO$1=""),NA(),IF(AND(Capability!$P$11&gt;=(FM$1+FO$1*2),Capability!$P$11&lt;(FM$1+FO$1*3)),FQ$1*1.15,NA()))</f>
        <v/>
      </c>
      <c r="FT6">
        <f>IF(OR(Capability!$Q$11="",FO$1=""),NA(),IF(AND(Capability!$Q$11&gt;=(FM$1+FO$1*2),Capability!$Q$11&lt;(FM$1+FO$1*3)),FQ$1*1.15,NA()))</f>
        <v/>
      </c>
      <c r="FV6">
        <f>IF((FY$1+2)&gt;FW$1,NA(),(FY$1+2)-4)</f>
        <v/>
      </c>
      <c r="FW6">
        <f>IF((FY$1+2)&gt;FW$1,NA(),INDEX('Data Entry'!$O$5:$O$10004,(FY$1+2)-4))</f>
        <v/>
      </c>
      <c r="FX6">
        <f>IF(ISNA(FV6),NA(),Capability!$K$12)</f>
        <v/>
      </c>
      <c r="FY6">
        <f>IF(ISNA(FV6),NA(),Capability!$J$12)</f>
        <v/>
      </c>
      <c r="FZ6">
        <f>IF(ISNA(FV6),NA(),Capability!$L$12)</f>
        <v/>
      </c>
      <c r="GA6">
        <f>IF(OR(ISNA(FW6),ISNA(FW5)),NA(),ABS(FW6-FW5))</f>
        <v/>
      </c>
      <c r="GB6">
        <f>IF(ISNA(FV6),NA(),Capability!$N$12)</f>
        <v/>
      </c>
      <c r="GC6">
        <f>IF(ISNA(FV6),NA(),IF(OR(Capability!$Q$12="",Settings!$F$7&lt;&gt;"Y"),NA(),Capability!$Q$12))</f>
        <v/>
      </c>
      <c r="GD6">
        <f>IF(ISNA(FV6),NA(),IF(OR(Capability!$P$12="",Settings!$F$7&lt;&gt;"Y"),NA(),Capability!$P$12))</f>
        <v/>
      </c>
      <c r="GE6">
        <f>IF(GC$1="","",ROUND(GA$1+GC$1*2.5,4))</f>
        <v/>
      </c>
      <c r="GF6">
        <f>IF(GC$1="","",COUNTIFS('Data Entry'!$O$5:$O$10004,"&gt;="&amp;(GA$1+GC$1*2),'Data Entry'!$O$5:$O$10004,"&lt;"&amp;(GA$1+GC$1*3)))</f>
        <v/>
      </c>
      <c r="GG6">
        <f>IF(OR(Capability!$P$12="",GC$1=""),NA(),IF(AND(Capability!$P$12&gt;=(GA$1+GC$1*2),Capability!$P$12&lt;(GA$1+GC$1*3)),GE$1*1.15,NA()))</f>
        <v/>
      </c>
      <c r="GH6">
        <f>IF(OR(Capability!$Q$12="",GC$1=""),NA(),IF(AND(Capability!$Q$12&gt;=(GA$1+GC$1*2),Capability!$Q$12&lt;(GA$1+GC$1*3)),GE$1*1.15,NA()))</f>
        <v/>
      </c>
      <c r="GJ6">
        <f>IF((GM$1+2)&gt;GK$1,NA(),(GM$1+2)-4)</f>
        <v/>
      </c>
      <c r="GK6">
        <f>IF((GM$1+2)&gt;GK$1,NA(),INDEX('Data Entry'!$P$5:$P$10004,(GM$1+2)-4))</f>
        <v/>
      </c>
      <c r="GL6">
        <f>IF(ISNA(GJ6),NA(),Capability!$K$13)</f>
        <v/>
      </c>
      <c r="GM6">
        <f>IF(ISNA(GJ6),NA(),Capability!$J$13)</f>
        <v/>
      </c>
      <c r="GN6">
        <f>IF(ISNA(GJ6),NA(),Capability!$L$13)</f>
        <v/>
      </c>
      <c r="GO6">
        <f>IF(OR(ISNA(GK6),ISNA(GK5)),NA(),ABS(GK6-GK5))</f>
        <v/>
      </c>
      <c r="GP6">
        <f>IF(ISNA(GJ6),NA(),Capability!$N$13)</f>
        <v/>
      </c>
      <c r="GQ6">
        <f>IF(ISNA(GJ6),NA(),IF(OR(Capability!$Q$13="",Settings!$F$7&lt;&gt;"Y"),NA(),Capability!$Q$13))</f>
        <v/>
      </c>
      <c r="GR6">
        <f>IF(ISNA(GJ6),NA(),IF(OR(Capability!$P$13="",Settings!$F$7&lt;&gt;"Y"),NA(),Capability!$P$13))</f>
        <v/>
      </c>
      <c r="GS6">
        <f>IF(GQ$1="","",ROUND(GO$1+GQ$1*2.5,4))</f>
        <v/>
      </c>
      <c r="GT6">
        <f>IF(GQ$1="","",COUNTIFS('Data Entry'!$P$5:$P$10004,"&gt;="&amp;(GO$1+GQ$1*2),'Data Entry'!$P$5:$P$10004,"&lt;"&amp;(GO$1+GQ$1*3)))</f>
        <v/>
      </c>
      <c r="GU6">
        <f>IF(OR(Capability!$P$13="",GQ$1=""),NA(),IF(AND(Capability!$P$13&gt;=(GO$1+GQ$1*2),Capability!$P$13&lt;(GO$1+GQ$1*3)),GS$1*1.15,NA()))</f>
        <v/>
      </c>
      <c r="GV6">
        <f>IF(OR(Capability!$Q$13="",GQ$1=""),NA(),IF(AND(Capability!$Q$13&gt;=(GO$1+GQ$1*2),Capability!$Q$13&lt;(GO$1+GQ$1*3)),GS$1*1.15,NA()))</f>
        <v/>
      </c>
      <c r="GX6">
        <f>IF((HA$1+2)&gt;GY$1,NA(),(HA$1+2)-4)</f>
        <v/>
      </c>
      <c r="GY6">
        <f>IF((HA$1+2)&gt;GY$1,NA(),INDEX('Data Entry'!$Q$5:$Q$10004,(HA$1+2)-4))</f>
        <v/>
      </c>
      <c r="GZ6">
        <f>IF(ISNA(GX6),NA(),Capability!$K$14)</f>
        <v/>
      </c>
      <c r="HA6">
        <f>IF(ISNA(GX6),NA(),Capability!$J$14)</f>
        <v/>
      </c>
      <c r="HB6">
        <f>IF(ISNA(GX6),NA(),Capability!$L$14)</f>
        <v/>
      </c>
      <c r="HC6">
        <f>IF(OR(ISNA(GY6),ISNA(GY5)),NA(),ABS(GY6-GY5))</f>
        <v/>
      </c>
      <c r="HD6">
        <f>IF(ISNA(GX6),NA(),Capability!$N$14)</f>
        <v/>
      </c>
      <c r="HE6">
        <f>IF(ISNA(GX6),NA(),IF(OR(Capability!$Q$14="",Settings!$F$7&lt;&gt;"Y"),NA(),Capability!$Q$14))</f>
        <v/>
      </c>
      <c r="HF6">
        <f>IF(ISNA(GX6),NA(),IF(OR(Capability!$P$14="",Settings!$F$7&lt;&gt;"Y"),NA(),Capability!$P$14))</f>
        <v/>
      </c>
      <c r="HG6">
        <f>IF(HE$1="","",ROUND(HC$1+HE$1*2.5,4))</f>
        <v/>
      </c>
      <c r="HH6">
        <f>IF(HE$1="","",COUNTIFS('Data Entry'!$Q$5:$Q$10004,"&gt;="&amp;(HC$1+HE$1*2),'Data Entry'!$Q$5:$Q$10004,"&lt;"&amp;(HC$1+HE$1*3)))</f>
        <v/>
      </c>
      <c r="HI6">
        <f>IF(OR(Capability!$P$14="",HE$1=""),NA(),IF(AND(Capability!$P$14&gt;=(HC$1+HE$1*2),Capability!$P$14&lt;(HC$1+HE$1*3)),HG$1*1.15,NA()))</f>
        <v/>
      </c>
      <c r="HJ6">
        <f>IF(OR(Capability!$Q$14="",HE$1=""),NA(),IF(AND(Capability!$Q$14&gt;=(HC$1+HE$1*2),Capability!$Q$14&lt;(HC$1+HE$1*3)),HG$1*1.15,NA()))</f>
        <v/>
      </c>
    </row>
    <row r="7">
      <c r="A7" s="35" t="inlineStr">
        <is>
          <t>Samples (n)</t>
        </is>
      </c>
      <c r="B7" s="22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IF((CS$1+3)&gt;CQ$1,NA(),(CS$1+3)-4)</f>
        <v/>
      </c>
      <c r="CQ7">
        <f>IF((CS$1+3)&gt;CQ$1,NA(),INDEX('Data Entry'!$I$5:$I$10004,(CS$1+3)-4))</f>
        <v/>
      </c>
      <c r="CR7">
        <f>IF(ISNA(CP7),NA(),Capability!$K$6)</f>
        <v/>
      </c>
      <c r="CS7">
        <f>IF(ISNA(CP7),NA(),Capability!$J$6)</f>
        <v/>
      </c>
      <c r="CT7">
        <f>IF(ISNA(CP7),NA(),Capability!$L$6)</f>
        <v/>
      </c>
      <c r="CU7">
        <f>IF(OR(ISNA(CQ7),ISNA(CQ6)),NA(),ABS(CQ7-CQ6))</f>
        <v/>
      </c>
      <c r="CV7">
        <f>IF(ISNA(CP7),NA(),Capability!$N$6)</f>
        <v/>
      </c>
      <c r="CW7">
        <f>IF(ISNA(CP7),NA(),IF(OR(Capability!$Q$6="",Settings!$F$7&lt;&gt;"Y"),NA(),Capability!$Q$6))</f>
        <v/>
      </c>
      <c r="CX7">
        <f>IF(ISNA(CP7),NA(),IF(OR(Capability!$P$6="",Settings!$F$7&lt;&gt;"Y"),NA(),Capability!$P$6))</f>
        <v/>
      </c>
      <c r="CY7">
        <f>IF(CW$1="","",ROUND(CU$1+CW$1*3.5,4))</f>
        <v/>
      </c>
      <c r="CZ7">
        <f>IF(CW$1="","",COUNTIFS('Data Entry'!$I$5:$I$10004,"&gt;="&amp;(CU$1+CW$1*3),'Data Entry'!$I$5:$I$10004,"&lt;"&amp;(CU$1+CW$1*4)))</f>
        <v/>
      </c>
      <c r="DA7">
        <f>IF(OR(Capability!$P$6="",CW$1=""),NA(),IF(AND(Capability!$P$6&gt;=(CU$1+CW$1*3),Capability!$P$6&lt;(CU$1+CW$1*4)),CY$1*1.15,NA()))</f>
        <v/>
      </c>
      <c r="DB7">
        <f>IF(OR(Capability!$Q$6="",CW$1=""),NA(),IF(AND(Capability!$Q$6&gt;=(CU$1+CW$1*3),Capability!$Q$6&lt;(CU$1+CW$1*4)),CY$1*1.15,NA()))</f>
        <v/>
      </c>
      <c r="DD7">
        <f>IF((DG$1+3)&gt;DE$1,NA(),(DG$1+3)-4)</f>
        <v/>
      </c>
      <c r="DE7">
        <f>IF((DG$1+3)&gt;DE$1,NA(),INDEX('Data Entry'!$J$5:$J$10004,(DG$1+3)-4))</f>
        <v/>
      </c>
      <c r="DF7">
        <f>IF(ISNA(DD7),NA(),Capability!$K$7)</f>
        <v/>
      </c>
      <c r="DG7">
        <f>IF(ISNA(DD7),NA(),Capability!$J$7)</f>
        <v/>
      </c>
      <c r="DH7">
        <f>IF(ISNA(DD7),NA(),Capability!$L$7)</f>
        <v/>
      </c>
      <c r="DI7">
        <f>IF(OR(ISNA(DE7),ISNA(DE6)),NA(),ABS(DE7-DE6))</f>
        <v/>
      </c>
      <c r="DJ7">
        <f>IF(ISNA(DD7),NA(),Capability!$N$7)</f>
        <v/>
      </c>
      <c r="DK7">
        <f>IF(ISNA(DD7),NA(),IF(OR(Capability!$Q$7="",Settings!$F$7&lt;&gt;"Y"),NA(),Capability!$Q$7))</f>
        <v/>
      </c>
      <c r="DL7">
        <f>IF(ISNA(DD7),NA(),IF(OR(Capability!$P$7="",Settings!$F$7&lt;&gt;"Y"),NA(),Capability!$P$7))</f>
        <v/>
      </c>
      <c r="DM7">
        <f>IF(DK$1="","",ROUND(DI$1+DK$1*3.5,4))</f>
        <v/>
      </c>
      <c r="DN7">
        <f>IF(DK$1="","",COUNTIFS('Data Entry'!$J$5:$J$10004,"&gt;="&amp;(DI$1+DK$1*3),'Data Entry'!$J$5:$J$10004,"&lt;"&amp;(DI$1+DK$1*4)))</f>
        <v/>
      </c>
      <c r="DO7">
        <f>IF(OR(Capability!$P$7="",DK$1=""),NA(),IF(AND(Capability!$P$7&gt;=(DI$1+DK$1*3),Capability!$P$7&lt;(DI$1+DK$1*4)),DM$1*1.15,NA()))</f>
        <v/>
      </c>
      <c r="DP7">
        <f>IF(OR(Capability!$Q$7="",DK$1=""),NA(),IF(AND(Capability!$Q$7&gt;=(DI$1+DK$1*3),Capability!$Q$7&lt;(DI$1+DK$1*4)),DM$1*1.15,NA()))</f>
        <v/>
      </c>
      <c r="DR7">
        <f>IF((DU$1+3)&gt;DS$1,NA(),(DU$1+3)-4)</f>
        <v/>
      </c>
      <c r="DS7">
        <f>IF((DU$1+3)&gt;DS$1,NA(),INDEX('Data Entry'!$K$5:$K$10004,(DU$1+3)-4))</f>
        <v/>
      </c>
      <c r="DT7">
        <f>IF(ISNA(DR7),NA(),Capability!$K$8)</f>
        <v/>
      </c>
      <c r="DU7">
        <f>IF(ISNA(DR7),NA(),Capability!$J$8)</f>
        <v/>
      </c>
      <c r="DV7">
        <f>IF(ISNA(DR7),NA(),Capability!$L$8)</f>
        <v/>
      </c>
      <c r="DW7">
        <f>IF(OR(ISNA(DS7),ISNA(DS6)),NA(),ABS(DS7-DS6))</f>
        <v/>
      </c>
      <c r="DX7">
        <f>IF(ISNA(DR7),NA(),Capability!$N$8)</f>
        <v/>
      </c>
      <c r="DY7">
        <f>IF(ISNA(DR7),NA(),IF(OR(Capability!$Q$8="",Settings!$F$7&lt;&gt;"Y"),NA(),Capability!$Q$8))</f>
        <v/>
      </c>
      <c r="DZ7">
        <f>IF(ISNA(DR7),NA(),IF(OR(Capability!$P$8="",Settings!$F$7&lt;&gt;"Y"),NA(),Capability!$P$8))</f>
        <v/>
      </c>
      <c r="EA7">
        <f>IF(DY$1="","",ROUND(DW$1+DY$1*3.5,4))</f>
        <v/>
      </c>
      <c r="EB7">
        <f>IF(DY$1="","",COUNTIFS('Data Entry'!$K$5:$K$10004,"&gt;="&amp;(DW$1+DY$1*3),'Data Entry'!$K$5:$K$10004,"&lt;"&amp;(DW$1+DY$1*4)))</f>
        <v/>
      </c>
      <c r="EC7">
        <f>IF(OR(Capability!$P$8="",DY$1=""),NA(),IF(AND(Capability!$P$8&gt;=(DW$1+DY$1*3),Capability!$P$8&lt;(DW$1+DY$1*4)),EA$1*1.15,NA()))</f>
        <v/>
      </c>
      <c r="ED7">
        <f>IF(OR(Capability!$Q$8="",DY$1=""),NA(),IF(AND(Capability!$Q$8&gt;=(DW$1+DY$1*3),Capability!$Q$8&lt;(DW$1+DY$1*4)),EA$1*1.15,NA()))</f>
        <v/>
      </c>
      <c r="EF7">
        <f>IF((EI$1+3)&gt;EG$1,NA(),(EI$1+3)-4)</f>
        <v/>
      </c>
      <c r="EG7">
        <f>IF((EI$1+3)&gt;EG$1,NA(),INDEX('Data Entry'!$L$5:$L$10004,(EI$1+3)-4))</f>
        <v/>
      </c>
      <c r="EH7">
        <f>IF(ISNA(EF7),NA(),Capability!$K$9)</f>
        <v/>
      </c>
      <c r="EI7">
        <f>IF(ISNA(EF7),NA(),Capability!$J$9)</f>
        <v/>
      </c>
      <c r="EJ7">
        <f>IF(ISNA(EF7),NA(),Capability!$L$9)</f>
        <v/>
      </c>
      <c r="EK7">
        <f>IF(OR(ISNA(EG7),ISNA(EG6)),NA(),ABS(EG7-EG6))</f>
        <v/>
      </c>
      <c r="EL7">
        <f>IF(ISNA(EF7),NA(),Capability!$N$9)</f>
        <v/>
      </c>
      <c r="EM7">
        <f>IF(ISNA(EF7),NA(),IF(OR(Capability!$Q$9="",Settings!$F$7&lt;&gt;"Y"),NA(),Capability!$Q$9))</f>
        <v/>
      </c>
      <c r="EN7">
        <f>IF(ISNA(EF7),NA(),IF(OR(Capability!$P$9="",Settings!$F$7&lt;&gt;"Y"),NA(),Capability!$P$9))</f>
        <v/>
      </c>
      <c r="EO7">
        <f>IF(EM$1="","",ROUND(EK$1+EM$1*3.5,4))</f>
        <v/>
      </c>
      <c r="EP7">
        <f>IF(EM$1="","",COUNTIFS('Data Entry'!$L$5:$L$10004,"&gt;="&amp;(EK$1+EM$1*3),'Data Entry'!$L$5:$L$10004,"&lt;"&amp;(EK$1+EM$1*4)))</f>
        <v/>
      </c>
      <c r="EQ7">
        <f>IF(OR(Capability!$P$9="",EM$1=""),NA(),IF(AND(Capability!$P$9&gt;=(EK$1+EM$1*3),Capability!$P$9&lt;(EK$1+EM$1*4)),EO$1*1.15,NA()))</f>
        <v/>
      </c>
      <c r="ER7">
        <f>IF(OR(Capability!$Q$9="",EM$1=""),NA(),IF(AND(Capability!$Q$9&gt;=(EK$1+EM$1*3),Capability!$Q$9&lt;(EK$1+EM$1*4)),EO$1*1.15,NA()))</f>
        <v/>
      </c>
      <c r="ET7">
        <f>IF((EW$1+3)&gt;EU$1,NA(),(EW$1+3)-4)</f>
        <v/>
      </c>
      <c r="EU7">
        <f>IF((EW$1+3)&gt;EU$1,NA(),INDEX('Data Entry'!$M$5:$M$10004,(EW$1+3)-4))</f>
        <v/>
      </c>
      <c r="EV7">
        <f>IF(ISNA(ET7),NA(),Capability!$K$10)</f>
        <v/>
      </c>
      <c r="EW7">
        <f>IF(ISNA(ET7),NA(),Capability!$J$10)</f>
        <v/>
      </c>
      <c r="EX7">
        <f>IF(ISNA(ET7),NA(),Capability!$L$10)</f>
        <v/>
      </c>
      <c r="EY7">
        <f>IF(OR(ISNA(EU7),ISNA(EU6)),NA(),ABS(EU7-EU6))</f>
        <v/>
      </c>
      <c r="EZ7">
        <f>IF(ISNA(ET7),NA(),Capability!$N$10)</f>
        <v/>
      </c>
      <c r="FA7">
        <f>IF(ISNA(ET7),NA(),IF(OR(Capability!$Q$10="",Settings!$F$7&lt;&gt;"Y"),NA(),Capability!$Q$10))</f>
        <v/>
      </c>
      <c r="FB7">
        <f>IF(ISNA(ET7),NA(),IF(OR(Capability!$P$10="",Settings!$F$7&lt;&gt;"Y"),NA(),Capability!$P$10))</f>
        <v/>
      </c>
      <c r="FC7">
        <f>IF(FA$1="","",ROUND(EY$1+FA$1*3.5,4))</f>
        <v/>
      </c>
      <c r="FD7">
        <f>IF(FA$1="","",COUNTIFS('Data Entry'!$M$5:$M$10004,"&gt;="&amp;(EY$1+FA$1*3),'Data Entry'!$M$5:$M$10004,"&lt;"&amp;(EY$1+FA$1*4)))</f>
        <v/>
      </c>
      <c r="FE7">
        <f>IF(OR(Capability!$P$10="",FA$1=""),NA(),IF(AND(Capability!$P$10&gt;=(EY$1+FA$1*3),Capability!$P$10&lt;(EY$1+FA$1*4)),FC$1*1.15,NA()))</f>
        <v/>
      </c>
      <c r="FF7">
        <f>IF(OR(Capability!$Q$10="",FA$1=""),NA(),IF(AND(Capability!$Q$10&gt;=(EY$1+FA$1*3),Capability!$Q$10&lt;(EY$1+FA$1*4)),FC$1*1.15,NA()))</f>
        <v/>
      </c>
      <c r="FH7">
        <f>IF((FK$1+3)&gt;FI$1,NA(),(FK$1+3)-4)</f>
        <v/>
      </c>
      <c r="FI7">
        <f>IF((FK$1+3)&gt;FI$1,NA(),INDEX('Data Entry'!$N$5:$N$10004,(FK$1+3)-4))</f>
        <v/>
      </c>
      <c r="FJ7">
        <f>IF(ISNA(FH7),NA(),Capability!$K$11)</f>
        <v/>
      </c>
      <c r="FK7">
        <f>IF(ISNA(FH7),NA(),Capability!$J$11)</f>
        <v/>
      </c>
      <c r="FL7">
        <f>IF(ISNA(FH7),NA(),Capability!$L$11)</f>
        <v/>
      </c>
      <c r="FM7">
        <f>IF(OR(ISNA(FI7),ISNA(FI6)),NA(),ABS(FI7-FI6))</f>
        <v/>
      </c>
      <c r="FN7">
        <f>IF(ISNA(FH7),NA(),Capability!$N$11)</f>
        <v/>
      </c>
      <c r="FO7">
        <f>IF(ISNA(FH7),NA(),IF(OR(Capability!$Q$11="",Settings!$F$7&lt;&gt;"Y"),NA(),Capability!$Q$11))</f>
        <v/>
      </c>
      <c r="FP7">
        <f>IF(ISNA(FH7),NA(),IF(OR(Capability!$P$11="",Settings!$F$7&lt;&gt;"Y"),NA(),Capability!$P$11))</f>
        <v/>
      </c>
      <c r="FQ7">
        <f>IF(FO$1="","",ROUND(FM$1+FO$1*3.5,4))</f>
        <v/>
      </c>
      <c r="FR7">
        <f>IF(FO$1="","",COUNTIFS('Data Entry'!$N$5:$N$10004,"&gt;="&amp;(FM$1+FO$1*3),'Data Entry'!$N$5:$N$10004,"&lt;"&amp;(FM$1+FO$1*4)))</f>
        <v/>
      </c>
      <c r="FS7">
        <f>IF(OR(Capability!$P$11="",FO$1=""),NA(),IF(AND(Capability!$P$11&gt;=(FM$1+FO$1*3),Capability!$P$11&lt;(FM$1+FO$1*4)),FQ$1*1.15,NA()))</f>
        <v/>
      </c>
      <c r="FT7">
        <f>IF(OR(Capability!$Q$11="",FO$1=""),NA(),IF(AND(Capability!$Q$11&gt;=(FM$1+FO$1*3),Capability!$Q$11&lt;(FM$1+FO$1*4)),FQ$1*1.15,NA()))</f>
        <v/>
      </c>
      <c r="FV7">
        <f>IF((FY$1+3)&gt;FW$1,NA(),(FY$1+3)-4)</f>
        <v/>
      </c>
      <c r="FW7">
        <f>IF((FY$1+3)&gt;FW$1,NA(),INDEX('Data Entry'!$O$5:$O$10004,(FY$1+3)-4))</f>
        <v/>
      </c>
      <c r="FX7">
        <f>IF(ISNA(FV7),NA(),Capability!$K$12)</f>
        <v/>
      </c>
      <c r="FY7">
        <f>IF(ISNA(FV7),NA(),Capability!$J$12)</f>
        <v/>
      </c>
      <c r="FZ7">
        <f>IF(ISNA(FV7),NA(),Capability!$L$12)</f>
        <v/>
      </c>
      <c r="GA7">
        <f>IF(OR(ISNA(FW7),ISNA(FW6)),NA(),ABS(FW7-FW6))</f>
        <v/>
      </c>
      <c r="GB7">
        <f>IF(ISNA(FV7),NA(),Capability!$N$12)</f>
        <v/>
      </c>
      <c r="GC7">
        <f>IF(ISNA(FV7),NA(),IF(OR(Capability!$Q$12="",Settings!$F$7&lt;&gt;"Y"),NA(),Capability!$Q$12))</f>
        <v/>
      </c>
      <c r="GD7">
        <f>IF(ISNA(FV7),NA(),IF(OR(Capability!$P$12="",Settings!$F$7&lt;&gt;"Y"),NA(),Capability!$P$12))</f>
        <v/>
      </c>
      <c r="GE7">
        <f>IF(GC$1="","",ROUND(GA$1+GC$1*3.5,4))</f>
        <v/>
      </c>
      <c r="GF7">
        <f>IF(GC$1="","",COUNTIFS('Data Entry'!$O$5:$O$10004,"&gt;="&amp;(GA$1+GC$1*3),'Data Entry'!$O$5:$O$10004,"&lt;"&amp;(GA$1+GC$1*4)))</f>
        <v/>
      </c>
      <c r="GG7">
        <f>IF(OR(Capability!$P$12="",GC$1=""),NA(),IF(AND(Capability!$P$12&gt;=(GA$1+GC$1*3),Capability!$P$12&lt;(GA$1+GC$1*4)),GE$1*1.15,NA()))</f>
        <v/>
      </c>
      <c r="GH7">
        <f>IF(OR(Capability!$Q$12="",GC$1=""),NA(),IF(AND(Capability!$Q$12&gt;=(GA$1+GC$1*3),Capability!$Q$12&lt;(GA$1+GC$1*4)),GE$1*1.15,NA()))</f>
        <v/>
      </c>
      <c r="GJ7">
        <f>IF((GM$1+3)&gt;GK$1,NA(),(GM$1+3)-4)</f>
        <v/>
      </c>
      <c r="GK7">
        <f>IF((GM$1+3)&gt;GK$1,NA(),INDEX('Data Entry'!$P$5:$P$10004,(GM$1+3)-4))</f>
        <v/>
      </c>
      <c r="GL7">
        <f>IF(ISNA(GJ7),NA(),Capability!$K$13)</f>
        <v/>
      </c>
      <c r="GM7">
        <f>IF(ISNA(GJ7),NA(),Capability!$J$13)</f>
        <v/>
      </c>
      <c r="GN7">
        <f>IF(ISNA(GJ7),NA(),Capability!$L$13)</f>
        <v/>
      </c>
      <c r="GO7">
        <f>IF(OR(ISNA(GK7),ISNA(GK6)),NA(),ABS(GK7-GK6))</f>
        <v/>
      </c>
      <c r="GP7">
        <f>IF(ISNA(GJ7),NA(),Capability!$N$13)</f>
        <v/>
      </c>
      <c r="GQ7">
        <f>IF(ISNA(GJ7),NA(),IF(OR(Capability!$Q$13="",Settings!$F$7&lt;&gt;"Y"),NA(),Capability!$Q$13))</f>
        <v/>
      </c>
      <c r="GR7">
        <f>IF(ISNA(GJ7),NA(),IF(OR(Capability!$P$13="",Settings!$F$7&lt;&gt;"Y"),NA(),Capability!$P$13))</f>
        <v/>
      </c>
      <c r="GS7">
        <f>IF(GQ$1="","",ROUND(GO$1+GQ$1*3.5,4))</f>
        <v/>
      </c>
      <c r="GT7">
        <f>IF(GQ$1="","",COUNTIFS('Data Entry'!$P$5:$P$10004,"&gt;="&amp;(GO$1+GQ$1*3),'Data Entry'!$P$5:$P$10004,"&lt;"&amp;(GO$1+GQ$1*4)))</f>
        <v/>
      </c>
      <c r="GU7">
        <f>IF(OR(Capability!$P$13="",GQ$1=""),NA(),IF(AND(Capability!$P$13&gt;=(GO$1+GQ$1*3),Capability!$P$13&lt;(GO$1+GQ$1*4)),GS$1*1.15,NA()))</f>
        <v/>
      </c>
      <c r="GV7">
        <f>IF(OR(Capability!$Q$13="",GQ$1=""),NA(),IF(AND(Capability!$Q$13&gt;=(GO$1+GQ$1*3),Capability!$Q$13&lt;(GO$1+GQ$1*4)),GS$1*1.15,NA()))</f>
        <v/>
      </c>
      <c r="GX7">
        <f>IF((HA$1+3)&gt;GY$1,NA(),(HA$1+3)-4)</f>
        <v/>
      </c>
      <c r="GY7">
        <f>IF((HA$1+3)&gt;GY$1,NA(),INDEX('Data Entry'!$Q$5:$Q$10004,(HA$1+3)-4))</f>
        <v/>
      </c>
      <c r="GZ7">
        <f>IF(ISNA(GX7),NA(),Capability!$K$14)</f>
        <v/>
      </c>
      <c r="HA7">
        <f>IF(ISNA(GX7),NA(),Capability!$J$14)</f>
        <v/>
      </c>
      <c r="HB7">
        <f>IF(ISNA(GX7),NA(),Capability!$L$14)</f>
        <v/>
      </c>
      <c r="HC7">
        <f>IF(OR(ISNA(GY7),ISNA(GY6)),NA(),ABS(GY7-GY6))</f>
        <v/>
      </c>
      <c r="HD7">
        <f>IF(ISNA(GX7),NA(),Capability!$N$14)</f>
        <v/>
      </c>
      <c r="HE7">
        <f>IF(ISNA(GX7),NA(),IF(OR(Capability!$Q$14="",Settings!$F$7&lt;&gt;"Y"),NA(),Capability!$Q$14))</f>
        <v/>
      </c>
      <c r="HF7">
        <f>IF(ISNA(GX7),NA(),IF(OR(Capability!$P$14="",Settings!$F$7&lt;&gt;"Y"),NA(),Capability!$P$14))</f>
        <v/>
      </c>
      <c r="HG7">
        <f>IF(HE$1="","",ROUND(HC$1+HE$1*3.5,4))</f>
        <v/>
      </c>
      <c r="HH7">
        <f>IF(HE$1="","",COUNTIFS('Data Entry'!$Q$5:$Q$10004,"&gt;="&amp;(HC$1+HE$1*3),'Data Entry'!$Q$5:$Q$10004,"&lt;"&amp;(HC$1+HE$1*4)))</f>
        <v/>
      </c>
      <c r="HI7">
        <f>IF(OR(Capability!$P$14="",HE$1=""),NA(),IF(AND(Capability!$P$14&gt;=(HC$1+HE$1*3),Capability!$P$14&lt;(HC$1+HE$1*4)),HG$1*1.15,NA()))</f>
        <v/>
      </c>
      <c r="HJ7">
        <f>IF(OR(Capability!$Q$14="",HE$1=""),NA(),IF(AND(Capability!$Q$14&gt;=(HC$1+HE$1*3),Capability!$Q$14&lt;(HC$1+HE$1*4)),HG$1*1.15,NA()))</f>
        <v/>
      </c>
    </row>
    <row r="8">
      <c r="A8" s="37" t="inlineStr">
        <is>
          <t>DATA RANGE</t>
        </is>
      </c>
      <c r="B8" s="28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IF((CS$1+4)&gt;CQ$1,NA(),(CS$1+4)-4)</f>
        <v/>
      </c>
      <c r="CQ8">
        <f>IF((CS$1+4)&gt;CQ$1,NA(),INDEX('Data Entry'!$I$5:$I$10004,(CS$1+4)-4))</f>
        <v/>
      </c>
      <c r="CR8">
        <f>IF(ISNA(CP8),NA(),Capability!$K$6)</f>
        <v/>
      </c>
      <c r="CS8">
        <f>IF(ISNA(CP8),NA(),Capability!$J$6)</f>
        <v/>
      </c>
      <c r="CT8">
        <f>IF(ISNA(CP8),NA(),Capability!$L$6)</f>
        <v/>
      </c>
      <c r="CU8">
        <f>IF(OR(ISNA(CQ8),ISNA(CQ7)),NA(),ABS(CQ8-CQ7))</f>
        <v/>
      </c>
      <c r="CV8">
        <f>IF(ISNA(CP8),NA(),Capability!$N$6)</f>
        <v/>
      </c>
      <c r="CW8">
        <f>IF(ISNA(CP8),NA(),IF(OR(Capability!$Q$6="",Settings!$F$7&lt;&gt;"Y"),NA(),Capability!$Q$6))</f>
        <v/>
      </c>
      <c r="CX8">
        <f>IF(ISNA(CP8),NA(),IF(OR(Capability!$P$6="",Settings!$F$7&lt;&gt;"Y"),NA(),Capability!$P$6))</f>
        <v/>
      </c>
      <c r="CY8">
        <f>IF(CW$1="","",ROUND(CU$1+CW$1*4.5,4))</f>
        <v/>
      </c>
      <c r="CZ8">
        <f>IF(CW$1="","",COUNTIFS('Data Entry'!$I$5:$I$10004,"&gt;="&amp;(CU$1+CW$1*4),'Data Entry'!$I$5:$I$10004,"&lt;"&amp;(CU$1+CW$1*5)))</f>
        <v/>
      </c>
      <c r="DA8">
        <f>IF(OR(Capability!$P$6="",CW$1=""),NA(),IF(AND(Capability!$P$6&gt;=(CU$1+CW$1*4),Capability!$P$6&lt;(CU$1+CW$1*5)),CY$1*1.15,NA()))</f>
        <v/>
      </c>
      <c r="DB8">
        <f>IF(OR(Capability!$Q$6="",CW$1=""),NA(),IF(AND(Capability!$Q$6&gt;=(CU$1+CW$1*4),Capability!$Q$6&lt;(CU$1+CW$1*5)),CY$1*1.15,NA()))</f>
        <v/>
      </c>
      <c r="DD8">
        <f>IF((DG$1+4)&gt;DE$1,NA(),(DG$1+4)-4)</f>
        <v/>
      </c>
      <c r="DE8">
        <f>IF((DG$1+4)&gt;DE$1,NA(),INDEX('Data Entry'!$J$5:$J$10004,(DG$1+4)-4))</f>
        <v/>
      </c>
      <c r="DF8">
        <f>IF(ISNA(DD8),NA(),Capability!$K$7)</f>
        <v/>
      </c>
      <c r="DG8">
        <f>IF(ISNA(DD8),NA(),Capability!$J$7)</f>
        <v/>
      </c>
      <c r="DH8">
        <f>IF(ISNA(DD8),NA(),Capability!$L$7)</f>
        <v/>
      </c>
      <c r="DI8">
        <f>IF(OR(ISNA(DE8),ISNA(DE7)),NA(),ABS(DE8-DE7))</f>
        <v/>
      </c>
      <c r="DJ8">
        <f>IF(ISNA(DD8),NA(),Capability!$N$7)</f>
        <v/>
      </c>
      <c r="DK8">
        <f>IF(ISNA(DD8),NA(),IF(OR(Capability!$Q$7="",Settings!$F$7&lt;&gt;"Y"),NA(),Capability!$Q$7))</f>
        <v/>
      </c>
      <c r="DL8">
        <f>IF(ISNA(DD8),NA(),IF(OR(Capability!$P$7="",Settings!$F$7&lt;&gt;"Y"),NA(),Capability!$P$7))</f>
        <v/>
      </c>
      <c r="DM8">
        <f>IF(DK$1="","",ROUND(DI$1+DK$1*4.5,4))</f>
        <v/>
      </c>
      <c r="DN8">
        <f>IF(DK$1="","",COUNTIFS('Data Entry'!$J$5:$J$10004,"&gt;="&amp;(DI$1+DK$1*4),'Data Entry'!$J$5:$J$10004,"&lt;"&amp;(DI$1+DK$1*5)))</f>
        <v/>
      </c>
      <c r="DO8">
        <f>IF(OR(Capability!$P$7="",DK$1=""),NA(),IF(AND(Capability!$P$7&gt;=(DI$1+DK$1*4),Capability!$P$7&lt;(DI$1+DK$1*5)),DM$1*1.15,NA()))</f>
        <v/>
      </c>
      <c r="DP8">
        <f>IF(OR(Capability!$Q$7="",DK$1=""),NA(),IF(AND(Capability!$Q$7&gt;=(DI$1+DK$1*4),Capability!$Q$7&lt;(DI$1+DK$1*5)),DM$1*1.15,NA()))</f>
        <v/>
      </c>
      <c r="DR8">
        <f>IF((DU$1+4)&gt;DS$1,NA(),(DU$1+4)-4)</f>
        <v/>
      </c>
      <c r="DS8">
        <f>IF((DU$1+4)&gt;DS$1,NA(),INDEX('Data Entry'!$K$5:$K$10004,(DU$1+4)-4))</f>
        <v/>
      </c>
      <c r="DT8">
        <f>IF(ISNA(DR8),NA(),Capability!$K$8)</f>
        <v/>
      </c>
      <c r="DU8">
        <f>IF(ISNA(DR8),NA(),Capability!$J$8)</f>
        <v/>
      </c>
      <c r="DV8">
        <f>IF(ISNA(DR8),NA(),Capability!$L$8)</f>
        <v/>
      </c>
      <c r="DW8">
        <f>IF(OR(ISNA(DS8),ISNA(DS7)),NA(),ABS(DS8-DS7))</f>
        <v/>
      </c>
      <c r="DX8">
        <f>IF(ISNA(DR8),NA(),Capability!$N$8)</f>
        <v/>
      </c>
      <c r="DY8">
        <f>IF(ISNA(DR8),NA(),IF(OR(Capability!$Q$8="",Settings!$F$7&lt;&gt;"Y"),NA(),Capability!$Q$8))</f>
        <v/>
      </c>
      <c r="DZ8">
        <f>IF(ISNA(DR8),NA(),IF(OR(Capability!$P$8="",Settings!$F$7&lt;&gt;"Y"),NA(),Capability!$P$8))</f>
        <v/>
      </c>
      <c r="EA8">
        <f>IF(DY$1="","",ROUND(DW$1+DY$1*4.5,4))</f>
        <v/>
      </c>
      <c r="EB8">
        <f>IF(DY$1="","",COUNTIFS('Data Entry'!$K$5:$K$10004,"&gt;="&amp;(DW$1+DY$1*4),'Data Entry'!$K$5:$K$10004,"&lt;"&amp;(DW$1+DY$1*5)))</f>
        <v/>
      </c>
      <c r="EC8">
        <f>IF(OR(Capability!$P$8="",DY$1=""),NA(),IF(AND(Capability!$P$8&gt;=(DW$1+DY$1*4),Capability!$P$8&lt;(DW$1+DY$1*5)),EA$1*1.15,NA()))</f>
        <v/>
      </c>
      <c r="ED8">
        <f>IF(OR(Capability!$Q$8="",DY$1=""),NA(),IF(AND(Capability!$Q$8&gt;=(DW$1+DY$1*4),Capability!$Q$8&lt;(DW$1+DY$1*5)),EA$1*1.15,NA()))</f>
        <v/>
      </c>
      <c r="EF8">
        <f>IF((EI$1+4)&gt;EG$1,NA(),(EI$1+4)-4)</f>
        <v/>
      </c>
      <c r="EG8">
        <f>IF((EI$1+4)&gt;EG$1,NA(),INDEX('Data Entry'!$L$5:$L$10004,(EI$1+4)-4))</f>
        <v/>
      </c>
      <c r="EH8">
        <f>IF(ISNA(EF8),NA(),Capability!$K$9)</f>
        <v/>
      </c>
      <c r="EI8">
        <f>IF(ISNA(EF8),NA(),Capability!$J$9)</f>
        <v/>
      </c>
      <c r="EJ8">
        <f>IF(ISNA(EF8),NA(),Capability!$L$9)</f>
        <v/>
      </c>
      <c r="EK8">
        <f>IF(OR(ISNA(EG8),ISNA(EG7)),NA(),ABS(EG8-EG7))</f>
        <v/>
      </c>
      <c r="EL8">
        <f>IF(ISNA(EF8),NA(),Capability!$N$9)</f>
        <v/>
      </c>
      <c r="EM8">
        <f>IF(ISNA(EF8),NA(),IF(OR(Capability!$Q$9="",Settings!$F$7&lt;&gt;"Y"),NA(),Capability!$Q$9))</f>
        <v/>
      </c>
      <c r="EN8">
        <f>IF(ISNA(EF8),NA(),IF(OR(Capability!$P$9="",Settings!$F$7&lt;&gt;"Y"),NA(),Capability!$P$9))</f>
        <v/>
      </c>
      <c r="EO8">
        <f>IF(EM$1="","",ROUND(EK$1+EM$1*4.5,4))</f>
        <v/>
      </c>
      <c r="EP8">
        <f>IF(EM$1="","",COUNTIFS('Data Entry'!$L$5:$L$10004,"&gt;="&amp;(EK$1+EM$1*4),'Data Entry'!$L$5:$L$10004,"&lt;"&amp;(EK$1+EM$1*5)))</f>
        <v/>
      </c>
      <c r="EQ8">
        <f>IF(OR(Capability!$P$9="",EM$1=""),NA(),IF(AND(Capability!$P$9&gt;=(EK$1+EM$1*4),Capability!$P$9&lt;(EK$1+EM$1*5)),EO$1*1.15,NA()))</f>
        <v/>
      </c>
      <c r="ER8">
        <f>IF(OR(Capability!$Q$9="",EM$1=""),NA(),IF(AND(Capability!$Q$9&gt;=(EK$1+EM$1*4),Capability!$Q$9&lt;(EK$1+EM$1*5)),EO$1*1.15,NA()))</f>
        <v/>
      </c>
      <c r="ET8">
        <f>IF((EW$1+4)&gt;EU$1,NA(),(EW$1+4)-4)</f>
        <v/>
      </c>
      <c r="EU8">
        <f>IF((EW$1+4)&gt;EU$1,NA(),INDEX('Data Entry'!$M$5:$M$10004,(EW$1+4)-4))</f>
        <v/>
      </c>
      <c r="EV8">
        <f>IF(ISNA(ET8),NA(),Capability!$K$10)</f>
        <v/>
      </c>
      <c r="EW8">
        <f>IF(ISNA(ET8),NA(),Capability!$J$10)</f>
        <v/>
      </c>
      <c r="EX8">
        <f>IF(ISNA(ET8),NA(),Capability!$L$10)</f>
        <v/>
      </c>
      <c r="EY8">
        <f>IF(OR(ISNA(EU8),ISNA(EU7)),NA(),ABS(EU8-EU7))</f>
        <v/>
      </c>
      <c r="EZ8">
        <f>IF(ISNA(ET8),NA(),Capability!$N$10)</f>
        <v/>
      </c>
      <c r="FA8">
        <f>IF(ISNA(ET8),NA(),IF(OR(Capability!$Q$10="",Settings!$F$7&lt;&gt;"Y"),NA(),Capability!$Q$10))</f>
        <v/>
      </c>
      <c r="FB8">
        <f>IF(ISNA(ET8),NA(),IF(OR(Capability!$P$10="",Settings!$F$7&lt;&gt;"Y"),NA(),Capability!$P$10))</f>
        <v/>
      </c>
      <c r="FC8">
        <f>IF(FA$1="","",ROUND(EY$1+FA$1*4.5,4))</f>
        <v/>
      </c>
      <c r="FD8">
        <f>IF(FA$1="","",COUNTIFS('Data Entry'!$M$5:$M$10004,"&gt;="&amp;(EY$1+FA$1*4),'Data Entry'!$M$5:$M$10004,"&lt;"&amp;(EY$1+FA$1*5)))</f>
        <v/>
      </c>
      <c r="FE8">
        <f>IF(OR(Capability!$P$10="",FA$1=""),NA(),IF(AND(Capability!$P$10&gt;=(EY$1+FA$1*4),Capability!$P$10&lt;(EY$1+FA$1*5)),FC$1*1.15,NA()))</f>
        <v/>
      </c>
      <c r="FF8">
        <f>IF(OR(Capability!$Q$10="",FA$1=""),NA(),IF(AND(Capability!$Q$10&gt;=(EY$1+FA$1*4),Capability!$Q$10&lt;(EY$1+FA$1*5)),FC$1*1.15,NA()))</f>
        <v/>
      </c>
      <c r="FH8">
        <f>IF((FK$1+4)&gt;FI$1,NA(),(FK$1+4)-4)</f>
        <v/>
      </c>
      <c r="FI8">
        <f>IF((FK$1+4)&gt;FI$1,NA(),INDEX('Data Entry'!$N$5:$N$10004,(FK$1+4)-4))</f>
        <v/>
      </c>
      <c r="FJ8">
        <f>IF(ISNA(FH8),NA(),Capability!$K$11)</f>
        <v/>
      </c>
      <c r="FK8">
        <f>IF(ISNA(FH8),NA(),Capability!$J$11)</f>
        <v/>
      </c>
      <c r="FL8">
        <f>IF(ISNA(FH8),NA(),Capability!$L$11)</f>
        <v/>
      </c>
      <c r="FM8">
        <f>IF(OR(ISNA(FI8),ISNA(FI7)),NA(),ABS(FI8-FI7))</f>
        <v/>
      </c>
      <c r="FN8">
        <f>IF(ISNA(FH8),NA(),Capability!$N$11)</f>
        <v/>
      </c>
      <c r="FO8">
        <f>IF(ISNA(FH8),NA(),IF(OR(Capability!$Q$11="",Settings!$F$7&lt;&gt;"Y"),NA(),Capability!$Q$11))</f>
        <v/>
      </c>
      <c r="FP8">
        <f>IF(ISNA(FH8),NA(),IF(OR(Capability!$P$11="",Settings!$F$7&lt;&gt;"Y"),NA(),Capability!$P$11))</f>
        <v/>
      </c>
      <c r="FQ8">
        <f>IF(FO$1="","",ROUND(FM$1+FO$1*4.5,4))</f>
        <v/>
      </c>
      <c r="FR8">
        <f>IF(FO$1="","",COUNTIFS('Data Entry'!$N$5:$N$10004,"&gt;="&amp;(FM$1+FO$1*4),'Data Entry'!$N$5:$N$10004,"&lt;"&amp;(FM$1+FO$1*5)))</f>
        <v/>
      </c>
      <c r="FS8">
        <f>IF(OR(Capability!$P$11="",FO$1=""),NA(),IF(AND(Capability!$P$11&gt;=(FM$1+FO$1*4),Capability!$P$11&lt;(FM$1+FO$1*5)),FQ$1*1.15,NA()))</f>
        <v/>
      </c>
      <c r="FT8">
        <f>IF(OR(Capability!$Q$11="",FO$1=""),NA(),IF(AND(Capability!$Q$11&gt;=(FM$1+FO$1*4),Capability!$Q$11&lt;(FM$1+FO$1*5)),FQ$1*1.15,NA()))</f>
        <v/>
      </c>
      <c r="FV8">
        <f>IF((FY$1+4)&gt;FW$1,NA(),(FY$1+4)-4)</f>
        <v/>
      </c>
      <c r="FW8">
        <f>IF((FY$1+4)&gt;FW$1,NA(),INDEX('Data Entry'!$O$5:$O$10004,(FY$1+4)-4))</f>
        <v/>
      </c>
      <c r="FX8">
        <f>IF(ISNA(FV8),NA(),Capability!$K$12)</f>
        <v/>
      </c>
      <c r="FY8">
        <f>IF(ISNA(FV8),NA(),Capability!$J$12)</f>
        <v/>
      </c>
      <c r="FZ8">
        <f>IF(ISNA(FV8),NA(),Capability!$L$12)</f>
        <v/>
      </c>
      <c r="GA8">
        <f>IF(OR(ISNA(FW8),ISNA(FW7)),NA(),ABS(FW8-FW7))</f>
        <v/>
      </c>
      <c r="GB8">
        <f>IF(ISNA(FV8),NA(),Capability!$N$12)</f>
        <v/>
      </c>
      <c r="GC8">
        <f>IF(ISNA(FV8),NA(),IF(OR(Capability!$Q$12="",Settings!$F$7&lt;&gt;"Y"),NA(),Capability!$Q$12))</f>
        <v/>
      </c>
      <c r="GD8">
        <f>IF(ISNA(FV8),NA(),IF(OR(Capability!$P$12="",Settings!$F$7&lt;&gt;"Y"),NA(),Capability!$P$12))</f>
        <v/>
      </c>
      <c r="GE8">
        <f>IF(GC$1="","",ROUND(GA$1+GC$1*4.5,4))</f>
        <v/>
      </c>
      <c r="GF8">
        <f>IF(GC$1="","",COUNTIFS('Data Entry'!$O$5:$O$10004,"&gt;="&amp;(GA$1+GC$1*4),'Data Entry'!$O$5:$O$10004,"&lt;"&amp;(GA$1+GC$1*5)))</f>
        <v/>
      </c>
      <c r="GG8">
        <f>IF(OR(Capability!$P$12="",GC$1=""),NA(),IF(AND(Capability!$P$12&gt;=(GA$1+GC$1*4),Capability!$P$12&lt;(GA$1+GC$1*5)),GE$1*1.15,NA()))</f>
        <v/>
      </c>
      <c r="GH8">
        <f>IF(OR(Capability!$Q$12="",GC$1=""),NA(),IF(AND(Capability!$Q$12&gt;=(GA$1+GC$1*4),Capability!$Q$12&lt;(GA$1+GC$1*5)),GE$1*1.15,NA()))</f>
        <v/>
      </c>
      <c r="GJ8">
        <f>IF((GM$1+4)&gt;GK$1,NA(),(GM$1+4)-4)</f>
        <v/>
      </c>
      <c r="GK8">
        <f>IF((GM$1+4)&gt;GK$1,NA(),INDEX('Data Entry'!$P$5:$P$10004,(GM$1+4)-4))</f>
        <v/>
      </c>
      <c r="GL8">
        <f>IF(ISNA(GJ8),NA(),Capability!$K$13)</f>
        <v/>
      </c>
      <c r="GM8">
        <f>IF(ISNA(GJ8),NA(),Capability!$J$13)</f>
        <v/>
      </c>
      <c r="GN8">
        <f>IF(ISNA(GJ8),NA(),Capability!$L$13)</f>
        <v/>
      </c>
      <c r="GO8">
        <f>IF(OR(ISNA(GK8),ISNA(GK7)),NA(),ABS(GK8-GK7))</f>
        <v/>
      </c>
      <c r="GP8">
        <f>IF(ISNA(GJ8),NA(),Capability!$N$13)</f>
        <v/>
      </c>
      <c r="GQ8">
        <f>IF(ISNA(GJ8),NA(),IF(OR(Capability!$Q$13="",Settings!$F$7&lt;&gt;"Y"),NA(),Capability!$Q$13))</f>
        <v/>
      </c>
      <c r="GR8">
        <f>IF(ISNA(GJ8),NA(),IF(OR(Capability!$P$13="",Settings!$F$7&lt;&gt;"Y"),NA(),Capability!$P$13))</f>
        <v/>
      </c>
      <c r="GS8">
        <f>IF(GQ$1="","",ROUND(GO$1+GQ$1*4.5,4))</f>
        <v/>
      </c>
      <c r="GT8">
        <f>IF(GQ$1="","",COUNTIFS('Data Entry'!$P$5:$P$10004,"&gt;="&amp;(GO$1+GQ$1*4),'Data Entry'!$P$5:$P$10004,"&lt;"&amp;(GO$1+GQ$1*5)))</f>
        <v/>
      </c>
      <c r="GU8">
        <f>IF(OR(Capability!$P$13="",GQ$1=""),NA(),IF(AND(Capability!$P$13&gt;=(GO$1+GQ$1*4),Capability!$P$13&lt;(GO$1+GQ$1*5)),GS$1*1.15,NA()))</f>
        <v/>
      </c>
      <c r="GV8">
        <f>IF(OR(Capability!$Q$13="",GQ$1=""),NA(),IF(AND(Capability!$Q$13&gt;=(GO$1+GQ$1*4),Capability!$Q$13&lt;(GO$1+GQ$1*5)),GS$1*1.15,NA()))</f>
        <v/>
      </c>
      <c r="GX8">
        <f>IF((HA$1+4)&gt;GY$1,NA(),(HA$1+4)-4)</f>
        <v/>
      </c>
      <c r="GY8">
        <f>IF((HA$1+4)&gt;GY$1,NA(),INDEX('Data Entry'!$Q$5:$Q$10004,(HA$1+4)-4))</f>
        <v/>
      </c>
      <c r="GZ8">
        <f>IF(ISNA(GX8),NA(),Capability!$K$14)</f>
        <v/>
      </c>
      <c r="HA8">
        <f>IF(ISNA(GX8),NA(),Capability!$J$14)</f>
        <v/>
      </c>
      <c r="HB8">
        <f>IF(ISNA(GX8),NA(),Capability!$L$14)</f>
        <v/>
      </c>
      <c r="HC8">
        <f>IF(OR(ISNA(GY8),ISNA(GY7)),NA(),ABS(GY8-GY7))</f>
        <v/>
      </c>
      <c r="HD8">
        <f>IF(ISNA(GX8),NA(),Capability!$N$14)</f>
        <v/>
      </c>
      <c r="HE8">
        <f>IF(ISNA(GX8),NA(),IF(OR(Capability!$Q$14="",Settings!$F$7&lt;&gt;"Y"),NA(),Capability!$Q$14))</f>
        <v/>
      </c>
      <c r="HF8">
        <f>IF(ISNA(GX8),NA(),IF(OR(Capability!$P$14="",Settings!$F$7&lt;&gt;"Y"),NA(),Capability!$P$14))</f>
        <v/>
      </c>
      <c r="HG8">
        <f>IF(HE$1="","",ROUND(HC$1+HE$1*4.5,4))</f>
        <v/>
      </c>
      <c r="HH8">
        <f>IF(HE$1="","",COUNTIFS('Data Entry'!$Q$5:$Q$10004,"&gt;="&amp;(HC$1+HE$1*4),'Data Entry'!$Q$5:$Q$10004,"&lt;"&amp;(HC$1+HE$1*5)))</f>
        <v/>
      </c>
      <c r="HI8">
        <f>IF(OR(Capability!$P$14="",HE$1=""),NA(),IF(AND(Capability!$P$14&gt;=(HC$1+HE$1*4),Capability!$P$14&lt;(HC$1+HE$1*5)),HG$1*1.15,NA()))</f>
        <v/>
      </c>
      <c r="HJ8">
        <f>IF(OR(Capability!$Q$14="",HE$1=""),NA(),IF(AND(Capability!$Q$14&gt;=(HC$1+HE$1*4),Capability!$Q$14&lt;(HC$1+HE$1*5)),HG$1*1.15,NA()))</f>
        <v/>
      </c>
    </row>
    <row r="9">
      <c r="A9" s="35" t="inlineStr">
        <is>
          <t>Min</t>
        </is>
      </c>
      <c r="B9" s="23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IF((CS$1+5)&gt;CQ$1,NA(),(CS$1+5)-4)</f>
        <v/>
      </c>
      <c r="CQ9">
        <f>IF((CS$1+5)&gt;CQ$1,NA(),INDEX('Data Entry'!$I$5:$I$10004,(CS$1+5)-4))</f>
        <v/>
      </c>
      <c r="CR9">
        <f>IF(ISNA(CP9),NA(),Capability!$K$6)</f>
        <v/>
      </c>
      <c r="CS9">
        <f>IF(ISNA(CP9),NA(),Capability!$J$6)</f>
        <v/>
      </c>
      <c r="CT9">
        <f>IF(ISNA(CP9),NA(),Capability!$L$6)</f>
        <v/>
      </c>
      <c r="CU9">
        <f>IF(OR(ISNA(CQ9),ISNA(CQ8)),NA(),ABS(CQ9-CQ8))</f>
        <v/>
      </c>
      <c r="CV9">
        <f>IF(ISNA(CP9),NA(),Capability!$N$6)</f>
        <v/>
      </c>
      <c r="CW9">
        <f>IF(ISNA(CP9),NA(),IF(OR(Capability!$Q$6="",Settings!$F$7&lt;&gt;"Y"),NA(),Capability!$Q$6))</f>
        <v/>
      </c>
      <c r="CX9">
        <f>IF(ISNA(CP9),NA(),IF(OR(Capability!$P$6="",Settings!$F$7&lt;&gt;"Y"),NA(),Capability!$P$6))</f>
        <v/>
      </c>
      <c r="CY9">
        <f>IF(CW$1="","",ROUND(CU$1+CW$1*5.5,4))</f>
        <v/>
      </c>
      <c r="CZ9">
        <f>IF(CW$1="","",COUNTIFS('Data Entry'!$I$5:$I$10004,"&gt;="&amp;(CU$1+CW$1*5),'Data Entry'!$I$5:$I$10004,"&lt;"&amp;(CU$1+CW$1*6)))</f>
        <v/>
      </c>
      <c r="DA9">
        <f>IF(OR(Capability!$P$6="",CW$1=""),NA(),IF(AND(Capability!$P$6&gt;=(CU$1+CW$1*5),Capability!$P$6&lt;(CU$1+CW$1*6)),CY$1*1.15,NA()))</f>
        <v/>
      </c>
      <c r="DB9">
        <f>IF(OR(Capability!$Q$6="",CW$1=""),NA(),IF(AND(Capability!$Q$6&gt;=(CU$1+CW$1*5),Capability!$Q$6&lt;(CU$1+CW$1*6)),CY$1*1.15,NA()))</f>
        <v/>
      </c>
      <c r="DD9">
        <f>IF((DG$1+5)&gt;DE$1,NA(),(DG$1+5)-4)</f>
        <v/>
      </c>
      <c r="DE9">
        <f>IF((DG$1+5)&gt;DE$1,NA(),INDEX('Data Entry'!$J$5:$J$10004,(DG$1+5)-4))</f>
        <v/>
      </c>
      <c r="DF9">
        <f>IF(ISNA(DD9),NA(),Capability!$K$7)</f>
        <v/>
      </c>
      <c r="DG9">
        <f>IF(ISNA(DD9),NA(),Capability!$J$7)</f>
        <v/>
      </c>
      <c r="DH9">
        <f>IF(ISNA(DD9),NA(),Capability!$L$7)</f>
        <v/>
      </c>
      <c r="DI9">
        <f>IF(OR(ISNA(DE9),ISNA(DE8)),NA(),ABS(DE9-DE8))</f>
        <v/>
      </c>
      <c r="DJ9">
        <f>IF(ISNA(DD9),NA(),Capability!$N$7)</f>
        <v/>
      </c>
      <c r="DK9">
        <f>IF(ISNA(DD9),NA(),IF(OR(Capability!$Q$7="",Settings!$F$7&lt;&gt;"Y"),NA(),Capability!$Q$7))</f>
        <v/>
      </c>
      <c r="DL9">
        <f>IF(ISNA(DD9),NA(),IF(OR(Capability!$P$7="",Settings!$F$7&lt;&gt;"Y"),NA(),Capability!$P$7))</f>
        <v/>
      </c>
      <c r="DM9">
        <f>IF(DK$1="","",ROUND(DI$1+DK$1*5.5,4))</f>
        <v/>
      </c>
      <c r="DN9">
        <f>IF(DK$1="","",COUNTIFS('Data Entry'!$J$5:$J$10004,"&gt;="&amp;(DI$1+DK$1*5),'Data Entry'!$J$5:$J$10004,"&lt;"&amp;(DI$1+DK$1*6)))</f>
        <v/>
      </c>
      <c r="DO9">
        <f>IF(OR(Capability!$P$7="",DK$1=""),NA(),IF(AND(Capability!$P$7&gt;=(DI$1+DK$1*5),Capability!$P$7&lt;(DI$1+DK$1*6)),DM$1*1.15,NA()))</f>
        <v/>
      </c>
      <c r="DP9">
        <f>IF(OR(Capability!$Q$7="",DK$1=""),NA(),IF(AND(Capability!$Q$7&gt;=(DI$1+DK$1*5),Capability!$Q$7&lt;(DI$1+DK$1*6)),DM$1*1.15,NA()))</f>
        <v/>
      </c>
      <c r="DR9">
        <f>IF((DU$1+5)&gt;DS$1,NA(),(DU$1+5)-4)</f>
        <v/>
      </c>
      <c r="DS9">
        <f>IF((DU$1+5)&gt;DS$1,NA(),INDEX('Data Entry'!$K$5:$K$10004,(DU$1+5)-4))</f>
        <v/>
      </c>
      <c r="DT9">
        <f>IF(ISNA(DR9),NA(),Capability!$K$8)</f>
        <v/>
      </c>
      <c r="DU9">
        <f>IF(ISNA(DR9),NA(),Capability!$J$8)</f>
        <v/>
      </c>
      <c r="DV9">
        <f>IF(ISNA(DR9),NA(),Capability!$L$8)</f>
        <v/>
      </c>
      <c r="DW9">
        <f>IF(OR(ISNA(DS9),ISNA(DS8)),NA(),ABS(DS9-DS8))</f>
        <v/>
      </c>
      <c r="DX9">
        <f>IF(ISNA(DR9),NA(),Capability!$N$8)</f>
        <v/>
      </c>
      <c r="DY9">
        <f>IF(ISNA(DR9),NA(),IF(OR(Capability!$Q$8="",Settings!$F$7&lt;&gt;"Y"),NA(),Capability!$Q$8))</f>
        <v/>
      </c>
      <c r="DZ9">
        <f>IF(ISNA(DR9),NA(),IF(OR(Capability!$P$8="",Settings!$F$7&lt;&gt;"Y"),NA(),Capability!$P$8))</f>
        <v/>
      </c>
      <c r="EA9">
        <f>IF(DY$1="","",ROUND(DW$1+DY$1*5.5,4))</f>
        <v/>
      </c>
      <c r="EB9">
        <f>IF(DY$1="","",COUNTIFS('Data Entry'!$K$5:$K$10004,"&gt;="&amp;(DW$1+DY$1*5),'Data Entry'!$K$5:$K$10004,"&lt;"&amp;(DW$1+DY$1*6)))</f>
        <v/>
      </c>
      <c r="EC9">
        <f>IF(OR(Capability!$P$8="",DY$1=""),NA(),IF(AND(Capability!$P$8&gt;=(DW$1+DY$1*5),Capability!$P$8&lt;(DW$1+DY$1*6)),EA$1*1.15,NA()))</f>
        <v/>
      </c>
      <c r="ED9">
        <f>IF(OR(Capability!$Q$8="",DY$1=""),NA(),IF(AND(Capability!$Q$8&gt;=(DW$1+DY$1*5),Capability!$Q$8&lt;(DW$1+DY$1*6)),EA$1*1.15,NA()))</f>
        <v/>
      </c>
      <c r="EF9">
        <f>IF((EI$1+5)&gt;EG$1,NA(),(EI$1+5)-4)</f>
        <v/>
      </c>
      <c r="EG9">
        <f>IF((EI$1+5)&gt;EG$1,NA(),INDEX('Data Entry'!$L$5:$L$10004,(EI$1+5)-4))</f>
        <v/>
      </c>
      <c r="EH9">
        <f>IF(ISNA(EF9),NA(),Capability!$K$9)</f>
        <v/>
      </c>
      <c r="EI9">
        <f>IF(ISNA(EF9),NA(),Capability!$J$9)</f>
        <v/>
      </c>
      <c r="EJ9">
        <f>IF(ISNA(EF9),NA(),Capability!$L$9)</f>
        <v/>
      </c>
      <c r="EK9">
        <f>IF(OR(ISNA(EG9),ISNA(EG8)),NA(),ABS(EG9-EG8))</f>
        <v/>
      </c>
      <c r="EL9">
        <f>IF(ISNA(EF9),NA(),Capability!$N$9)</f>
        <v/>
      </c>
      <c r="EM9">
        <f>IF(ISNA(EF9),NA(),IF(OR(Capability!$Q$9="",Settings!$F$7&lt;&gt;"Y"),NA(),Capability!$Q$9))</f>
        <v/>
      </c>
      <c r="EN9">
        <f>IF(ISNA(EF9),NA(),IF(OR(Capability!$P$9="",Settings!$F$7&lt;&gt;"Y"),NA(),Capability!$P$9))</f>
        <v/>
      </c>
      <c r="EO9">
        <f>IF(EM$1="","",ROUND(EK$1+EM$1*5.5,4))</f>
        <v/>
      </c>
      <c r="EP9">
        <f>IF(EM$1="","",COUNTIFS('Data Entry'!$L$5:$L$10004,"&gt;="&amp;(EK$1+EM$1*5),'Data Entry'!$L$5:$L$10004,"&lt;"&amp;(EK$1+EM$1*6)))</f>
        <v/>
      </c>
      <c r="EQ9">
        <f>IF(OR(Capability!$P$9="",EM$1=""),NA(),IF(AND(Capability!$P$9&gt;=(EK$1+EM$1*5),Capability!$P$9&lt;(EK$1+EM$1*6)),EO$1*1.15,NA()))</f>
        <v/>
      </c>
      <c r="ER9">
        <f>IF(OR(Capability!$Q$9="",EM$1=""),NA(),IF(AND(Capability!$Q$9&gt;=(EK$1+EM$1*5),Capability!$Q$9&lt;(EK$1+EM$1*6)),EO$1*1.15,NA()))</f>
        <v/>
      </c>
      <c r="ET9">
        <f>IF((EW$1+5)&gt;EU$1,NA(),(EW$1+5)-4)</f>
        <v/>
      </c>
      <c r="EU9">
        <f>IF((EW$1+5)&gt;EU$1,NA(),INDEX('Data Entry'!$M$5:$M$10004,(EW$1+5)-4))</f>
        <v/>
      </c>
      <c r="EV9">
        <f>IF(ISNA(ET9),NA(),Capability!$K$10)</f>
        <v/>
      </c>
      <c r="EW9">
        <f>IF(ISNA(ET9),NA(),Capability!$J$10)</f>
        <v/>
      </c>
      <c r="EX9">
        <f>IF(ISNA(ET9),NA(),Capability!$L$10)</f>
        <v/>
      </c>
      <c r="EY9">
        <f>IF(OR(ISNA(EU9),ISNA(EU8)),NA(),ABS(EU9-EU8))</f>
        <v/>
      </c>
      <c r="EZ9">
        <f>IF(ISNA(ET9),NA(),Capability!$N$10)</f>
        <v/>
      </c>
      <c r="FA9">
        <f>IF(ISNA(ET9),NA(),IF(OR(Capability!$Q$10="",Settings!$F$7&lt;&gt;"Y"),NA(),Capability!$Q$10))</f>
        <v/>
      </c>
      <c r="FB9">
        <f>IF(ISNA(ET9),NA(),IF(OR(Capability!$P$10="",Settings!$F$7&lt;&gt;"Y"),NA(),Capability!$P$10))</f>
        <v/>
      </c>
      <c r="FC9">
        <f>IF(FA$1="","",ROUND(EY$1+FA$1*5.5,4))</f>
        <v/>
      </c>
      <c r="FD9">
        <f>IF(FA$1="","",COUNTIFS('Data Entry'!$M$5:$M$10004,"&gt;="&amp;(EY$1+FA$1*5),'Data Entry'!$M$5:$M$10004,"&lt;"&amp;(EY$1+FA$1*6)))</f>
        <v/>
      </c>
      <c r="FE9">
        <f>IF(OR(Capability!$P$10="",FA$1=""),NA(),IF(AND(Capability!$P$10&gt;=(EY$1+FA$1*5),Capability!$P$10&lt;(EY$1+FA$1*6)),FC$1*1.15,NA()))</f>
        <v/>
      </c>
      <c r="FF9">
        <f>IF(OR(Capability!$Q$10="",FA$1=""),NA(),IF(AND(Capability!$Q$10&gt;=(EY$1+FA$1*5),Capability!$Q$10&lt;(EY$1+FA$1*6)),FC$1*1.15,NA()))</f>
        <v/>
      </c>
      <c r="FH9">
        <f>IF((FK$1+5)&gt;FI$1,NA(),(FK$1+5)-4)</f>
        <v/>
      </c>
      <c r="FI9">
        <f>IF((FK$1+5)&gt;FI$1,NA(),INDEX('Data Entry'!$N$5:$N$10004,(FK$1+5)-4))</f>
        <v/>
      </c>
      <c r="FJ9">
        <f>IF(ISNA(FH9),NA(),Capability!$K$11)</f>
        <v/>
      </c>
      <c r="FK9">
        <f>IF(ISNA(FH9),NA(),Capability!$J$11)</f>
        <v/>
      </c>
      <c r="FL9">
        <f>IF(ISNA(FH9),NA(),Capability!$L$11)</f>
        <v/>
      </c>
      <c r="FM9">
        <f>IF(OR(ISNA(FI9),ISNA(FI8)),NA(),ABS(FI9-FI8))</f>
        <v/>
      </c>
      <c r="FN9">
        <f>IF(ISNA(FH9),NA(),Capability!$N$11)</f>
        <v/>
      </c>
      <c r="FO9">
        <f>IF(ISNA(FH9),NA(),IF(OR(Capability!$Q$11="",Settings!$F$7&lt;&gt;"Y"),NA(),Capability!$Q$11))</f>
        <v/>
      </c>
      <c r="FP9">
        <f>IF(ISNA(FH9),NA(),IF(OR(Capability!$P$11="",Settings!$F$7&lt;&gt;"Y"),NA(),Capability!$P$11))</f>
        <v/>
      </c>
      <c r="FQ9">
        <f>IF(FO$1="","",ROUND(FM$1+FO$1*5.5,4))</f>
        <v/>
      </c>
      <c r="FR9">
        <f>IF(FO$1="","",COUNTIFS('Data Entry'!$N$5:$N$10004,"&gt;="&amp;(FM$1+FO$1*5),'Data Entry'!$N$5:$N$10004,"&lt;"&amp;(FM$1+FO$1*6)))</f>
        <v/>
      </c>
      <c r="FS9">
        <f>IF(OR(Capability!$P$11="",FO$1=""),NA(),IF(AND(Capability!$P$11&gt;=(FM$1+FO$1*5),Capability!$P$11&lt;(FM$1+FO$1*6)),FQ$1*1.15,NA()))</f>
        <v/>
      </c>
      <c r="FT9">
        <f>IF(OR(Capability!$Q$11="",FO$1=""),NA(),IF(AND(Capability!$Q$11&gt;=(FM$1+FO$1*5),Capability!$Q$11&lt;(FM$1+FO$1*6)),FQ$1*1.15,NA()))</f>
        <v/>
      </c>
      <c r="FV9">
        <f>IF((FY$1+5)&gt;FW$1,NA(),(FY$1+5)-4)</f>
        <v/>
      </c>
      <c r="FW9">
        <f>IF((FY$1+5)&gt;FW$1,NA(),INDEX('Data Entry'!$O$5:$O$10004,(FY$1+5)-4))</f>
        <v/>
      </c>
      <c r="FX9">
        <f>IF(ISNA(FV9),NA(),Capability!$K$12)</f>
        <v/>
      </c>
      <c r="FY9">
        <f>IF(ISNA(FV9),NA(),Capability!$J$12)</f>
        <v/>
      </c>
      <c r="FZ9">
        <f>IF(ISNA(FV9),NA(),Capability!$L$12)</f>
        <v/>
      </c>
      <c r="GA9">
        <f>IF(OR(ISNA(FW9),ISNA(FW8)),NA(),ABS(FW9-FW8))</f>
        <v/>
      </c>
      <c r="GB9">
        <f>IF(ISNA(FV9),NA(),Capability!$N$12)</f>
        <v/>
      </c>
      <c r="GC9">
        <f>IF(ISNA(FV9),NA(),IF(OR(Capability!$Q$12="",Settings!$F$7&lt;&gt;"Y"),NA(),Capability!$Q$12))</f>
        <v/>
      </c>
      <c r="GD9">
        <f>IF(ISNA(FV9),NA(),IF(OR(Capability!$P$12="",Settings!$F$7&lt;&gt;"Y"),NA(),Capability!$P$12))</f>
        <v/>
      </c>
      <c r="GE9">
        <f>IF(GC$1="","",ROUND(GA$1+GC$1*5.5,4))</f>
        <v/>
      </c>
      <c r="GF9">
        <f>IF(GC$1="","",COUNTIFS('Data Entry'!$O$5:$O$10004,"&gt;="&amp;(GA$1+GC$1*5),'Data Entry'!$O$5:$O$10004,"&lt;"&amp;(GA$1+GC$1*6)))</f>
        <v/>
      </c>
      <c r="GG9">
        <f>IF(OR(Capability!$P$12="",GC$1=""),NA(),IF(AND(Capability!$P$12&gt;=(GA$1+GC$1*5),Capability!$P$12&lt;(GA$1+GC$1*6)),GE$1*1.15,NA()))</f>
        <v/>
      </c>
      <c r="GH9">
        <f>IF(OR(Capability!$Q$12="",GC$1=""),NA(),IF(AND(Capability!$Q$12&gt;=(GA$1+GC$1*5),Capability!$Q$12&lt;(GA$1+GC$1*6)),GE$1*1.15,NA()))</f>
        <v/>
      </c>
      <c r="GJ9">
        <f>IF((GM$1+5)&gt;GK$1,NA(),(GM$1+5)-4)</f>
        <v/>
      </c>
      <c r="GK9">
        <f>IF((GM$1+5)&gt;GK$1,NA(),INDEX('Data Entry'!$P$5:$P$10004,(GM$1+5)-4))</f>
        <v/>
      </c>
      <c r="GL9">
        <f>IF(ISNA(GJ9),NA(),Capability!$K$13)</f>
        <v/>
      </c>
      <c r="GM9">
        <f>IF(ISNA(GJ9),NA(),Capability!$J$13)</f>
        <v/>
      </c>
      <c r="GN9">
        <f>IF(ISNA(GJ9),NA(),Capability!$L$13)</f>
        <v/>
      </c>
      <c r="GO9">
        <f>IF(OR(ISNA(GK9),ISNA(GK8)),NA(),ABS(GK9-GK8))</f>
        <v/>
      </c>
      <c r="GP9">
        <f>IF(ISNA(GJ9),NA(),Capability!$N$13)</f>
        <v/>
      </c>
      <c r="GQ9">
        <f>IF(ISNA(GJ9),NA(),IF(OR(Capability!$Q$13="",Settings!$F$7&lt;&gt;"Y"),NA(),Capability!$Q$13))</f>
        <v/>
      </c>
      <c r="GR9">
        <f>IF(ISNA(GJ9),NA(),IF(OR(Capability!$P$13="",Settings!$F$7&lt;&gt;"Y"),NA(),Capability!$P$13))</f>
        <v/>
      </c>
      <c r="GS9">
        <f>IF(GQ$1="","",ROUND(GO$1+GQ$1*5.5,4))</f>
        <v/>
      </c>
      <c r="GT9">
        <f>IF(GQ$1="","",COUNTIFS('Data Entry'!$P$5:$P$10004,"&gt;="&amp;(GO$1+GQ$1*5),'Data Entry'!$P$5:$P$10004,"&lt;"&amp;(GO$1+GQ$1*6)))</f>
        <v/>
      </c>
      <c r="GU9">
        <f>IF(OR(Capability!$P$13="",GQ$1=""),NA(),IF(AND(Capability!$P$13&gt;=(GO$1+GQ$1*5),Capability!$P$13&lt;(GO$1+GQ$1*6)),GS$1*1.15,NA()))</f>
        <v/>
      </c>
      <c r="GV9">
        <f>IF(OR(Capability!$Q$13="",GQ$1=""),NA(),IF(AND(Capability!$Q$13&gt;=(GO$1+GQ$1*5),Capability!$Q$13&lt;(GO$1+GQ$1*6)),GS$1*1.15,NA()))</f>
        <v/>
      </c>
      <c r="GX9">
        <f>IF((HA$1+5)&gt;GY$1,NA(),(HA$1+5)-4)</f>
        <v/>
      </c>
      <c r="GY9">
        <f>IF((HA$1+5)&gt;GY$1,NA(),INDEX('Data Entry'!$Q$5:$Q$10004,(HA$1+5)-4))</f>
        <v/>
      </c>
      <c r="GZ9">
        <f>IF(ISNA(GX9),NA(),Capability!$K$14)</f>
        <v/>
      </c>
      <c r="HA9">
        <f>IF(ISNA(GX9),NA(),Capability!$J$14)</f>
        <v/>
      </c>
      <c r="HB9">
        <f>IF(ISNA(GX9),NA(),Capability!$L$14)</f>
        <v/>
      </c>
      <c r="HC9">
        <f>IF(OR(ISNA(GY9),ISNA(GY8)),NA(),ABS(GY9-GY8))</f>
        <v/>
      </c>
      <c r="HD9">
        <f>IF(ISNA(GX9),NA(),Capability!$N$14)</f>
        <v/>
      </c>
      <c r="HE9">
        <f>IF(ISNA(GX9),NA(),IF(OR(Capability!$Q$14="",Settings!$F$7&lt;&gt;"Y"),NA(),Capability!$Q$14))</f>
        <v/>
      </c>
      <c r="HF9">
        <f>IF(ISNA(GX9),NA(),IF(OR(Capability!$P$14="",Settings!$F$7&lt;&gt;"Y"),NA(),Capability!$P$14))</f>
        <v/>
      </c>
      <c r="HG9">
        <f>IF(HE$1="","",ROUND(HC$1+HE$1*5.5,4))</f>
        <v/>
      </c>
      <c r="HH9">
        <f>IF(HE$1="","",COUNTIFS('Data Entry'!$Q$5:$Q$10004,"&gt;="&amp;(HC$1+HE$1*5),'Data Entry'!$Q$5:$Q$10004,"&lt;"&amp;(HC$1+HE$1*6)))</f>
        <v/>
      </c>
      <c r="HI9">
        <f>IF(OR(Capability!$P$14="",HE$1=""),NA(),IF(AND(Capability!$P$14&gt;=(HC$1+HE$1*5),Capability!$P$14&lt;(HC$1+HE$1*6)),HG$1*1.15,NA()))</f>
        <v/>
      </c>
      <c r="HJ9">
        <f>IF(OR(Capability!$Q$14="",HE$1=""),NA(),IF(AND(Capability!$Q$14&gt;=(HC$1+HE$1*5),Capability!$Q$14&lt;(HC$1+HE$1*6)),HG$1*1.15,NA()))</f>
        <v/>
      </c>
    </row>
    <row r="10">
      <c r="A10" s="35" t="inlineStr">
        <is>
          <t>Max</t>
        </is>
      </c>
      <c r="B10" s="23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IF((CS$1+6)&gt;CQ$1,NA(),(CS$1+6)-4)</f>
        <v/>
      </c>
      <c r="CQ10">
        <f>IF((CS$1+6)&gt;CQ$1,NA(),INDEX('Data Entry'!$I$5:$I$10004,(CS$1+6)-4))</f>
        <v/>
      </c>
      <c r="CR10">
        <f>IF(ISNA(CP10),NA(),Capability!$K$6)</f>
        <v/>
      </c>
      <c r="CS10">
        <f>IF(ISNA(CP10),NA(),Capability!$J$6)</f>
        <v/>
      </c>
      <c r="CT10">
        <f>IF(ISNA(CP10),NA(),Capability!$L$6)</f>
        <v/>
      </c>
      <c r="CU10">
        <f>IF(OR(ISNA(CQ10),ISNA(CQ9)),NA(),ABS(CQ10-CQ9))</f>
        <v/>
      </c>
      <c r="CV10">
        <f>IF(ISNA(CP10),NA(),Capability!$N$6)</f>
        <v/>
      </c>
      <c r="CW10">
        <f>IF(ISNA(CP10),NA(),IF(OR(Capability!$Q$6="",Settings!$F$7&lt;&gt;"Y"),NA(),Capability!$Q$6))</f>
        <v/>
      </c>
      <c r="CX10">
        <f>IF(ISNA(CP10),NA(),IF(OR(Capability!$P$6="",Settings!$F$7&lt;&gt;"Y"),NA(),Capability!$P$6))</f>
        <v/>
      </c>
      <c r="CY10">
        <f>IF(CW$1="","",ROUND(CU$1+CW$1*6.5,4))</f>
        <v/>
      </c>
      <c r="CZ10">
        <f>IF(CW$1="","",COUNTIFS('Data Entry'!$I$5:$I$10004,"&gt;="&amp;(CU$1+CW$1*6),'Data Entry'!$I$5:$I$10004,"&lt;"&amp;(CU$1+CW$1*7)))</f>
        <v/>
      </c>
      <c r="DA10">
        <f>IF(OR(Capability!$P$6="",CW$1=""),NA(),IF(AND(Capability!$P$6&gt;=(CU$1+CW$1*6),Capability!$P$6&lt;(CU$1+CW$1*7)),CY$1*1.15,NA()))</f>
        <v/>
      </c>
      <c r="DB10">
        <f>IF(OR(Capability!$Q$6="",CW$1=""),NA(),IF(AND(Capability!$Q$6&gt;=(CU$1+CW$1*6),Capability!$Q$6&lt;(CU$1+CW$1*7)),CY$1*1.15,NA()))</f>
        <v/>
      </c>
      <c r="DD10">
        <f>IF((DG$1+6)&gt;DE$1,NA(),(DG$1+6)-4)</f>
        <v/>
      </c>
      <c r="DE10">
        <f>IF((DG$1+6)&gt;DE$1,NA(),INDEX('Data Entry'!$J$5:$J$10004,(DG$1+6)-4))</f>
        <v/>
      </c>
      <c r="DF10">
        <f>IF(ISNA(DD10),NA(),Capability!$K$7)</f>
        <v/>
      </c>
      <c r="DG10">
        <f>IF(ISNA(DD10),NA(),Capability!$J$7)</f>
        <v/>
      </c>
      <c r="DH10">
        <f>IF(ISNA(DD10),NA(),Capability!$L$7)</f>
        <v/>
      </c>
      <c r="DI10">
        <f>IF(OR(ISNA(DE10),ISNA(DE9)),NA(),ABS(DE10-DE9))</f>
        <v/>
      </c>
      <c r="DJ10">
        <f>IF(ISNA(DD10),NA(),Capability!$N$7)</f>
        <v/>
      </c>
      <c r="DK10">
        <f>IF(ISNA(DD10),NA(),IF(OR(Capability!$Q$7="",Settings!$F$7&lt;&gt;"Y"),NA(),Capability!$Q$7))</f>
        <v/>
      </c>
      <c r="DL10">
        <f>IF(ISNA(DD10),NA(),IF(OR(Capability!$P$7="",Settings!$F$7&lt;&gt;"Y"),NA(),Capability!$P$7))</f>
        <v/>
      </c>
      <c r="DM10">
        <f>IF(DK$1="","",ROUND(DI$1+DK$1*6.5,4))</f>
        <v/>
      </c>
      <c r="DN10">
        <f>IF(DK$1="","",COUNTIFS('Data Entry'!$J$5:$J$10004,"&gt;="&amp;(DI$1+DK$1*6),'Data Entry'!$J$5:$J$10004,"&lt;"&amp;(DI$1+DK$1*7)))</f>
        <v/>
      </c>
      <c r="DO10">
        <f>IF(OR(Capability!$P$7="",DK$1=""),NA(),IF(AND(Capability!$P$7&gt;=(DI$1+DK$1*6),Capability!$P$7&lt;(DI$1+DK$1*7)),DM$1*1.15,NA()))</f>
        <v/>
      </c>
      <c r="DP10">
        <f>IF(OR(Capability!$Q$7="",DK$1=""),NA(),IF(AND(Capability!$Q$7&gt;=(DI$1+DK$1*6),Capability!$Q$7&lt;(DI$1+DK$1*7)),DM$1*1.15,NA()))</f>
        <v/>
      </c>
      <c r="DR10">
        <f>IF((DU$1+6)&gt;DS$1,NA(),(DU$1+6)-4)</f>
        <v/>
      </c>
      <c r="DS10">
        <f>IF((DU$1+6)&gt;DS$1,NA(),INDEX('Data Entry'!$K$5:$K$10004,(DU$1+6)-4))</f>
        <v/>
      </c>
      <c r="DT10">
        <f>IF(ISNA(DR10),NA(),Capability!$K$8)</f>
        <v/>
      </c>
      <c r="DU10">
        <f>IF(ISNA(DR10),NA(),Capability!$J$8)</f>
        <v/>
      </c>
      <c r="DV10">
        <f>IF(ISNA(DR10),NA(),Capability!$L$8)</f>
        <v/>
      </c>
      <c r="DW10">
        <f>IF(OR(ISNA(DS10),ISNA(DS9)),NA(),ABS(DS10-DS9))</f>
        <v/>
      </c>
      <c r="DX10">
        <f>IF(ISNA(DR10),NA(),Capability!$N$8)</f>
        <v/>
      </c>
      <c r="DY10">
        <f>IF(ISNA(DR10),NA(),IF(OR(Capability!$Q$8="",Settings!$F$7&lt;&gt;"Y"),NA(),Capability!$Q$8))</f>
        <v/>
      </c>
      <c r="DZ10">
        <f>IF(ISNA(DR10),NA(),IF(OR(Capability!$P$8="",Settings!$F$7&lt;&gt;"Y"),NA(),Capability!$P$8))</f>
        <v/>
      </c>
      <c r="EA10">
        <f>IF(DY$1="","",ROUND(DW$1+DY$1*6.5,4))</f>
        <v/>
      </c>
      <c r="EB10">
        <f>IF(DY$1="","",COUNTIFS('Data Entry'!$K$5:$K$10004,"&gt;="&amp;(DW$1+DY$1*6),'Data Entry'!$K$5:$K$10004,"&lt;"&amp;(DW$1+DY$1*7)))</f>
        <v/>
      </c>
      <c r="EC10">
        <f>IF(OR(Capability!$P$8="",DY$1=""),NA(),IF(AND(Capability!$P$8&gt;=(DW$1+DY$1*6),Capability!$P$8&lt;(DW$1+DY$1*7)),EA$1*1.15,NA()))</f>
        <v/>
      </c>
      <c r="ED10">
        <f>IF(OR(Capability!$Q$8="",DY$1=""),NA(),IF(AND(Capability!$Q$8&gt;=(DW$1+DY$1*6),Capability!$Q$8&lt;(DW$1+DY$1*7)),EA$1*1.15,NA()))</f>
        <v/>
      </c>
      <c r="EF10">
        <f>IF((EI$1+6)&gt;EG$1,NA(),(EI$1+6)-4)</f>
        <v/>
      </c>
      <c r="EG10">
        <f>IF((EI$1+6)&gt;EG$1,NA(),INDEX('Data Entry'!$L$5:$L$10004,(EI$1+6)-4))</f>
        <v/>
      </c>
      <c r="EH10">
        <f>IF(ISNA(EF10),NA(),Capability!$K$9)</f>
        <v/>
      </c>
      <c r="EI10">
        <f>IF(ISNA(EF10),NA(),Capability!$J$9)</f>
        <v/>
      </c>
      <c r="EJ10">
        <f>IF(ISNA(EF10),NA(),Capability!$L$9)</f>
        <v/>
      </c>
      <c r="EK10">
        <f>IF(OR(ISNA(EG10),ISNA(EG9)),NA(),ABS(EG10-EG9))</f>
        <v/>
      </c>
      <c r="EL10">
        <f>IF(ISNA(EF10),NA(),Capability!$N$9)</f>
        <v/>
      </c>
      <c r="EM10">
        <f>IF(ISNA(EF10),NA(),IF(OR(Capability!$Q$9="",Settings!$F$7&lt;&gt;"Y"),NA(),Capability!$Q$9))</f>
        <v/>
      </c>
      <c r="EN10">
        <f>IF(ISNA(EF10),NA(),IF(OR(Capability!$P$9="",Settings!$F$7&lt;&gt;"Y"),NA(),Capability!$P$9))</f>
        <v/>
      </c>
      <c r="EO10">
        <f>IF(EM$1="","",ROUND(EK$1+EM$1*6.5,4))</f>
        <v/>
      </c>
      <c r="EP10">
        <f>IF(EM$1="","",COUNTIFS('Data Entry'!$L$5:$L$10004,"&gt;="&amp;(EK$1+EM$1*6),'Data Entry'!$L$5:$L$10004,"&lt;"&amp;(EK$1+EM$1*7)))</f>
        <v/>
      </c>
      <c r="EQ10">
        <f>IF(OR(Capability!$P$9="",EM$1=""),NA(),IF(AND(Capability!$P$9&gt;=(EK$1+EM$1*6),Capability!$P$9&lt;(EK$1+EM$1*7)),EO$1*1.15,NA()))</f>
        <v/>
      </c>
      <c r="ER10">
        <f>IF(OR(Capability!$Q$9="",EM$1=""),NA(),IF(AND(Capability!$Q$9&gt;=(EK$1+EM$1*6),Capability!$Q$9&lt;(EK$1+EM$1*7)),EO$1*1.15,NA()))</f>
        <v/>
      </c>
      <c r="ET10">
        <f>IF((EW$1+6)&gt;EU$1,NA(),(EW$1+6)-4)</f>
        <v/>
      </c>
      <c r="EU10">
        <f>IF((EW$1+6)&gt;EU$1,NA(),INDEX('Data Entry'!$M$5:$M$10004,(EW$1+6)-4))</f>
        <v/>
      </c>
      <c r="EV10">
        <f>IF(ISNA(ET10),NA(),Capability!$K$10)</f>
        <v/>
      </c>
      <c r="EW10">
        <f>IF(ISNA(ET10),NA(),Capability!$J$10)</f>
        <v/>
      </c>
      <c r="EX10">
        <f>IF(ISNA(ET10),NA(),Capability!$L$10)</f>
        <v/>
      </c>
      <c r="EY10">
        <f>IF(OR(ISNA(EU10),ISNA(EU9)),NA(),ABS(EU10-EU9))</f>
        <v/>
      </c>
      <c r="EZ10">
        <f>IF(ISNA(ET10),NA(),Capability!$N$10)</f>
        <v/>
      </c>
      <c r="FA10">
        <f>IF(ISNA(ET10),NA(),IF(OR(Capability!$Q$10="",Settings!$F$7&lt;&gt;"Y"),NA(),Capability!$Q$10))</f>
        <v/>
      </c>
      <c r="FB10">
        <f>IF(ISNA(ET10),NA(),IF(OR(Capability!$P$10="",Settings!$F$7&lt;&gt;"Y"),NA(),Capability!$P$10))</f>
        <v/>
      </c>
      <c r="FC10">
        <f>IF(FA$1="","",ROUND(EY$1+FA$1*6.5,4))</f>
        <v/>
      </c>
      <c r="FD10">
        <f>IF(FA$1="","",COUNTIFS('Data Entry'!$M$5:$M$10004,"&gt;="&amp;(EY$1+FA$1*6),'Data Entry'!$M$5:$M$10004,"&lt;"&amp;(EY$1+FA$1*7)))</f>
        <v/>
      </c>
      <c r="FE10">
        <f>IF(OR(Capability!$P$10="",FA$1=""),NA(),IF(AND(Capability!$P$10&gt;=(EY$1+FA$1*6),Capability!$P$10&lt;(EY$1+FA$1*7)),FC$1*1.15,NA()))</f>
        <v/>
      </c>
      <c r="FF10">
        <f>IF(OR(Capability!$Q$10="",FA$1=""),NA(),IF(AND(Capability!$Q$10&gt;=(EY$1+FA$1*6),Capability!$Q$10&lt;(EY$1+FA$1*7)),FC$1*1.15,NA()))</f>
        <v/>
      </c>
      <c r="FH10">
        <f>IF((FK$1+6)&gt;FI$1,NA(),(FK$1+6)-4)</f>
        <v/>
      </c>
      <c r="FI10">
        <f>IF((FK$1+6)&gt;FI$1,NA(),INDEX('Data Entry'!$N$5:$N$10004,(FK$1+6)-4))</f>
        <v/>
      </c>
      <c r="FJ10">
        <f>IF(ISNA(FH10),NA(),Capability!$K$11)</f>
        <v/>
      </c>
      <c r="FK10">
        <f>IF(ISNA(FH10),NA(),Capability!$J$11)</f>
        <v/>
      </c>
      <c r="FL10">
        <f>IF(ISNA(FH10),NA(),Capability!$L$11)</f>
        <v/>
      </c>
      <c r="FM10">
        <f>IF(OR(ISNA(FI10),ISNA(FI9)),NA(),ABS(FI10-FI9))</f>
        <v/>
      </c>
      <c r="FN10">
        <f>IF(ISNA(FH10),NA(),Capability!$N$11)</f>
        <v/>
      </c>
      <c r="FO10">
        <f>IF(ISNA(FH10),NA(),IF(OR(Capability!$Q$11="",Settings!$F$7&lt;&gt;"Y"),NA(),Capability!$Q$11))</f>
        <v/>
      </c>
      <c r="FP10">
        <f>IF(ISNA(FH10),NA(),IF(OR(Capability!$P$11="",Settings!$F$7&lt;&gt;"Y"),NA(),Capability!$P$11))</f>
        <v/>
      </c>
      <c r="FQ10">
        <f>IF(FO$1="","",ROUND(FM$1+FO$1*6.5,4))</f>
        <v/>
      </c>
      <c r="FR10">
        <f>IF(FO$1="","",COUNTIFS('Data Entry'!$N$5:$N$10004,"&gt;="&amp;(FM$1+FO$1*6),'Data Entry'!$N$5:$N$10004,"&lt;"&amp;(FM$1+FO$1*7)))</f>
        <v/>
      </c>
      <c r="FS10">
        <f>IF(OR(Capability!$P$11="",FO$1=""),NA(),IF(AND(Capability!$P$11&gt;=(FM$1+FO$1*6),Capability!$P$11&lt;(FM$1+FO$1*7)),FQ$1*1.15,NA()))</f>
        <v/>
      </c>
      <c r="FT10">
        <f>IF(OR(Capability!$Q$11="",FO$1=""),NA(),IF(AND(Capability!$Q$11&gt;=(FM$1+FO$1*6),Capability!$Q$11&lt;(FM$1+FO$1*7)),FQ$1*1.15,NA()))</f>
        <v/>
      </c>
      <c r="FV10">
        <f>IF((FY$1+6)&gt;FW$1,NA(),(FY$1+6)-4)</f>
        <v/>
      </c>
      <c r="FW10">
        <f>IF((FY$1+6)&gt;FW$1,NA(),INDEX('Data Entry'!$O$5:$O$10004,(FY$1+6)-4))</f>
        <v/>
      </c>
      <c r="FX10">
        <f>IF(ISNA(FV10),NA(),Capability!$K$12)</f>
        <v/>
      </c>
      <c r="FY10">
        <f>IF(ISNA(FV10),NA(),Capability!$J$12)</f>
        <v/>
      </c>
      <c r="FZ10">
        <f>IF(ISNA(FV10),NA(),Capability!$L$12)</f>
        <v/>
      </c>
      <c r="GA10">
        <f>IF(OR(ISNA(FW10),ISNA(FW9)),NA(),ABS(FW10-FW9))</f>
        <v/>
      </c>
      <c r="GB10">
        <f>IF(ISNA(FV10),NA(),Capability!$N$12)</f>
        <v/>
      </c>
      <c r="GC10">
        <f>IF(ISNA(FV10),NA(),IF(OR(Capability!$Q$12="",Settings!$F$7&lt;&gt;"Y"),NA(),Capability!$Q$12))</f>
        <v/>
      </c>
      <c r="GD10">
        <f>IF(ISNA(FV10),NA(),IF(OR(Capability!$P$12="",Settings!$F$7&lt;&gt;"Y"),NA(),Capability!$P$12))</f>
        <v/>
      </c>
      <c r="GE10">
        <f>IF(GC$1="","",ROUND(GA$1+GC$1*6.5,4))</f>
        <v/>
      </c>
      <c r="GF10">
        <f>IF(GC$1="","",COUNTIFS('Data Entry'!$O$5:$O$10004,"&gt;="&amp;(GA$1+GC$1*6),'Data Entry'!$O$5:$O$10004,"&lt;"&amp;(GA$1+GC$1*7)))</f>
        <v/>
      </c>
      <c r="GG10">
        <f>IF(OR(Capability!$P$12="",GC$1=""),NA(),IF(AND(Capability!$P$12&gt;=(GA$1+GC$1*6),Capability!$P$12&lt;(GA$1+GC$1*7)),GE$1*1.15,NA()))</f>
        <v/>
      </c>
      <c r="GH10">
        <f>IF(OR(Capability!$Q$12="",GC$1=""),NA(),IF(AND(Capability!$Q$12&gt;=(GA$1+GC$1*6),Capability!$Q$12&lt;(GA$1+GC$1*7)),GE$1*1.15,NA()))</f>
        <v/>
      </c>
      <c r="GJ10">
        <f>IF((GM$1+6)&gt;GK$1,NA(),(GM$1+6)-4)</f>
        <v/>
      </c>
      <c r="GK10">
        <f>IF((GM$1+6)&gt;GK$1,NA(),INDEX('Data Entry'!$P$5:$P$10004,(GM$1+6)-4))</f>
        <v/>
      </c>
      <c r="GL10">
        <f>IF(ISNA(GJ10),NA(),Capability!$K$13)</f>
        <v/>
      </c>
      <c r="GM10">
        <f>IF(ISNA(GJ10),NA(),Capability!$J$13)</f>
        <v/>
      </c>
      <c r="GN10">
        <f>IF(ISNA(GJ10),NA(),Capability!$L$13)</f>
        <v/>
      </c>
      <c r="GO10">
        <f>IF(OR(ISNA(GK10),ISNA(GK9)),NA(),ABS(GK10-GK9))</f>
        <v/>
      </c>
      <c r="GP10">
        <f>IF(ISNA(GJ10),NA(),Capability!$N$13)</f>
        <v/>
      </c>
      <c r="GQ10">
        <f>IF(ISNA(GJ10),NA(),IF(OR(Capability!$Q$13="",Settings!$F$7&lt;&gt;"Y"),NA(),Capability!$Q$13))</f>
        <v/>
      </c>
      <c r="GR10">
        <f>IF(ISNA(GJ10),NA(),IF(OR(Capability!$P$13="",Settings!$F$7&lt;&gt;"Y"),NA(),Capability!$P$13))</f>
        <v/>
      </c>
      <c r="GS10">
        <f>IF(GQ$1="","",ROUND(GO$1+GQ$1*6.5,4))</f>
        <v/>
      </c>
      <c r="GT10">
        <f>IF(GQ$1="","",COUNTIFS('Data Entry'!$P$5:$P$10004,"&gt;="&amp;(GO$1+GQ$1*6),'Data Entry'!$P$5:$P$10004,"&lt;"&amp;(GO$1+GQ$1*7)))</f>
        <v/>
      </c>
      <c r="GU10">
        <f>IF(OR(Capability!$P$13="",GQ$1=""),NA(),IF(AND(Capability!$P$13&gt;=(GO$1+GQ$1*6),Capability!$P$13&lt;(GO$1+GQ$1*7)),GS$1*1.15,NA()))</f>
        <v/>
      </c>
      <c r="GV10">
        <f>IF(OR(Capability!$Q$13="",GQ$1=""),NA(),IF(AND(Capability!$Q$13&gt;=(GO$1+GQ$1*6),Capability!$Q$13&lt;(GO$1+GQ$1*7)),GS$1*1.15,NA()))</f>
        <v/>
      </c>
      <c r="GX10">
        <f>IF((HA$1+6)&gt;GY$1,NA(),(HA$1+6)-4)</f>
        <v/>
      </c>
      <c r="GY10">
        <f>IF((HA$1+6)&gt;GY$1,NA(),INDEX('Data Entry'!$Q$5:$Q$10004,(HA$1+6)-4))</f>
        <v/>
      </c>
      <c r="GZ10">
        <f>IF(ISNA(GX10),NA(),Capability!$K$14)</f>
        <v/>
      </c>
      <c r="HA10">
        <f>IF(ISNA(GX10),NA(),Capability!$J$14)</f>
        <v/>
      </c>
      <c r="HB10">
        <f>IF(ISNA(GX10),NA(),Capability!$L$14)</f>
        <v/>
      </c>
      <c r="HC10">
        <f>IF(OR(ISNA(GY10),ISNA(GY9)),NA(),ABS(GY10-GY9))</f>
        <v/>
      </c>
      <c r="HD10">
        <f>IF(ISNA(GX10),NA(),Capability!$N$14)</f>
        <v/>
      </c>
      <c r="HE10">
        <f>IF(ISNA(GX10),NA(),IF(OR(Capability!$Q$14="",Settings!$F$7&lt;&gt;"Y"),NA(),Capability!$Q$14))</f>
        <v/>
      </c>
      <c r="HF10">
        <f>IF(ISNA(GX10),NA(),IF(OR(Capability!$P$14="",Settings!$F$7&lt;&gt;"Y"),NA(),Capability!$P$14))</f>
        <v/>
      </c>
      <c r="HG10">
        <f>IF(HE$1="","",ROUND(HC$1+HE$1*6.5,4))</f>
        <v/>
      </c>
      <c r="HH10">
        <f>IF(HE$1="","",COUNTIFS('Data Entry'!$Q$5:$Q$10004,"&gt;="&amp;(HC$1+HE$1*6),'Data Entry'!$Q$5:$Q$10004,"&lt;"&amp;(HC$1+HE$1*7)))</f>
        <v/>
      </c>
      <c r="HI10">
        <f>IF(OR(Capability!$P$14="",HE$1=""),NA(),IF(AND(Capability!$P$14&gt;=(HC$1+HE$1*6),Capability!$P$14&lt;(HC$1+HE$1*7)),HG$1*1.15,NA()))</f>
        <v/>
      </c>
      <c r="HJ10">
        <f>IF(OR(Capability!$Q$14="",HE$1=""),NA(),IF(AND(Capability!$Q$14&gt;=(HC$1+HE$1*6),Capability!$Q$14&lt;(HC$1+HE$1*7)),HG$1*1.15,NA()))</f>
        <v/>
      </c>
    </row>
    <row r="11">
      <c r="A11" s="35" t="inlineStr">
        <is>
          <t>Range</t>
        </is>
      </c>
      <c r="B11" s="23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IF((CS$1+7)&gt;CQ$1,NA(),(CS$1+7)-4)</f>
        <v/>
      </c>
      <c r="CQ11">
        <f>IF((CS$1+7)&gt;CQ$1,NA(),INDEX('Data Entry'!$I$5:$I$10004,(CS$1+7)-4))</f>
        <v/>
      </c>
      <c r="CR11">
        <f>IF(ISNA(CP11),NA(),Capability!$K$6)</f>
        <v/>
      </c>
      <c r="CS11">
        <f>IF(ISNA(CP11),NA(),Capability!$J$6)</f>
        <v/>
      </c>
      <c r="CT11">
        <f>IF(ISNA(CP11),NA(),Capability!$L$6)</f>
        <v/>
      </c>
      <c r="CU11">
        <f>IF(OR(ISNA(CQ11),ISNA(CQ10)),NA(),ABS(CQ11-CQ10))</f>
        <v/>
      </c>
      <c r="CV11">
        <f>IF(ISNA(CP11),NA(),Capability!$N$6)</f>
        <v/>
      </c>
      <c r="CW11">
        <f>IF(ISNA(CP11),NA(),IF(OR(Capability!$Q$6="",Settings!$F$7&lt;&gt;"Y"),NA(),Capability!$Q$6))</f>
        <v/>
      </c>
      <c r="CX11">
        <f>IF(ISNA(CP11),NA(),IF(OR(Capability!$P$6="",Settings!$F$7&lt;&gt;"Y"),NA(),Capability!$P$6))</f>
        <v/>
      </c>
      <c r="CY11">
        <f>IF(CW$1="","",ROUND(CU$1+CW$1*7.5,4))</f>
        <v/>
      </c>
      <c r="CZ11">
        <f>IF(CW$1="","",COUNTIFS('Data Entry'!$I$5:$I$10004,"&gt;="&amp;(CU$1+CW$1*7),'Data Entry'!$I$5:$I$10004,"&lt;"&amp;(CU$1+CW$1*8)))</f>
        <v/>
      </c>
      <c r="DA11">
        <f>IF(OR(Capability!$P$6="",CW$1=""),NA(),IF(AND(Capability!$P$6&gt;=(CU$1+CW$1*7),Capability!$P$6&lt;(CU$1+CW$1*8)),CY$1*1.15,NA()))</f>
        <v/>
      </c>
      <c r="DB11">
        <f>IF(OR(Capability!$Q$6="",CW$1=""),NA(),IF(AND(Capability!$Q$6&gt;=(CU$1+CW$1*7),Capability!$Q$6&lt;(CU$1+CW$1*8)),CY$1*1.15,NA()))</f>
        <v/>
      </c>
      <c r="DD11">
        <f>IF((DG$1+7)&gt;DE$1,NA(),(DG$1+7)-4)</f>
        <v/>
      </c>
      <c r="DE11">
        <f>IF((DG$1+7)&gt;DE$1,NA(),INDEX('Data Entry'!$J$5:$J$10004,(DG$1+7)-4))</f>
        <v/>
      </c>
      <c r="DF11">
        <f>IF(ISNA(DD11),NA(),Capability!$K$7)</f>
        <v/>
      </c>
      <c r="DG11">
        <f>IF(ISNA(DD11),NA(),Capability!$J$7)</f>
        <v/>
      </c>
      <c r="DH11">
        <f>IF(ISNA(DD11),NA(),Capability!$L$7)</f>
        <v/>
      </c>
      <c r="DI11">
        <f>IF(OR(ISNA(DE11),ISNA(DE10)),NA(),ABS(DE11-DE10))</f>
        <v/>
      </c>
      <c r="DJ11">
        <f>IF(ISNA(DD11),NA(),Capability!$N$7)</f>
        <v/>
      </c>
      <c r="DK11">
        <f>IF(ISNA(DD11),NA(),IF(OR(Capability!$Q$7="",Settings!$F$7&lt;&gt;"Y"),NA(),Capability!$Q$7))</f>
        <v/>
      </c>
      <c r="DL11">
        <f>IF(ISNA(DD11),NA(),IF(OR(Capability!$P$7="",Settings!$F$7&lt;&gt;"Y"),NA(),Capability!$P$7))</f>
        <v/>
      </c>
      <c r="DM11">
        <f>IF(DK$1="","",ROUND(DI$1+DK$1*7.5,4))</f>
        <v/>
      </c>
      <c r="DN11">
        <f>IF(DK$1="","",COUNTIFS('Data Entry'!$J$5:$J$10004,"&gt;="&amp;(DI$1+DK$1*7),'Data Entry'!$J$5:$J$10004,"&lt;"&amp;(DI$1+DK$1*8)))</f>
        <v/>
      </c>
      <c r="DO11">
        <f>IF(OR(Capability!$P$7="",DK$1=""),NA(),IF(AND(Capability!$P$7&gt;=(DI$1+DK$1*7),Capability!$P$7&lt;(DI$1+DK$1*8)),DM$1*1.15,NA()))</f>
        <v/>
      </c>
      <c r="DP11">
        <f>IF(OR(Capability!$Q$7="",DK$1=""),NA(),IF(AND(Capability!$Q$7&gt;=(DI$1+DK$1*7),Capability!$Q$7&lt;(DI$1+DK$1*8)),DM$1*1.15,NA()))</f>
        <v/>
      </c>
      <c r="DR11">
        <f>IF((DU$1+7)&gt;DS$1,NA(),(DU$1+7)-4)</f>
        <v/>
      </c>
      <c r="DS11">
        <f>IF((DU$1+7)&gt;DS$1,NA(),INDEX('Data Entry'!$K$5:$K$10004,(DU$1+7)-4))</f>
        <v/>
      </c>
      <c r="DT11">
        <f>IF(ISNA(DR11),NA(),Capability!$K$8)</f>
        <v/>
      </c>
      <c r="DU11">
        <f>IF(ISNA(DR11),NA(),Capability!$J$8)</f>
        <v/>
      </c>
      <c r="DV11">
        <f>IF(ISNA(DR11),NA(),Capability!$L$8)</f>
        <v/>
      </c>
      <c r="DW11">
        <f>IF(OR(ISNA(DS11),ISNA(DS10)),NA(),ABS(DS11-DS10))</f>
        <v/>
      </c>
      <c r="DX11">
        <f>IF(ISNA(DR11),NA(),Capability!$N$8)</f>
        <v/>
      </c>
      <c r="DY11">
        <f>IF(ISNA(DR11),NA(),IF(OR(Capability!$Q$8="",Settings!$F$7&lt;&gt;"Y"),NA(),Capability!$Q$8))</f>
        <v/>
      </c>
      <c r="DZ11">
        <f>IF(ISNA(DR11),NA(),IF(OR(Capability!$P$8="",Settings!$F$7&lt;&gt;"Y"),NA(),Capability!$P$8))</f>
        <v/>
      </c>
      <c r="EA11">
        <f>IF(DY$1="","",ROUND(DW$1+DY$1*7.5,4))</f>
        <v/>
      </c>
      <c r="EB11">
        <f>IF(DY$1="","",COUNTIFS('Data Entry'!$K$5:$K$10004,"&gt;="&amp;(DW$1+DY$1*7),'Data Entry'!$K$5:$K$10004,"&lt;"&amp;(DW$1+DY$1*8)))</f>
        <v/>
      </c>
      <c r="EC11">
        <f>IF(OR(Capability!$P$8="",DY$1=""),NA(),IF(AND(Capability!$P$8&gt;=(DW$1+DY$1*7),Capability!$P$8&lt;(DW$1+DY$1*8)),EA$1*1.15,NA()))</f>
        <v/>
      </c>
      <c r="ED11">
        <f>IF(OR(Capability!$Q$8="",DY$1=""),NA(),IF(AND(Capability!$Q$8&gt;=(DW$1+DY$1*7),Capability!$Q$8&lt;(DW$1+DY$1*8)),EA$1*1.15,NA()))</f>
        <v/>
      </c>
      <c r="EF11">
        <f>IF((EI$1+7)&gt;EG$1,NA(),(EI$1+7)-4)</f>
        <v/>
      </c>
      <c r="EG11">
        <f>IF((EI$1+7)&gt;EG$1,NA(),INDEX('Data Entry'!$L$5:$L$10004,(EI$1+7)-4))</f>
        <v/>
      </c>
      <c r="EH11">
        <f>IF(ISNA(EF11),NA(),Capability!$K$9)</f>
        <v/>
      </c>
      <c r="EI11">
        <f>IF(ISNA(EF11),NA(),Capability!$J$9)</f>
        <v/>
      </c>
      <c r="EJ11">
        <f>IF(ISNA(EF11),NA(),Capability!$L$9)</f>
        <v/>
      </c>
      <c r="EK11">
        <f>IF(OR(ISNA(EG11),ISNA(EG10)),NA(),ABS(EG11-EG10))</f>
        <v/>
      </c>
      <c r="EL11">
        <f>IF(ISNA(EF11),NA(),Capability!$N$9)</f>
        <v/>
      </c>
      <c r="EM11">
        <f>IF(ISNA(EF11),NA(),IF(OR(Capability!$Q$9="",Settings!$F$7&lt;&gt;"Y"),NA(),Capability!$Q$9))</f>
        <v/>
      </c>
      <c r="EN11">
        <f>IF(ISNA(EF11),NA(),IF(OR(Capability!$P$9="",Settings!$F$7&lt;&gt;"Y"),NA(),Capability!$P$9))</f>
        <v/>
      </c>
      <c r="EO11">
        <f>IF(EM$1="","",ROUND(EK$1+EM$1*7.5,4))</f>
        <v/>
      </c>
      <c r="EP11">
        <f>IF(EM$1="","",COUNTIFS('Data Entry'!$L$5:$L$10004,"&gt;="&amp;(EK$1+EM$1*7),'Data Entry'!$L$5:$L$10004,"&lt;"&amp;(EK$1+EM$1*8)))</f>
        <v/>
      </c>
      <c r="EQ11">
        <f>IF(OR(Capability!$P$9="",EM$1=""),NA(),IF(AND(Capability!$P$9&gt;=(EK$1+EM$1*7),Capability!$P$9&lt;(EK$1+EM$1*8)),EO$1*1.15,NA()))</f>
        <v/>
      </c>
      <c r="ER11">
        <f>IF(OR(Capability!$Q$9="",EM$1=""),NA(),IF(AND(Capability!$Q$9&gt;=(EK$1+EM$1*7),Capability!$Q$9&lt;(EK$1+EM$1*8)),EO$1*1.15,NA()))</f>
        <v/>
      </c>
      <c r="ET11">
        <f>IF((EW$1+7)&gt;EU$1,NA(),(EW$1+7)-4)</f>
        <v/>
      </c>
      <c r="EU11">
        <f>IF((EW$1+7)&gt;EU$1,NA(),INDEX('Data Entry'!$M$5:$M$10004,(EW$1+7)-4))</f>
        <v/>
      </c>
      <c r="EV11">
        <f>IF(ISNA(ET11),NA(),Capability!$K$10)</f>
        <v/>
      </c>
      <c r="EW11">
        <f>IF(ISNA(ET11),NA(),Capability!$J$10)</f>
        <v/>
      </c>
      <c r="EX11">
        <f>IF(ISNA(ET11),NA(),Capability!$L$10)</f>
        <v/>
      </c>
      <c r="EY11">
        <f>IF(OR(ISNA(EU11),ISNA(EU10)),NA(),ABS(EU11-EU10))</f>
        <v/>
      </c>
      <c r="EZ11">
        <f>IF(ISNA(ET11),NA(),Capability!$N$10)</f>
        <v/>
      </c>
      <c r="FA11">
        <f>IF(ISNA(ET11),NA(),IF(OR(Capability!$Q$10="",Settings!$F$7&lt;&gt;"Y"),NA(),Capability!$Q$10))</f>
        <v/>
      </c>
      <c r="FB11">
        <f>IF(ISNA(ET11),NA(),IF(OR(Capability!$P$10="",Settings!$F$7&lt;&gt;"Y"),NA(),Capability!$P$10))</f>
        <v/>
      </c>
      <c r="FC11">
        <f>IF(FA$1="","",ROUND(EY$1+FA$1*7.5,4))</f>
        <v/>
      </c>
      <c r="FD11">
        <f>IF(FA$1="","",COUNTIFS('Data Entry'!$M$5:$M$10004,"&gt;="&amp;(EY$1+FA$1*7),'Data Entry'!$M$5:$M$10004,"&lt;"&amp;(EY$1+FA$1*8)))</f>
        <v/>
      </c>
      <c r="FE11">
        <f>IF(OR(Capability!$P$10="",FA$1=""),NA(),IF(AND(Capability!$P$10&gt;=(EY$1+FA$1*7),Capability!$P$10&lt;(EY$1+FA$1*8)),FC$1*1.15,NA()))</f>
        <v/>
      </c>
      <c r="FF11">
        <f>IF(OR(Capability!$Q$10="",FA$1=""),NA(),IF(AND(Capability!$Q$10&gt;=(EY$1+FA$1*7),Capability!$Q$10&lt;(EY$1+FA$1*8)),FC$1*1.15,NA()))</f>
        <v/>
      </c>
      <c r="FH11">
        <f>IF((FK$1+7)&gt;FI$1,NA(),(FK$1+7)-4)</f>
        <v/>
      </c>
      <c r="FI11">
        <f>IF((FK$1+7)&gt;FI$1,NA(),INDEX('Data Entry'!$N$5:$N$10004,(FK$1+7)-4))</f>
        <v/>
      </c>
      <c r="FJ11">
        <f>IF(ISNA(FH11),NA(),Capability!$K$11)</f>
        <v/>
      </c>
      <c r="FK11">
        <f>IF(ISNA(FH11),NA(),Capability!$J$11)</f>
        <v/>
      </c>
      <c r="FL11">
        <f>IF(ISNA(FH11),NA(),Capability!$L$11)</f>
        <v/>
      </c>
      <c r="FM11">
        <f>IF(OR(ISNA(FI11),ISNA(FI10)),NA(),ABS(FI11-FI10))</f>
        <v/>
      </c>
      <c r="FN11">
        <f>IF(ISNA(FH11),NA(),Capability!$N$11)</f>
        <v/>
      </c>
      <c r="FO11">
        <f>IF(ISNA(FH11),NA(),IF(OR(Capability!$Q$11="",Settings!$F$7&lt;&gt;"Y"),NA(),Capability!$Q$11))</f>
        <v/>
      </c>
      <c r="FP11">
        <f>IF(ISNA(FH11),NA(),IF(OR(Capability!$P$11="",Settings!$F$7&lt;&gt;"Y"),NA(),Capability!$P$11))</f>
        <v/>
      </c>
      <c r="FQ11">
        <f>IF(FO$1="","",ROUND(FM$1+FO$1*7.5,4))</f>
        <v/>
      </c>
      <c r="FR11">
        <f>IF(FO$1="","",COUNTIFS('Data Entry'!$N$5:$N$10004,"&gt;="&amp;(FM$1+FO$1*7),'Data Entry'!$N$5:$N$10004,"&lt;"&amp;(FM$1+FO$1*8)))</f>
        <v/>
      </c>
      <c r="FS11">
        <f>IF(OR(Capability!$P$11="",FO$1=""),NA(),IF(AND(Capability!$P$11&gt;=(FM$1+FO$1*7),Capability!$P$11&lt;(FM$1+FO$1*8)),FQ$1*1.15,NA()))</f>
        <v/>
      </c>
      <c r="FT11">
        <f>IF(OR(Capability!$Q$11="",FO$1=""),NA(),IF(AND(Capability!$Q$11&gt;=(FM$1+FO$1*7),Capability!$Q$11&lt;(FM$1+FO$1*8)),FQ$1*1.15,NA()))</f>
        <v/>
      </c>
      <c r="FV11">
        <f>IF((FY$1+7)&gt;FW$1,NA(),(FY$1+7)-4)</f>
        <v/>
      </c>
      <c r="FW11">
        <f>IF((FY$1+7)&gt;FW$1,NA(),INDEX('Data Entry'!$O$5:$O$10004,(FY$1+7)-4))</f>
        <v/>
      </c>
      <c r="FX11">
        <f>IF(ISNA(FV11),NA(),Capability!$K$12)</f>
        <v/>
      </c>
      <c r="FY11">
        <f>IF(ISNA(FV11),NA(),Capability!$J$12)</f>
        <v/>
      </c>
      <c r="FZ11">
        <f>IF(ISNA(FV11),NA(),Capability!$L$12)</f>
        <v/>
      </c>
      <c r="GA11">
        <f>IF(OR(ISNA(FW11),ISNA(FW10)),NA(),ABS(FW11-FW10))</f>
        <v/>
      </c>
      <c r="GB11">
        <f>IF(ISNA(FV11),NA(),Capability!$N$12)</f>
        <v/>
      </c>
      <c r="GC11">
        <f>IF(ISNA(FV11),NA(),IF(OR(Capability!$Q$12="",Settings!$F$7&lt;&gt;"Y"),NA(),Capability!$Q$12))</f>
        <v/>
      </c>
      <c r="GD11">
        <f>IF(ISNA(FV11),NA(),IF(OR(Capability!$P$12="",Settings!$F$7&lt;&gt;"Y"),NA(),Capability!$P$12))</f>
        <v/>
      </c>
      <c r="GE11">
        <f>IF(GC$1="","",ROUND(GA$1+GC$1*7.5,4))</f>
        <v/>
      </c>
      <c r="GF11">
        <f>IF(GC$1="","",COUNTIFS('Data Entry'!$O$5:$O$10004,"&gt;="&amp;(GA$1+GC$1*7),'Data Entry'!$O$5:$O$10004,"&lt;"&amp;(GA$1+GC$1*8)))</f>
        <v/>
      </c>
      <c r="GG11">
        <f>IF(OR(Capability!$P$12="",GC$1=""),NA(),IF(AND(Capability!$P$12&gt;=(GA$1+GC$1*7),Capability!$P$12&lt;(GA$1+GC$1*8)),GE$1*1.15,NA()))</f>
        <v/>
      </c>
      <c r="GH11">
        <f>IF(OR(Capability!$Q$12="",GC$1=""),NA(),IF(AND(Capability!$Q$12&gt;=(GA$1+GC$1*7),Capability!$Q$12&lt;(GA$1+GC$1*8)),GE$1*1.15,NA()))</f>
        <v/>
      </c>
      <c r="GJ11">
        <f>IF((GM$1+7)&gt;GK$1,NA(),(GM$1+7)-4)</f>
        <v/>
      </c>
      <c r="GK11">
        <f>IF((GM$1+7)&gt;GK$1,NA(),INDEX('Data Entry'!$P$5:$P$10004,(GM$1+7)-4))</f>
        <v/>
      </c>
      <c r="GL11">
        <f>IF(ISNA(GJ11),NA(),Capability!$K$13)</f>
        <v/>
      </c>
      <c r="GM11">
        <f>IF(ISNA(GJ11),NA(),Capability!$J$13)</f>
        <v/>
      </c>
      <c r="GN11">
        <f>IF(ISNA(GJ11),NA(),Capability!$L$13)</f>
        <v/>
      </c>
      <c r="GO11">
        <f>IF(OR(ISNA(GK11),ISNA(GK10)),NA(),ABS(GK11-GK10))</f>
        <v/>
      </c>
      <c r="GP11">
        <f>IF(ISNA(GJ11),NA(),Capability!$N$13)</f>
        <v/>
      </c>
      <c r="GQ11">
        <f>IF(ISNA(GJ11),NA(),IF(OR(Capability!$Q$13="",Settings!$F$7&lt;&gt;"Y"),NA(),Capability!$Q$13))</f>
        <v/>
      </c>
      <c r="GR11">
        <f>IF(ISNA(GJ11),NA(),IF(OR(Capability!$P$13="",Settings!$F$7&lt;&gt;"Y"),NA(),Capability!$P$13))</f>
        <v/>
      </c>
      <c r="GS11">
        <f>IF(GQ$1="","",ROUND(GO$1+GQ$1*7.5,4))</f>
        <v/>
      </c>
      <c r="GT11">
        <f>IF(GQ$1="","",COUNTIFS('Data Entry'!$P$5:$P$10004,"&gt;="&amp;(GO$1+GQ$1*7),'Data Entry'!$P$5:$P$10004,"&lt;"&amp;(GO$1+GQ$1*8)))</f>
        <v/>
      </c>
      <c r="GU11">
        <f>IF(OR(Capability!$P$13="",GQ$1=""),NA(),IF(AND(Capability!$P$13&gt;=(GO$1+GQ$1*7),Capability!$P$13&lt;(GO$1+GQ$1*8)),GS$1*1.15,NA()))</f>
        <v/>
      </c>
      <c r="GV11">
        <f>IF(OR(Capability!$Q$13="",GQ$1=""),NA(),IF(AND(Capability!$Q$13&gt;=(GO$1+GQ$1*7),Capability!$Q$13&lt;(GO$1+GQ$1*8)),GS$1*1.15,NA()))</f>
        <v/>
      </c>
      <c r="GX11">
        <f>IF((HA$1+7)&gt;GY$1,NA(),(HA$1+7)-4)</f>
        <v/>
      </c>
      <c r="GY11">
        <f>IF((HA$1+7)&gt;GY$1,NA(),INDEX('Data Entry'!$Q$5:$Q$10004,(HA$1+7)-4))</f>
        <v/>
      </c>
      <c r="GZ11">
        <f>IF(ISNA(GX11),NA(),Capability!$K$14)</f>
        <v/>
      </c>
      <c r="HA11">
        <f>IF(ISNA(GX11),NA(),Capability!$J$14)</f>
        <v/>
      </c>
      <c r="HB11">
        <f>IF(ISNA(GX11),NA(),Capability!$L$14)</f>
        <v/>
      </c>
      <c r="HC11">
        <f>IF(OR(ISNA(GY11),ISNA(GY10)),NA(),ABS(GY11-GY10))</f>
        <v/>
      </c>
      <c r="HD11">
        <f>IF(ISNA(GX11),NA(),Capability!$N$14)</f>
        <v/>
      </c>
      <c r="HE11">
        <f>IF(ISNA(GX11),NA(),IF(OR(Capability!$Q$14="",Settings!$F$7&lt;&gt;"Y"),NA(),Capability!$Q$14))</f>
        <v/>
      </c>
      <c r="HF11">
        <f>IF(ISNA(GX11),NA(),IF(OR(Capability!$P$14="",Settings!$F$7&lt;&gt;"Y"),NA(),Capability!$P$14))</f>
        <v/>
      </c>
      <c r="HG11">
        <f>IF(HE$1="","",ROUND(HC$1+HE$1*7.5,4))</f>
        <v/>
      </c>
      <c r="HH11">
        <f>IF(HE$1="","",COUNTIFS('Data Entry'!$Q$5:$Q$10004,"&gt;="&amp;(HC$1+HE$1*7),'Data Entry'!$Q$5:$Q$10004,"&lt;"&amp;(HC$1+HE$1*8)))</f>
        <v/>
      </c>
      <c r="HI11">
        <f>IF(OR(Capability!$P$14="",HE$1=""),NA(),IF(AND(Capability!$P$14&gt;=(HC$1+HE$1*7),Capability!$P$14&lt;(HC$1+HE$1*8)),HG$1*1.15,NA()))</f>
        <v/>
      </c>
      <c r="HJ11">
        <f>IF(OR(Capability!$Q$14="",HE$1=""),NA(),IF(AND(Capability!$Q$14&gt;=(HC$1+HE$1*7),Capability!$Q$14&lt;(HC$1+HE$1*8)),HG$1*1.15,NA()))</f>
        <v/>
      </c>
    </row>
    <row r="12">
      <c r="A12" s="35" t="inlineStr">
        <is>
          <t>Mean</t>
        </is>
      </c>
      <c r="B12" s="23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IF((CS$1+8)&gt;CQ$1,NA(),(CS$1+8)-4)</f>
        <v/>
      </c>
      <c r="CQ12">
        <f>IF((CS$1+8)&gt;CQ$1,NA(),INDEX('Data Entry'!$I$5:$I$10004,(CS$1+8)-4))</f>
        <v/>
      </c>
      <c r="CR12">
        <f>IF(ISNA(CP12),NA(),Capability!$K$6)</f>
        <v/>
      </c>
      <c r="CS12">
        <f>IF(ISNA(CP12),NA(),Capability!$J$6)</f>
        <v/>
      </c>
      <c r="CT12">
        <f>IF(ISNA(CP12),NA(),Capability!$L$6)</f>
        <v/>
      </c>
      <c r="CU12">
        <f>IF(OR(ISNA(CQ12),ISNA(CQ11)),NA(),ABS(CQ12-CQ11))</f>
        <v/>
      </c>
      <c r="CV12">
        <f>IF(ISNA(CP12),NA(),Capability!$N$6)</f>
        <v/>
      </c>
      <c r="CW12">
        <f>IF(ISNA(CP12),NA(),IF(OR(Capability!$Q$6="",Settings!$F$7&lt;&gt;"Y"),NA(),Capability!$Q$6))</f>
        <v/>
      </c>
      <c r="CX12">
        <f>IF(ISNA(CP12),NA(),IF(OR(Capability!$P$6="",Settings!$F$7&lt;&gt;"Y"),NA(),Capability!$P$6))</f>
        <v/>
      </c>
      <c r="CY12">
        <f>IF(CW$1="","",ROUND(CU$1+CW$1*8.5,4))</f>
        <v/>
      </c>
      <c r="CZ12">
        <f>IF(CW$1="","",COUNTIFS('Data Entry'!$I$5:$I$10004,"&gt;="&amp;(CU$1+CW$1*8),'Data Entry'!$I$5:$I$10004,"&lt;"&amp;(CU$1+CW$1*9)))</f>
        <v/>
      </c>
      <c r="DA12">
        <f>IF(OR(Capability!$P$6="",CW$1=""),NA(),IF(AND(Capability!$P$6&gt;=(CU$1+CW$1*8),Capability!$P$6&lt;(CU$1+CW$1*9)),CY$1*1.15,NA()))</f>
        <v/>
      </c>
      <c r="DB12">
        <f>IF(OR(Capability!$Q$6="",CW$1=""),NA(),IF(AND(Capability!$Q$6&gt;=(CU$1+CW$1*8),Capability!$Q$6&lt;(CU$1+CW$1*9)),CY$1*1.15,NA()))</f>
        <v/>
      </c>
      <c r="DD12">
        <f>IF((DG$1+8)&gt;DE$1,NA(),(DG$1+8)-4)</f>
        <v/>
      </c>
      <c r="DE12">
        <f>IF((DG$1+8)&gt;DE$1,NA(),INDEX('Data Entry'!$J$5:$J$10004,(DG$1+8)-4))</f>
        <v/>
      </c>
      <c r="DF12">
        <f>IF(ISNA(DD12),NA(),Capability!$K$7)</f>
        <v/>
      </c>
      <c r="DG12">
        <f>IF(ISNA(DD12),NA(),Capability!$J$7)</f>
        <v/>
      </c>
      <c r="DH12">
        <f>IF(ISNA(DD12),NA(),Capability!$L$7)</f>
        <v/>
      </c>
      <c r="DI12">
        <f>IF(OR(ISNA(DE12),ISNA(DE11)),NA(),ABS(DE12-DE11))</f>
        <v/>
      </c>
      <c r="DJ12">
        <f>IF(ISNA(DD12),NA(),Capability!$N$7)</f>
        <v/>
      </c>
      <c r="DK12">
        <f>IF(ISNA(DD12),NA(),IF(OR(Capability!$Q$7="",Settings!$F$7&lt;&gt;"Y"),NA(),Capability!$Q$7))</f>
        <v/>
      </c>
      <c r="DL12">
        <f>IF(ISNA(DD12),NA(),IF(OR(Capability!$P$7="",Settings!$F$7&lt;&gt;"Y"),NA(),Capability!$P$7))</f>
        <v/>
      </c>
      <c r="DM12">
        <f>IF(DK$1="","",ROUND(DI$1+DK$1*8.5,4))</f>
        <v/>
      </c>
      <c r="DN12">
        <f>IF(DK$1="","",COUNTIFS('Data Entry'!$J$5:$J$10004,"&gt;="&amp;(DI$1+DK$1*8),'Data Entry'!$J$5:$J$10004,"&lt;"&amp;(DI$1+DK$1*9)))</f>
        <v/>
      </c>
      <c r="DO12">
        <f>IF(OR(Capability!$P$7="",DK$1=""),NA(),IF(AND(Capability!$P$7&gt;=(DI$1+DK$1*8),Capability!$P$7&lt;(DI$1+DK$1*9)),DM$1*1.15,NA()))</f>
        <v/>
      </c>
      <c r="DP12">
        <f>IF(OR(Capability!$Q$7="",DK$1=""),NA(),IF(AND(Capability!$Q$7&gt;=(DI$1+DK$1*8),Capability!$Q$7&lt;(DI$1+DK$1*9)),DM$1*1.15,NA()))</f>
        <v/>
      </c>
      <c r="DR12">
        <f>IF((DU$1+8)&gt;DS$1,NA(),(DU$1+8)-4)</f>
        <v/>
      </c>
      <c r="DS12">
        <f>IF((DU$1+8)&gt;DS$1,NA(),INDEX('Data Entry'!$K$5:$K$10004,(DU$1+8)-4))</f>
        <v/>
      </c>
      <c r="DT12">
        <f>IF(ISNA(DR12),NA(),Capability!$K$8)</f>
        <v/>
      </c>
      <c r="DU12">
        <f>IF(ISNA(DR12),NA(),Capability!$J$8)</f>
        <v/>
      </c>
      <c r="DV12">
        <f>IF(ISNA(DR12),NA(),Capability!$L$8)</f>
        <v/>
      </c>
      <c r="DW12">
        <f>IF(OR(ISNA(DS12),ISNA(DS11)),NA(),ABS(DS12-DS11))</f>
        <v/>
      </c>
      <c r="DX12">
        <f>IF(ISNA(DR12),NA(),Capability!$N$8)</f>
        <v/>
      </c>
      <c r="DY12">
        <f>IF(ISNA(DR12),NA(),IF(OR(Capability!$Q$8="",Settings!$F$7&lt;&gt;"Y"),NA(),Capability!$Q$8))</f>
        <v/>
      </c>
      <c r="DZ12">
        <f>IF(ISNA(DR12),NA(),IF(OR(Capability!$P$8="",Settings!$F$7&lt;&gt;"Y"),NA(),Capability!$P$8))</f>
        <v/>
      </c>
      <c r="EA12">
        <f>IF(DY$1="","",ROUND(DW$1+DY$1*8.5,4))</f>
        <v/>
      </c>
      <c r="EB12">
        <f>IF(DY$1="","",COUNTIFS('Data Entry'!$K$5:$K$10004,"&gt;="&amp;(DW$1+DY$1*8),'Data Entry'!$K$5:$K$10004,"&lt;"&amp;(DW$1+DY$1*9)))</f>
        <v/>
      </c>
      <c r="EC12">
        <f>IF(OR(Capability!$P$8="",DY$1=""),NA(),IF(AND(Capability!$P$8&gt;=(DW$1+DY$1*8),Capability!$P$8&lt;(DW$1+DY$1*9)),EA$1*1.15,NA()))</f>
        <v/>
      </c>
      <c r="ED12">
        <f>IF(OR(Capability!$Q$8="",DY$1=""),NA(),IF(AND(Capability!$Q$8&gt;=(DW$1+DY$1*8),Capability!$Q$8&lt;(DW$1+DY$1*9)),EA$1*1.15,NA()))</f>
        <v/>
      </c>
      <c r="EF12">
        <f>IF((EI$1+8)&gt;EG$1,NA(),(EI$1+8)-4)</f>
        <v/>
      </c>
      <c r="EG12">
        <f>IF((EI$1+8)&gt;EG$1,NA(),INDEX('Data Entry'!$L$5:$L$10004,(EI$1+8)-4))</f>
        <v/>
      </c>
      <c r="EH12">
        <f>IF(ISNA(EF12),NA(),Capability!$K$9)</f>
        <v/>
      </c>
      <c r="EI12">
        <f>IF(ISNA(EF12),NA(),Capability!$J$9)</f>
        <v/>
      </c>
      <c r="EJ12">
        <f>IF(ISNA(EF12),NA(),Capability!$L$9)</f>
        <v/>
      </c>
      <c r="EK12">
        <f>IF(OR(ISNA(EG12),ISNA(EG11)),NA(),ABS(EG12-EG11))</f>
        <v/>
      </c>
      <c r="EL12">
        <f>IF(ISNA(EF12),NA(),Capability!$N$9)</f>
        <v/>
      </c>
      <c r="EM12">
        <f>IF(ISNA(EF12),NA(),IF(OR(Capability!$Q$9="",Settings!$F$7&lt;&gt;"Y"),NA(),Capability!$Q$9))</f>
        <v/>
      </c>
      <c r="EN12">
        <f>IF(ISNA(EF12),NA(),IF(OR(Capability!$P$9="",Settings!$F$7&lt;&gt;"Y"),NA(),Capability!$P$9))</f>
        <v/>
      </c>
      <c r="EO12">
        <f>IF(EM$1="","",ROUND(EK$1+EM$1*8.5,4))</f>
        <v/>
      </c>
      <c r="EP12">
        <f>IF(EM$1="","",COUNTIFS('Data Entry'!$L$5:$L$10004,"&gt;="&amp;(EK$1+EM$1*8),'Data Entry'!$L$5:$L$10004,"&lt;"&amp;(EK$1+EM$1*9)))</f>
        <v/>
      </c>
      <c r="EQ12">
        <f>IF(OR(Capability!$P$9="",EM$1=""),NA(),IF(AND(Capability!$P$9&gt;=(EK$1+EM$1*8),Capability!$P$9&lt;(EK$1+EM$1*9)),EO$1*1.15,NA()))</f>
        <v/>
      </c>
      <c r="ER12">
        <f>IF(OR(Capability!$Q$9="",EM$1=""),NA(),IF(AND(Capability!$Q$9&gt;=(EK$1+EM$1*8),Capability!$Q$9&lt;(EK$1+EM$1*9)),EO$1*1.15,NA()))</f>
        <v/>
      </c>
      <c r="ET12">
        <f>IF((EW$1+8)&gt;EU$1,NA(),(EW$1+8)-4)</f>
        <v/>
      </c>
      <c r="EU12">
        <f>IF((EW$1+8)&gt;EU$1,NA(),INDEX('Data Entry'!$M$5:$M$10004,(EW$1+8)-4))</f>
        <v/>
      </c>
      <c r="EV12">
        <f>IF(ISNA(ET12),NA(),Capability!$K$10)</f>
        <v/>
      </c>
      <c r="EW12">
        <f>IF(ISNA(ET12),NA(),Capability!$J$10)</f>
        <v/>
      </c>
      <c r="EX12">
        <f>IF(ISNA(ET12),NA(),Capability!$L$10)</f>
        <v/>
      </c>
      <c r="EY12">
        <f>IF(OR(ISNA(EU12),ISNA(EU11)),NA(),ABS(EU12-EU11))</f>
        <v/>
      </c>
      <c r="EZ12">
        <f>IF(ISNA(ET12),NA(),Capability!$N$10)</f>
        <v/>
      </c>
      <c r="FA12">
        <f>IF(ISNA(ET12),NA(),IF(OR(Capability!$Q$10="",Settings!$F$7&lt;&gt;"Y"),NA(),Capability!$Q$10))</f>
        <v/>
      </c>
      <c r="FB12">
        <f>IF(ISNA(ET12),NA(),IF(OR(Capability!$P$10="",Settings!$F$7&lt;&gt;"Y"),NA(),Capability!$P$10))</f>
        <v/>
      </c>
      <c r="FC12">
        <f>IF(FA$1="","",ROUND(EY$1+FA$1*8.5,4))</f>
        <v/>
      </c>
      <c r="FD12">
        <f>IF(FA$1="","",COUNTIFS('Data Entry'!$M$5:$M$10004,"&gt;="&amp;(EY$1+FA$1*8),'Data Entry'!$M$5:$M$10004,"&lt;"&amp;(EY$1+FA$1*9)))</f>
        <v/>
      </c>
      <c r="FE12">
        <f>IF(OR(Capability!$P$10="",FA$1=""),NA(),IF(AND(Capability!$P$10&gt;=(EY$1+FA$1*8),Capability!$P$10&lt;(EY$1+FA$1*9)),FC$1*1.15,NA()))</f>
        <v/>
      </c>
      <c r="FF12">
        <f>IF(OR(Capability!$Q$10="",FA$1=""),NA(),IF(AND(Capability!$Q$10&gt;=(EY$1+FA$1*8),Capability!$Q$10&lt;(EY$1+FA$1*9)),FC$1*1.15,NA()))</f>
        <v/>
      </c>
      <c r="FH12">
        <f>IF((FK$1+8)&gt;FI$1,NA(),(FK$1+8)-4)</f>
        <v/>
      </c>
      <c r="FI12">
        <f>IF((FK$1+8)&gt;FI$1,NA(),INDEX('Data Entry'!$N$5:$N$10004,(FK$1+8)-4))</f>
        <v/>
      </c>
      <c r="FJ12">
        <f>IF(ISNA(FH12),NA(),Capability!$K$11)</f>
        <v/>
      </c>
      <c r="FK12">
        <f>IF(ISNA(FH12),NA(),Capability!$J$11)</f>
        <v/>
      </c>
      <c r="FL12">
        <f>IF(ISNA(FH12),NA(),Capability!$L$11)</f>
        <v/>
      </c>
      <c r="FM12">
        <f>IF(OR(ISNA(FI12),ISNA(FI11)),NA(),ABS(FI12-FI11))</f>
        <v/>
      </c>
      <c r="FN12">
        <f>IF(ISNA(FH12),NA(),Capability!$N$11)</f>
        <v/>
      </c>
      <c r="FO12">
        <f>IF(ISNA(FH12),NA(),IF(OR(Capability!$Q$11="",Settings!$F$7&lt;&gt;"Y"),NA(),Capability!$Q$11))</f>
        <v/>
      </c>
      <c r="FP12">
        <f>IF(ISNA(FH12),NA(),IF(OR(Capability!$P$11="",Settings!$F$7&lt;&gt;"Y"),NA(),Capability!$P$11))</f>
        <v/>
      </c>
      <c r="FQ12">
        <f>IF(FO$1="","",ROUND(FM$1+FO$1*8.5,4))</f>
        <v/>
      </c>
      <c r="FR12">
        <f>IF(FO$1="","",COUNTIFS('Data Entry'!$N$5:$N$10004,"&gt;="&amp;(FM$1+FO$1*8),'Data Entry'!$N$5:$N$10004,"&lt;"&amp;(FM$1+FO$1*9)))</f>
        <v/>
      </c>
      <c r="FS12">
        <f>IF(OR(Capability!$P$11="",FO$1=""),NA(),IF(AND(Capability!$P$11&gt;=(FM$1+FO$1*8),Capability!$P$11&lt;(FM$1+FO$1*9)),FQ$1*1.15,NA()))</f>
        <v/>
      </c>
      <c r="FT12">
        <f>IF(OR(Capability!$Q$11="",FO$1=""),NA(),IF(AND(Capability!$Q$11&gt;=(FM$1+FO$1*8),Capability!$Q$11&lt;(FM$1+FO$1*9)),FQ$1*1.15,NA()))</f>
        <v/>
      </c>
      <c r="FV12">
        <f>IF((FY$1+8)&gt;FW$1,NA(),(FY$1+8)-4)</f>
        <v/>
      </c>
      <c r="FW12">
        <f>IF((FY$1+8)&gt;FW$1,NA(),INDEX('Data Entry'!$O$5:$O$10004,(FY$1+8)-4))</f>
        <v/>
      </c>
      <c r="FX12">
        <f>IF(ISNA(FV12),NA(),Capability!$K$12)</f>
        <v/>
      </c>
      <c r="FY12">
        <f>IF(ISNA(FV12),NA(),Capability!$J$12)</f>
        <v/>
      </c>
      <c r="FZ12">
        <f>IF(ISNA(FV12),NA(),Capability!$L$12)</f>
        <v/>
      </c>
      <c r="GA12">
        <f>IF(OR(ISNA(FW12),ISNA(FW11)),NA(),ABS(FW12-FW11))</f>
        <v/>
      </c>
      <c r="GB12">
        <f>IF(ISNA(FV12),NA(),Capability!$N$12)</f>
        <v/>
      </c>
      <c r="GC12">
        <f>IF(ISNA(FV12),NA(),IF(OR(Capability!$Q$12="",Settings!$F$7&lt;&gt;"Y"),NA(),Capability!$Q$12))</f>
        <v/>
      </c>
      <c r="GD12">
        <f>IF(ISNA(FV12),NA(),IF(OR(Capability!$P$12="",Settings!$F$7&lt;&gt;"Y"),NA(),Capability!$P$12))</f>
        <v/>
      </c>
      <c r="GE12">
        <f>IF(GC$1="","",ROUND(GA$1+GC$1*8.5,4))</f>
        <v/>
      </c>
      <c r="GF12">
        <f>IF(GC$1="","",COUNTIFS('Data Entry'!$O$5:$O$10004,"&gt;="&amp;(GA$1+GC$1*8),'Data Entry'!$O$5:$O$10004,"&lt;"&amp;(GA$1+GC$1*9)))</f>
        <v/>
      </c>
      <c r="GG12">
        <f>IF(OR(Capability!$P$12="",GC$1=""),NA(),IF(AND(Capability!$P$12&gt;=(GA$1+GC$1*8),Capability!$P$12&lt;(GA$1+GC$1*9)),GE$1*1.15,NA()))</f>
        <v/>
      </c>
      <c r="GH12">
        <f>IF(OR(Capability!$Q$12="",GC$1=""),NA(),IF(AND(Capability!$Q$12&gt;=(GA$1+GC$1*8),Capability!$Q$12&lt;(GA$1+GC$1*9)),GE$1*1.15,NA()))</f>
        <v/>
      </c>
      <c r="GJ12">
        <f>IF((GM$1+8)&gt;GK$1,NA(),(GM$1+8)-4)</f>
        <v/>
      </c>
      <c r="GK12">
        <f>IF((GM$1+8)&gt;GK$1,NA(),INDEX('Data Entry'!$P$5:$P$10004,(GM$1+8)-4))</f>
        <v/>
      </c>
      <c r="GL12">
        <f>IF(ISNA(GJ12),NA(),Capability!$K$13)</f>
        <v/>
      </c>
      <c r="GM12">
        <f>IF(ISNA(GJ12),NA(),Capability!$J$13)</f>
        <v/>
      </c>
      <c r="GN12">
        <f>IF(ISNA(GJ12),NA(),Capability!$L$13)</f>
        <v/>
      </c>
      <c r="GO12">
        <f>IF(OR(ISNA(GK12),ISNA(GK11)),NA(),ABS(GK12-GK11))</f>
        <v/>
      </c>
      <c r="GP12">
        <f>IF(ISNA(GJ12),NA(),Capability!$N$13)</f>
        <v/>
      </c>
      <c r="GQ12">
        <f>IF(ISNA(GJ12),NA(),IF(OR(Capability!$Q$13="",Settings!$F$7&lt;&gt;"Y"),NA(),Capability!$Q$13))</f>
        <v/>
      </c>
      <c r="GR12">
        <f>IF(ISNA(GJ12),NA(),IF(OR(Capability!$P$13="",Settings!$F$7&lt;&gt;"Y"),NA(),Capability!$P$13))</f>
        <v/>
      </c>
      <c r="GS12">
        <f>IF(GQ$1="","",ROUND(GO$1+GQ$1*8.5,4))</f>
        <v/>
      </c>
      <c r="GT12">
        <f>IF(GQ$1="","",COUNTIFS('Data Entry'!$P$5:$P$10004,"&gt;="&amp;(GO$1+GQ$1*8),'Data Entry'!$P$5:$P$10004,"&lt;"&amp;(GO$1+GQ$1*9)))</f>
        <v/>
      </c>
      <c r="GU12">
        <f>IF(OR(Capability!$P$13="",GQ$1=""),NA(),IF(AND(Capability!$P$13&gt;=(GO$1+GQ$1*8),Capability!$P$13&lt;(GO$1+GQ$1*9)),GS$1*1.15,NA()))</f>
        <v/>
      </c>
      <c r="GV12">
        <f>IF(OR(Capability!$Q$13="",GQ$1=""),NA(),IF(AND(Capability!$Q$13&gt;=(GO$1+GQ$1*8),Capability!$Q$13&lt;(GO$1+GQ$1*9)),GS$1*1.15,NA()))</f>
        <v/>
      </c>
      <c r="GX12">
        <f>IF((HA$1+8)&gt;GY$1,NA(),(HA$1+8)-4)</f>
        <v/>
      </c>
      <c r="GY12">
        <f>IF((HA$1+8)&gt;GY$1,NA(),INDEX('Data Entry'!$Q$5:$Q$10004,(HA$1+8)-4))</f>
        <v/>
      </c>
      <c r="GZ12">
        <f>IF(ISNA(GX12),NA(),Capability!$K$14)</f>
        <v/>
      </c>
      <c r="HA12">
        <f>IF(ISNA(GX12),NA(),Capability!$J$14)</f>
        <v/>
      </c>
      <c r="HB12">
        <f>IF(ISNA(GX12),NA(),Capability!$L$14)</f>
        <v/>
      </c>
      <c r="HC12">
        <f>IF(OR(ISNA(GY12),ISNA(GY11)),NA(),ABS(GY12-GY11))</f>
        <v/>
      </c>
      <c r="HD12">
        <f>IF(ISNA(GX12),NA(),Capability!$N$14)</f>
        <v/>
      </c>
      <c r="HE12">
        <f>IF(ISNA(GX12),NA(),IF(OR(Capability!$Q$14="",Settings!$F$7&lt;&gt;"Y"),NA(),Capability!$Q$14))</f>
        <v/>
      </c>
      <c r="HF12">
        <f>IF(ISNA(GX12),NA(),IF(OR(Capability!$P$14="",Settings!$F$7&lt;&gt;"Y"),NA(),Capability!$P$14))</f>
        <v/>
      </c>
      <c r="HG12">
        <f>IF(HE$1="","",ROUND(HC$1+HE$1*8.5,4))</f>
        <v/>
      </c>
      <c r="HH12">
        <f>IF(HE$1="","",COUNTIFS('Data Entry'!$Q$5:$Q$10004,"&gt;="&amp;(HC$1+HE$1*8),'Data Entry'!$Q$5:$Q$10004,"&lt;"&amp;(HC$1+HE$1*9)))</f>
        <v/>
      </c>
      <c r="HI12">
        <f>IF(OR(Capability!$P$14="",HE$1=""),NA(),IF(AND(Capability!$P$14&gt;=(HC$1+HE$1*8),Capability!$P$14&lt;(HC$1+HE$1*9)),HG$1*1.15,NA()))</f>
        <v/>
      </c>
      <c r="HJ12">
        <f>IF(OR(Capability!$Q$14="",HE$1=""),NA(),IF(AND(Capability!$Q$14&gt;=(HC$1+HE$1*8),Capability!$Q$14&lt;(HC$1+HE$1*9)),HG$1*1.15,NA()))</f>
        <v/>
      </c>
    </row>
    <row r="13">
      <c r="A13" s="35" t="inlineStr">
        <is>
          <t>Median</t>
        </is>
      </c>
      <c r="B13" s="23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IF((CS$1+9)&gt;CQ$1,NA(),(CS$1+9)-4)</f>
        <v/>
      </c>
      <c r="CQ13">
        <f>IF((CS$1+9)&gt;CQ$1,NA(),INDEX('Data Entry'!$I$5:$I$10004,(CS$1+9)-4))</f>
        <v/>
      </c>
      <c r="CR13">
        <f>IF(ISNA(CP13),NA(),Capability!$K$6)</f>
        <v/>
      </c>
      <c r="CS13">
        <f>IF(ISNA(CP13),NA(),Capability!$J$6)</f>
        <v/>
      </c>
      <c r="CT13">
        <f>IF(ISNA(CP13),NA(),Capability!$L$6)</f>
        <v/>
      </c>
      <c r="CU13">
        <f>IF(OR(ISNA(CQ13),ISNA(CQ12)),NA(),ABS(CQ13-CQ12))</f>
        <v/>
      </c>
      <c r="CV13">
        <f>IF(ISNA(CP13),NA(),Capability!$N$6)</f>
        <v/>
      </c>
      <c r="CW13">
        <f>IF(ISNA(CP13),NA(),IF(OR(Capability!$Q$6="",Settings!$F$7&lt;&gt;"Y"),NA(),Capability!$Q$6))</f>
        <v/>
      </c>
      <c r="CX13">
        <f>IF(ISNA(CP13),NA(),IF(OR(Capability!$P$6="",Settings!$F$7&lt;&gt;"Y"),NA(),Capability!$P$6))</f>
        <v/>
      </c>
      <c r="CY13">
        <f>IF(CW$1="","",ROUND(CU$1+CW$1*9.5,4))</f>
        <v/>
      </c>
      <c r="CZ13">
        <f>IF(CW$1="","",COUNTIFS('Data Entry'!$I$5:$I$10004,"&gt;="&amp;(CU$1+CW$1*9),'Data Entry'!$I$5:$I$10004,"&lt;"&amp;(CU$1+CW$1*10)))</f>
        <v/>
      </c>
      <c r="DA13">
        <f>IF(OR(Capability!$P$6="",CW$1=""),NA(),IF(AND(Capability!$P$6&gt;=(CU$1+CW$1*9),Capability!$P$6&lt;(CU$1+CW$1*10)),CY$1*1.15,NA()))</f>
        <v/>
      </c>
      <c r="DB13">
        <f>IF(OR(Capability!$Q$6="",CW$1=""),NA(),IF(AND(Capability!$Q$6&gt;=(CU$1+CW$1*9),Capability!$Q$6&lt;(CU$1+CW$1*10)),CY$1*1.15,NA()))</f>
        <v/>
      </c>
      <c r="DD13">
        <f>IF((DG$1+9)&gt;DE$1,NA(),(DG$1+9)-4)</f>
        <v/>
      </c>
      <c r="DE13">
        <f>IF((DG$1+9)&gt;DE$1,NA(),INDEX('Data Entry'!$J$5:$J$10004,(DG$1+9)-4))</f>
        <v/>
      </c>
      <c r="DF13">
        <f>IF(ISNA(DD13),NA(),Capability!$K$7)</f>
        <v/>
      </c>
      <c r="DG13">
        <f>IF(ISNA(DD13),NA(),Capability!$J$7)</f>
        <v/>
      </c>
      <c r="DH13">
        <f>IF(ISNA(DD13),NA(),Capability!$L$7)</f>
        <v/>
      </c>
      <c r="DI13">
        <f>IF(OR(ISNA(DE13),ISNA(DE12)),NA(),ABS(DE13-DE12))</f>
        <v/>
      </c>
      <c r="DJ13">
        <f>IF(ISNA(DD13),NA(),Capability!$N$7)</f>
        <v/>
      </c>
      <c r="DK13">
        <f>IF(ISNA(DD13),NA(),IF(OR(Capability!$Q$7="",Settings!$F$7&lt;&gt;"Y"),NA(),Capability!$Q$7))</f>
        <v/>
      </c>
      <c r="DL13">
        <f>IF(ISNA(DD13),NA(),IF(OR(Capability!$P$7="",Settings!$F$7&lt;&gt;"Y"),NA(),Capability!$P$7))</f>
        <v/>
      </c>
      <c r="DM13">
        <f>IF(DK$1="","",ROUND(DI$1+DK$1*9.5,4))</f>
        <v/>
      </c>
      <c r="DN13">
        <f>IF(DK$1="","",COUNTIFS('Data Entry'!$J$5:$J$10004,"&gt;="&amp;(DI$1+DK$1*9),'Data Entry'!$J$5:$J$10004,"&lt;"&amp;(DI$1+DK$1*10)))</f>
        <v/>
      </c>
      <c r="DO13">
        <f>IF(OR(Capability!$P$7="",DK$1=""),NA(),IF(AND(Capability!$P$7&gt;=(DI$1+DK$1*9),Capability!$P$7&lt;(DI$1+DK$1*10)),DM$1*1.15,NA()))</f>
        <v/>
      </c>
      <c r="DP13">
        <f>IF(OR(Capability!$Q$7="",DK$1=""),NA(),IF(AND(Capability!$Q$7&gt;=(DI$1+DK$1*9),Capability!$Q$7&lt;(DI$1+DK$1*10)),DM$1*1.15,NA()))</f>
        <v/>
      </c>
      <c r="DR13">
        <f>IF((DU$1+9)&gt;DS$1,NA(),(DU$1+9)-4)</f>
        <v/>
      </c>
      <c r="DS13">
        <f>IF((DU$1+9)&gt;DS$1,NA(),INDEX('Data Entry'!$K$5:$K$10004,(DU$1+9)-4))</f>
        <v/>
      </c>
      <c r="DT13">
        <f>IF(ISNA(DR13),NA(),Capability!$K$8)</f>
        <v/>
      </c>
      <c r="DU13">
        <f>IF(ISNA(DR13),NA(),Capability!$J$8)</f>
        <v/>
      </c>
      <c r="DV13">
        <f>IF(ISNA(DR13),NA(),Capability!$L$8)</f>
        <v/>
      </c>
      <c r="DW13">
        <f>IF(OR(ISNA(DS13),ISNA(DS12)),NA(),ABS(DS13-DS12))</f>
        <v/>
      </c>
      <c r="DX13">
        <f>IF(ISNA(DR13),NA(),Capability!$N$8)</f>
        <v/>
      </c>
      <c r="DY13">
        <f>IF(ISNA(DR13),NA(),IF(OR(Capability!$Q$8="",Settings!$F$7&lt;&gt;"Y"),NA(),Capability!$Q$8))</f>
        <v/>
      </c>
      <c r="DZ13">
        <f>IF(ISNA(DR13),NA(),IF(OR(Capability!$P$8="",Settings!$F$7&lt;&gt;"Y"),NA(),Capability!$P$8))</f>
        <v/>
      </c>
      <c r="EA13">
        <f>IF(DY$1="","",ROUND(DW$1+DY$1*9.5,4))</f>
        <v/>
      </c>
      <c r="EB13">
        <f>IF(DY$1="","",COUNTIFS('Data Entry'!$K$5:$K$10004,"&gt;="&amp;(DW$1+DY$1*9),'Data Entry'!$K$5:$K$10004,"&lt;"&amp;(DW$1+DY$1*10)))</f>
        <v/>
      </c>
      <c r="EC13">
        <f>IF(OR(Capability!$P$8="",DY$1=""),NA(),IF(AND(Capability!$P$8&gt;=(DW$1+DY$1*9),Capability!$P$8&lt;(DW$1+DY$1*10)),EA$1*1.15,NA()))</f>
        <v/>
      </c>
      <c r="ED13">
        <f>IF(OR(Capability!$Q$8="",DY$1=""),NA(),IF(AND(Capability!$Q$8&gt;=(DW$1+DY$1*9),Capability!$Q$8&lt;(DW$1+DY$1*10)),EA$1*1.15,NA()))</f>
        <v/>
      </c>
      <c r="EF13">
        <f>IF((EI$1+9)&gt;EG$1,NA(),(EI$1+9)-4)</f>
        <v/>
      </c>
      <c r="EG13">
        <f>IF((EI$1+9)&gt;EG$1,NA(),INDEX('Data Entry'!$L$5:$L$10004,(EI$1+9)-4))</f>
        <v/>
      </c>
      <c r="EH13">
        <f>IF(ISNA(EF13),NA(),Capability!$K$9)</f>
        <v/>
      </c>
      <c r="EI13">
        <f>IF(ISNA(EF13),NA(),Capability!$J$9)</f>
        <v/>
      </c>
      <c r="EJ13">
        <f>IF(ISNA(EF13),NA(),Capability!$L$9)</f>
        <v/>
      </c>
      <c r="EK13">
        <f>IF(OR(ISNA(EG13),ISNA(EG12)),NA(),ABS(EG13-EG12))</f>
        <v/>
      </c>
      <c r="EL13">
        <f>IF(ISNA(EF13),NA(),Capability!$N$9)</f>
        <v/>
      </c>
      <c r="EM13">
        <f>IF(ISNA(EF13),NA(),IF(OR(Capability!$Q$9="",Settings!$F$7&lt;&gt;"Y"),NA(),Capability!$Q$9))</f>
        <v/>
      </c>
      <c r="EN13">
        <f>IF(ISNA(EF13),NA(),IF(OR(Capability!$P$9="",Settings!$F$7&lt;&gt;"Y"),NA(),Capability!$P$9))</f>
        <v/>
      </c>
      <c r="EO13">
        <f>IF(EM$1="","",ROUND(EK$1+EM$1*9.5,4))</f>
        <v/>
      </c>
      <c r="EP13">
        <f>IF(EM$1="","",COUNTIFS('Data Entry'!$L$5:$L$10004,"&gt;="&amp;(EK$1+EM$1*9),'Data Entry'!$L$5:$L$10004,"&lt;"&amp;(EK$1+EM$1*10)))</f>
        <v/>
      </c>
      <c r="EQ13">
        <f>IF(OR(Capability!$P$9="",EM$1=""),NA(),IF(AND(Capability!$P$9&gt;=(EK$1+EM$1*9),Capability!$P$9&lt;(EK$1+EM$1*10)),EO$1*1.15,NA()))</f>
        <v/>
      </c>
      <c r="ER13">
        <f>IF(OR(Capability!$Q$9="",EM$1=""),NA(),IF(AND(Capability!$Q$9&gt;=(EK$1+EM$1*9),Capability!$Q$9&lt;(EK$1+EM$1*10)),EO$1*1.15,NA()))</f>
        <v/>
      </c>
      <c r="ET13">
        <f>IF((EW$1+9)&gt;EU$1,NA(),(EW$1+9)-4)</f>
        <v/>
      </c>
      <c r="EU13">
        <f>IF((EW$1+9)&gt;EU$1,NA(),INDEX('Data Entry'!$M$5:$M$10004,(EW$1+9)-4))</f>
        <v/>
      </c>
      <c r="EV13">
        <f>IF(ISNA(ET13),NA(),Capability!$K$10)</f>
        <v/>
      </c>
      <c r="EW13">
        <f>IF(ISNA(ET13),NA(),Capability!$J$10)</f>
        <v/>
      </c>
      <c r="EX13">
        <f>IF(ISNA(ET13),NA(),Capability!$L$10)</f>
        <v/>
      </c>
      <c r="EY13">
        <f>IF(OR(ISNA(EU13),ISNA(EU12)),NA(),ABS(EU13-EU12))</f>
        <v/>
      </c>
      <c r="EZ13">
        <f>IF(ISNA(ET13),NA(),Capability!$N$10)</f>
        <v/>
      </c>
      <c r="FA13">
        <f>IF(ISNA(ET13),NA(),IF(OR(Capability!$Q$10="",Settings!$F$7&lt;&gt;"Y"),NA(),Capability!$Q$10))</f>
        <v/>
      </c>
      <c r="FB13">
        <f>IF(ISNA(ET13),NA(),IF(OR(Capability!$P$10="",Settings!$F$7&lt;&gt;"Y"),NA(),Capability!$P$10))</f>
        <v/>
      </c>
      <c r="FC13">
        <f>IF(FA$1="","",ROUND(EY$1+FA$1*9.5,4))</f>
        <v/>
      </c>
      <c r="FD13">
        <f>IF(FA$1="","",COUNTIFS('Data Entry'!$M$5:$M$10004,"&gt;="&amp;(EY$1+FA$1*9),'Data Entry'!$M$5:$M$10004,"&lt;"&amp;(EY$1+FA$1*10)))</f>
        <v/>
      </c>
      <c r="FE13">
        <f>IF(OR(Capability!$P$10="",FA$1=""),NA(),IF(AND(Capability!$P$10&gt;=(EY$1+FA$1*9),Capability!$P$10&lt;(EY$1+FA$1*10)),FC$1*1.15,NA()))</f>
        <v/>
      </c>
      <c r="FF13">
        <f>IF(OR(Capability!$Q$10="",FA$1=""),NA(),IF(AND(Capability!$Q$10&gt;=(EY$1+FA$1*9),Capability!$Q$10&lt;(EY$1+FA$1*10)),FC$1*1.15,NA()))</f>
        <v/>
      </c>
      <c r="FH13">
        <f>IF((FK$1+9)&gt;FI$1,NA(),(FK$1+9)-4)</f>
        <v/>
      </c>
      <c r="FI13">
        <f>IF((FK$1+9)&gt;FI$1,NA(),INDEX('Data Entry'!$N$5:$N$10004,(FK$1+9)-4))</f>
        <v/>
      </c>
      <c r="FJ13">
        <f>IF(ISNA(FH13),NA(),Capability!$K$11)</f>
        <v/>
      </c>
      <c r="FK13">
        <f>IF(ISNA(FH13),NA(),Capability!$J$11)</f>
        <v/>
      </c>
      <c r="FL13">
        <f>IF(ISNA(FH13),NA(),Capability!$L$11)</f>
        <v/>
      </c>
      <c r="FM13">
        <f>IF(OR(ISNA(FI13),ISNA(FI12)),NA(),ABS(FI13-FI12))</f>
        <v/>
      </c>
      <c r="FN13">
        <f>IF(ISNA(FH13),NA(),Capability!$N$11)</f>
        <v/>
      </c>
      <c r="FO13">
        <f>IF(ISNA(FH13),NA(),IF(OR(Capability!$Q$11="",Settings!$F$7&lt;&gt;"Y"),NA(),Capability!$Q$11))</f>
        <v/>
      </c>
      <c r="FP13">
        <f>IF(ISNA(FH13),NA(),IF(OR(Capability!$P$11="",Settings!$F$7&lt;&gt;"Y"),NA(),Capability!$P$11))</f>
        <v/>
      </c>
      <c r="FQ13">
        <f>IF(FO$1="","",ROUND(FM$1+FO$1*9.5,4))</f>
        <v/>
      </c>
      <c r="FR13">
        <f>IF(FO$1="","",COUNTIFS('Data Entry'!$N$5:$N$10004,"&gt;="&amp;(FM$1+FO$1*9),'Data Entry'!$N$5:$N$10004,"&lt;"&amp;(FM$1+FO$1*10)))</f>
        <v/>
      </c>
      <c r="FS13">
        <f>IF(OR(Capability!$P$11="",FO$1=""),NA(),IF(AND(Capability!$P$11&gt;=(FM$1+FO$1*9),Capability!$P$11&lt;(FM$1+FO$1*10)),FQ$1*1.15,NA()))</f>
        <v/>
      </c>
      <c r="FT13">
        <f>IF(OR(Capability!$Q$11="",FO$1=""),NA(),IF(AND(Capability!$Q$11&gt;=(FM$1+FO$1*9),Capability!$Q$11&lt;(FM$1+FO$1*10)),FQ$1*1.15,NA()))</f>
        <v/>
      </c>
      <c r="FV13">
        <f>IF((FY$1+9)&gt;FW$1,NA(),(FY$1+9)-4)</f>
        <v/>
      </c>
      <c r="FW13">
        <f>IF((FY$1+9)&gt;FW$1,NA(),INDEX('Data Entry'!$O$5:$O$10004,(FY$1+9)-4))</f>
        <v/>
      </c>
      <c r="FX13">
        <f>IF(ISNA(FV13),NA(),Capability!$K$12)</f>
        <v/>
      </c>
      <c r="FY13">
        <f>IF(ISNA(FV13),NA(),Capability!$J$12)</f>
        <v/>
      </c>
      <c r="FZ13">
        <f>IF(ISNA(FV13),NA(),Capability!$L$12)</f>
        <v/>
      </c>
      <c r="GA13">
        <f>IF(OR(ISNA(FW13),ISNA(FW12)),NA(),ABS(FW13-FW12))</f>
        <v/>
      </c>
      <c r="GB13">
        <f>IF(ISNA(FV13),NA(),Capability!$N$12)</f>
        <v/>
      </c>
      <c r="GC13">
        <f>IF(ISNA(FV13),NA(),IF(OR(Capability!$Q$12="",Settings!$F$7&lt;&gt;"Y"),NA(),Capability!$Q$12))</f>
        <v/>
      </c>
      <c r="GD13">
        <f>IF(ISNA(FV13),NA(),IF(OR(Capability!$P$12="",Settings!$F$7&lt;&gt;"Y"),NA(),Capability!$P$12))</f>
        <v/>
      </c>
      <c r="GE13">
        <f>IF(GC$1="","",ROUND(GA$1+GC$1*9.5,4))</f>
        <v/>
      </c>
      <c r="GF13">
        <f>IF(GC$1="","",COUNTIFS('Data Entry'!$O$5:$O$10004,"&gt;="&amp;(GA$1+GC$1*9),'Data Entry'!$O$5:$O$10004,"&lt;"&amp;(GA$1+GC$1*10)))</f>
        <v/>
      </c>
      <c r="GG13">
        <f>IF(OR(Capability!$P$12="",GC$1=""),NA(),IF(AND(Capability!$P$12&gt;=(GA$1+GC$1*9),Capability!$P$12&lt;(GA$1+GC$1*10)),GE$1*1.15,NA()))</f>
        <v/>
      </c>
      <c r="GH13">
        <f>IF(OR(Capability!$Q$12="",GC$1=""),NA(),IF(AND(Capability!$Q$12&gt;=(GA$1+GC$1*9),Capability!$Q$12&lt;(GA$1+GC$1*10)),GE$1*1.15,NA()))</f>
        <v/>
      </c>
      <c r="GJ13">
        <f>IF((GM$1+9)&gt;GK$1,NA(),(GM$1+9)-4)</f>
        <v/>
      </c>
      <c r="GK13">
        <f>IF((GM$1+9)&gt;GK$1,NA(),INDEX('Data Entry'!$P$5:$P$10004,(GM$1+9)-4))</f>
        <v/>
      </c>
      <c r="GL13">
        <f>IF(ISNA(GJ13),NA(),Capability!$K$13)</f>
        <v/>
      </c>
      <c r="GM13">
        <f>IF(ISNA(GJ13),NA(),Capability!$J$13)</f>
        <v/>
      </c>
      <c r="GN13">
        <f>IF(ISNA(GJ13),NA(),Capability!$L$13)</f>
        <v/>
      </c>
      <c r="GO13">
        <f>IF(OR(ISNA(GK13),ISNA(GK12)),NA(),ABS(GK13-GK12))</f>
        <v/>
      </c>
      <c r="GP13">
        <f>IF(ISNA(GJ13),NA(),Capability!$N$13)</f>
        <v/>
      </c>
      <c r="GQ13">
        <f>IF(ISNA(GJ13),NA(),IF(OR(Capability!$Q$13="",Settings!$F$7&lt;&gt;"Y"),NA(),Capability!$Q$13))</f>
        <v/>
      </c>
      <c r="GR13">
        <f>IF(ISNA(GJ13),NA(),IF(OR(Capability!$P$13="",Settings!$F$7&lt;&gt;"Y"),NA(),Capability!$P$13))</f>
        <v/>
      </c>
      <c r="GS13">
        <f>IF(GQ$1="","",ROUND(GO$1+GQ$1*9.5,4))</f>
        <v/>
      </c>
      <c r="GT13">
        <f>IF(GQ$1="","",COUNTIFS('Data Entry'!$P$5:$P$10004,"&gt;="&amp;(GO$1+GQ$1*9),'Data Entry'!$P$5:$P$10004,"&lt;"&amp;(GO$1+GQ$1*10)))</f>
        <v/>
      </c>
      <c r="GU13">
        <f>IF(OR(Capability!$P$13="",GQ$1=""),NA(),IF(AND(Capability!$P$13&gt;=(GO$1+GQ$1*9),Capability!$P$13&lt;(GO$1+GQ$1*10)),GS$1*1.15,NA()))</f>
        <v/>
      </c>
      <c r="GV13">
        <f>IF(OR(Capability!$Q$13="",GQ$1=""),NA(),IF(AND(Capability!$Q$13&gt;=(GO$1+GQ$1*9),Capability!$Q$13&lt;(GO$1+GQ$1*10)),GS$1*1.15,NA()))</f>
        <v/>
      </c>
      <c r="GX13">
        <f>IF((HA$1+9)&gt;GY$1,NA(),(HA$1+9)-4)</f>
        <v/>
      </c>
      <c r="GY13">
        <f>IF((HA$1+9)&gt;GY$1,NA(),INDEX('Data Entry'!$Q$5:$Q$10004,(HA$1+9)-4))</f>
        <v/>
      </c>
      <c r="GZ13">
        <f>IF(ISNA(GX13),NA(),Capability!$K$14)</f>
        <v/>
      </c>
      <c r="HA13">
        <f>IF(ISNA(GX13),NA(),Capability!$J$14)</f>
        <v/>
      </c>
      <c r="HB13">
        <f>IF(ISNA(GX13),NA(),Capability!$L$14)</f>
        <v/>
      </c>
      <c r="HC13">
        <f>IF(OR(ISNA(GY13),ISNA(GY12)),NA(),ABS(GY13-GY12))</f>
        <v/>
      </c>
      <c r="HD13">
        <f>IF(ISNA(GX13),NA(),Capability!$N$14)</f>
        <v/>
      </c>
      <c r="HE13">
        <f>IF(ISNA(GX13),NA(),IF(OR(Capability!$Q$14="",Settings!$F$7&lt;&gt;"Y"),NA(),Capability!$Q$14))</f>
        <v/>
      </c>
      <c r="HF13">
        <f>IF(ISNA(GX13),NA(),IF(OR(Capability!$P$14="",Settings!$F$7&lt;&gt;"Y"),NA(),Capability!$P$14))</f>
        <v/>
      </c>
      <c r="HG13">
        <f>IF(HE$1="","",ROUND(HC$1+HE$1*9.5,4))</f>
        <v/>
      </c>
      <c r="HH13">
        <f>IF(HE$1="","",COUNTIFS('Data Entry'!$Q$5:$Q$10004,"&gt;="&amp;(HC$1+HE$1*9),'Data Entry'!$Q$5:$Q$10004,"&lt;"&amp;(HC$1+HE$1*10)))</f>
        <v/>
      </c>
      <c r="HI13">
        <f>IF(OR(Capability!$P$14="",HE$1=""),NA(),IF(AND(Capability!$P$14&gt;=(HC$1+HE$1*9),Capability!$P$14&lt;(HC$1+HE$1*10)),HG$1*1.15,NA()))</f>
        <v/>
      </c>
      <c r="HJ13">
        <f>IF(OR(Capability!$Q$14="",HE$1=""),NA(),IF(AND(Capability!$Q$14&gt;=(HC$1+HE$1*9),Capability!$Q$14&lt;(HC$1+HE$1*10)),HG$1*1.15,NA()))</f>
        <v/>
      </c>
    </row>
    <row r="14">
      <c r="A14" s="35" t="inlineStr">
        <is>
          <t>Std Dev (overall)</t>
        </is>
      </c>
      <c r="B14" s="23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IF((CS$1+10)&gt;CQ$1,NA(),(CS$1+10)-4)</f>
        <v/>
      </c>
      <c r="CQ14">
        <f>IF((CS$1+10)&gt;CQ$1,NA(),INDEX('Data Entry'!$I$5:$I$10004,(CS$1+10)-4))</f>
        <v/>
      </c>
      <c r="CR14">
        <f>IF(ISNA(CP14),NA(),Capability!$K$6)</f>
        <v/>
      </c>
      <c r="CS14">
        <f>IF(ISNA(CP14),NA(),Capability!$J$6)</f>
        <v/>
      </c>
      <c r="CT14">
        <f>IF(ISNA(CP14),NA(),Capability!$L$6)</f>
        <v/>
      </c>
      <c r="CU14">
        <f>IF(OR(ISNA(CQ14),ISNA(CQ13)),NA(),ABS(CQ14-CQ13))</f>
        <v/>
      </c>
      <c r="CV14">
        <f>IF(ISNA(CP14),NA(),Capability!$N$6)</f>
        <v/>
      </c>
      <c r="CW14">
        <f>IF(ISNA(CP14),NA(),IF(OR(Capability!$Q$6="",Settings!$F$7&lt;&gt;"Y"),NA(),Capability!$Q$6))</f>
        <v/>
      </c>
      <c r="CX14">
        <f>IF(ISNA(CP14),NA(),IF(OR(Capability!$P$6="",Settings!$F$7&lt;&gt;"Y"),NA(),Capability!$P$6))</f>
        <v/>
      </c>
      <c r="CY14">
        <f>IF(CW$1="","",ROUND(CU$1+CW$1*10.5,4))</f>
        <v/>
      </c>
      <c r="CZ14">
        <f>IF(CW$1="","",COUNTIFS('Data Entry'!$I$5:$I$10004,"&gt;="&amp;(CU$1+CW$1*10),'Data Entry'!$I$5:$I$10004,"&lt;"&amp;(CU$1+CW$1*11)))</f>
        <v/>
      </c>
      <c r="DA14">
        <f>IF(OR(Capability!$P$6="",CW$1=""),NA(),IF(AND(Capability!$P$6&gt;=(CU$1+CW$1*10),Capability!$P$6&lt;(CU$1+CW$1*11)),CY$1*1.15,NA()))</f>
        <v/>
      </c>
      <c r="DB14">
        <f>IF(OR(Capability!$Q$6="",CW$1=""),NA(),IF(AND(Capability!$Q$6&gt;=(CU$1+CW$1*10),Capability!$Q$6&lt;(CU$1+CW$1*11)),CY$1*1.15,NA()))</f>
        <v/>
      </c>
      <c r="DD14">
        <f>IF((DG$1+10)&gt;DE$1,NA(),(DG$1+10)-4)</f>
        <v/>
      </c>
      <c r="DE14">
        <f>IF((DG$1+10)&gt;DE$1,NA(),INDEX('Data Entry'!$J$5:$J$10004,(DG$1+10)-4))</f>
        <v/>
      </c>
      <c r="DF14">
        <f>IF(ISNA(DD14),NA(),Capability!$K$7)</f>
        <v/>
      </c>
      <c r="DG14">
        <f>IF(ISNA(DD14),NA(),Capability!$J$7)</f>
        <v/>
      </c>
      <c r="DH14">
        <f>IF(ISNA(DD14),NA(),Capability!$L$7)</f>
        <v/>
      </c>
      <c r="DI14">
        <f>IF(OR(ISNA(DE14),ISNA(DE13)),NA(),ABS(DE14-DE13))</f>
        <v/>
      </c>
      <c r="DJ14">
        <f>IF(ISNA(DD14),NA(),Capability!$N$7)</f>
        <v/>
      </c>
      <c r="DK14">
        <f>IF(ISNA(DD14),NA(),IF(OR(Capability!$Q$7="",Settings!$F$7&lt;&gt;"Y"),NA(),Capability!$Q$7))</f>
        <v/>
      </c>
      <c r="DL14">
        <f>IF(ISNA(DD14),NA(),IF(OR(Capability!$P$7="",Settings!$F$7&lt;&gt;"Y"),NA(),Capability!$P$7))</f>
        <v/>
      </c>
      <c r="DM14">
        <f>IF(DK$1="","",ROUND(DI$1+DK$1*10.5,4))</f>
        <v/>
      </c>
      <c r="DN14">
        <f>IF(DK$1="","",COUNTIFS('Data Entry'!$J$5:$J$10004,"&gt;="&amp;(DI$1+DK$1*10),'Data Entry'!$J$5:$J$10004,"&lt;"&amp;(DI$1+DK$1*11)))</f>
        <v/>
      </c>
      <c r="DO14">
        <f>IF(OR(Capability!$P$7="",DK$1=""),NA(),IF(AND(Capability!$P$7&gt;=(DI$1+DK$1*10),Capability!$P$7&lt;(DI$1+DK$1*11)),DM$1*1.15,NA()))</f>
        <v/>
      </c>
      <c r="DP14">
        <f>IF(OR(Capability!$Q$7="",DK$1=""),NA(),IF(AND(Capability!$Q$7&gt;=(DI$1+DK$1*10),Capability!$Q$7&lt;(DI$1+DK$1*11)),DM$1*1.15,NA()))</f>
        <v/>
      </c>
      <c r="DR14">
        <f>IF((DU$1+10)&gt;DS$1,NA(),(DU$1+10)-4)</f>
        <v/>
      </c>
      <c r="DS14">
        <f>IF((DU$1+10)&gt;DS$1,NA(),INDEX('Data Entry'!$K$5:$K$10004,(DU$1+10)-4))</f>
        <v/>
      </c>
      <c r="DT14">
        <f>IF(ISNA(DR14),NA(),Capability!$K$8)</f>
        <v/>
      </c>
      <c r="DU14">
        <f>IF(ISNA(DR14),NA(),Capability!$J$8)</f>
        <v/>
      </c>
      <c r="DV14">
        <f>IF(ISNA(DR14),NA(),Capability!$L$8)</f>
        <v/>
      </c>
      <c r="DW14">
        <f>IF(OR(ISNA(DS14),ISNA(DS13)),NA(),ABS(DS14-DS13))</f>
        <v/>
      </c>
      <c r="DX14">
        <f>IF(ISNA(DR14),NA(),Capability!$N$8)</f>
        <v/>
      </c>
      <c r="DY14">
        <f>IF(ISNA(DR14),NA(),IF(OR(Capability!$Q$8="",Settings!$F$7&lt;&gt;"Y"),NA(),Capability!$Q$8))</f>
        <v/>
      </c>
      <c r="DZ14">
        <f>IF(ISNA(DR14),NA(),IF(OR(Capability!$P$8="",Settings!$F$7&lt;&gt;"Y"),NA(),Capability!$P$8))</f>
        <v/>
      </c>
      <c r="EA14">
        <f>IF(DY$1="","",ROUND(DW$1+DY$1*10.5,4))</f>
        <v/>
      </c>
      <c r="EB14">
        <f>IF(DY$1="","",COUNTIFS('Data Entry'!$K$5:$K$10004,"&gt;="&amp;(DW$1+DY$1*10),'Data Entry'!$K$5:$K$10004,"&lt;"&amp;(DW$1+DY$1*11)))</f>
        <v/>
      </c>
      <c r="EC14">
        <f>IF(OR(Capability!$P$8="",DY$1=""),NA(),IF(AND(Capability!$P$8&gt;=(DW$1+DY$1*10),Capability!$P$8&lt;(DW$1+DY$1*11)),EA$1*1.15,NA()))</f>
        <v/>
      </c>
      <c r="ED14">
        <f>IF(OR(Capability!$Q$8="",DY$1=""),NA(),IF(AND(Capability!$Q$8&gt;=(DW$1+DY$1*10),Capability!$Q$8&lt;(DW$1+DY$1*11)),EA$1*1.15,NA()))</f>
        <v/>
      </c>
      <c r="EF14">
        <f>IF((EI$1+10)&gt;EG$1,NA(),(EI$1+10)-4)</f>
        <v/>
      </c>
      <c r="EG14">
        <f>IF((EI$1+10)&gt;EG$1,NA(),INDEX('Data Entry'!$L$5:$L$10004,(EI$1+10)-4))</f>
        <v/>
      </c>
      <c r="EH14">
        <f>IF(ISNA(EF14),NA(),Capability!$K$9)</f>
        <v/>
      </c>
      <c r="EI14">
        <f>IF(ISNA(EF14),NA(),Capability!$J$9)</f>
        <v/>
      </c>
      <c r="EJ14">
        <f>IF(ISNA(EF14),NA(),Capability!$L$9)</f>
        <v/>
      </c>
      <c r="EK14">
        <f>IF(OR(ISNA(EG14),ISNA(EG13)),NA(),ABS(EG14-EG13))</f>
        <v/>
      </c>
      <c r="EL14">
        <f>IF(ISNA(EF14),NA(),Capability!$N$9)</f>
        <v/>
      </c>
      <c r="EM14">
        <f>IF(ISNA(EF14),NA(),IF(OR(Capability!$Q$9="",Settings!$F$7&lt;&gt;"Y"),NA(),Capability!$Q$9))</f>
        <v/>
      </c>
      <c r="EN14">
        <f>IF(ISNA(EF14),NA(),IF(OR(Capability!$P$9="",Settings!$F$7&lt;&gt;"Y"),NA(),Capability!$P$9))</f>
        <v/>
      </c>
      <c r="EO14">
        <f>IF(EM$1="","",ROUND(EK$1+EM$1*10.5,4))</f>
        <v/>
      </c>
      <c r="EP14">
        <f>IF(EM$1="","",COUNTIFS('Data Entry'!$L$5:$L$10004,"&gt;="&amp;(EK$1+EM$1*10),'Data Entry'!$L$5:$L$10004,"&lt;"&amp;(EK$1+EM$1*11)))</f>
        <v/>
      </c>
      <c r="EQ14">
        <f>IF(OR(Capability!$P$9="",EM$1=""),NA(),IF(AND(Capability!$P$9&gt;=(EK$1+EM$1*10),Capability!$P$9&lt;(EK$1+EM$1*11)),EO$1*1.15,NA()))</f>
        <v/>
      </c>
      <c r="ER14">
        <f>IF(OR(Capability!$Q$9="",EM$1=""),NA(),IF(AND(Capability!$Q$9&gt;=(EK$1+EM$1*10),Capability!$Q$9&lt;(EK$1+EM$1*11)),EO$1*1.15,NA()))</f>
        <v/>
      </c>
      <c r="ET14">
        <f>IF((EW$1+10)&gt;EU$1,NA(),(EW$1+10)-4)</f>
        <v/>
      </c>
      <c r="EU14">
        <f>IF((EW$1+10)&gt;EU$1,NA(),INDEX('Data Entry'!$M$5:$M$10004,(EW$1+10)-4))</f>
        <v/>
      </c>
      <c r="EV14">
        <f>IF(ISNA(ET14),NA(),Capability!$K$10)</f>
        <v/>
      </c>
      <c r="EW14">
        <f>IF(ISNA(ET14),NA(),Capability!$J$10)</f>
        <v/>
      </c>
      <c r="EX14">
        <f>IF(ISNA(ET14),NA(),Capability!$L$10)</f>
        <v/>
      </c>
      <c r="EY14">
        <f>IF(OR(ISNA(EU14),ISNA(EU13)),NA(),ABS(EU14-EU13))</f>
        <v/>
      </c>
      <c r="EZ14">
        <f>IF(ISNA(ET14),NA(),Capability!$N$10)</f>
        <v/>
      </c>
      <c r="FA14">
        <f>IF(ISNA(ET14),NA(),IF(OR(Capability!$Q$10="",Settings!$F$7&lt;&gt;"Y"),NA(),Capability!$Q$10))</f>
        <v/>
      </c>
      <c r="FB14">
        <f>IF(ISNA(ET14),NA(),IF(OR(Capability!$P$10="",Settings!$F$7&lt;&gt;"Y"),NA(),Capability!$P$10))</f>
        <v/>
      </c>
      <c r="FC14">
        <f>IF(FA$1="","",ROUND(EY$1+FA$1*10.5,4))</f>
        <v/>
      </c>
      <c r="FD14">
        <f>IF(FA$1="","",COUNTIFS('Data Entry'!$M$5:$M$10004,"&gt;="&amp;(EY$1+FA$1*10),'Data Entry'!$M$5:$M$10004,"&lt;"&amp;(EY$1+FA$1*11)))</f>
        <v/>
      </c>
      <c r="FE14">
        <f>IF(OR(Capability!$P$10="",FA$1=""),NA(),IF(AND(Capability!$P$10&gt;=(EY$1+FA$1*10),Capability!$P$10&lt;(EY$1+FA$1*11)),FC$1*1.15,NA()))</f>
        <v/>
      </c>
      <c r="FF14">
        <f>IF(OR(Capability!$Q$10="",FA$1=""),NA(),IF(AND(Capability!$Q$10&gt;=(EY$1+FA$1*10),Capability!$Q$10&lt;(EY$1+FA$1*11)),FC$1*1.15,NA()))</f>
        <v/>
      </c>
      <c r="FH14">
        <f>IF((FK$1+10)&gt;FI$1,NA(),(FK$1+10)-4)</f>
        <v/>
      </c>
      <c r="FI14">
        <f>IF((FK$1+10)&gt;FI$1,NA(),INDEX('Data Entry'!$N$5:$N$10004,(FK$1+10)-4))</f>
        <v/>
      </c>
      <c r="FJ14">
        <f>IF(ISNA(FH14),NA(),Capability!$K$11)</f>
        <v/>
      </c>
      <c r="FK14">
        <f>IF(ISNA(FH14),NA(),Capability!$J$11)</f>
        <v/>
      </c>
      <c r="FL14">
        <f>IF(ISNA(FH14),NA(),Capability!$L$11)</f>
        <v/>
      </c>
      <c r="FM14">
        <f>IF(OR(ISNA(FI14),ISNA(FI13)),NA(),ABS(FI14-FI13))</f>
        <v/>
      </c>
      <c r="FN14">
        <f>IF(ISNA(FH14),NA(),Capability!$N$11)</f>
        <v/>
      </c>
      <c r="FO14">
        <f>IF(ISNA(FH14),NA(),IF(OR(Capability!$Q$11="",Settings!$F$7&lt;&gt;"Y"),NA(),Capability!$Q$11))</f>
        <v/>
      </c>
      <c r="FP14">
        <f>IF(ISNA(FH14),NA(),IF(OR(Capability!$P$11="",Settings!$F$7&lt;&gt;"Y"),NA(),Capability!$P$11))</f>
        <v/>
      </c>
      <c r="FQ14">
        <f>IF(FO$1="","",ROUND(FM$1+FO$1*10.5,4))</f>
        <v/>
      </c>
      <c r="FR14">
        <f>IF(FO$1="","",COUNTIFS('Data Entry'!$N$5:$N$10004,"&gt;="&amp;(FM$1+FO$1*10),'Data Entry'!$N$5:$N$10004,"&lt;"&amp;(FM$1+FO$1*11)))</f>
        <v/>
      </c>
      <c r="FS14">
        <f>IF(OR(Capability!$P$11="",FO$1=""),NA(),IF(AND(Capability!$P$11&gt;=(FM$1+FO$1*10),Capability!$P$11&lt;(FM$1+FO$1*11)),FQ$1*1.15,NA()))</f>
        <v/>
      </c>
      <c r="FT14">
        <f>IF(OR(Capability!$Q$11="",FO$1=""),NA(),IF(AND(Capability!$Q$11&gt;=(FM$1+FO$1*10),Capability!$Q$11&lt;(FM$1+FO$1*11)),FQ$1*1.15,NA()))</f>
        <v/>
      </c>
      <c r="FV14">
        <f>IF((FY$1+10)&gt;FW$1,NA(),(FY$1+10)-4)</f>
        <v/>
      </c>
      <c r="FW14">
        <f>IF((FY$1+10)&gt;FW$1,NA(),INDEX('Data Entry'!$O$5:$O$10004,(FY$1+10)-4))</f>
        <v/>
      </c>
      <c r="FX14">
        <f>IF(ISNA(FV14),NA(),Capability!$K$12)</f>
        <v/>
      </c>
      <c r="FY14">
        <f>IF(ISNA(FV14),NA(),Capability!$J$12)</f>
        <v/>
      </c>
      <c r="FZ14">
        <f>IF(ISNA(FV14),NA(),Capability!$L$12)</f>
        <v/>
      </c>
      <c r="GA14">
        <f>IF(OR(ISNA(FW14),ISNA(FW13)),NA(),ABS(FW14-FW13))</f>
        <v/>
      </c>
      <c r="GB14">
        <f>IF(ISNA(FV14),NA(),Capability!$N$12)</f>
        <v/>
      </c>
      <c r="GC14">
        <f>IF(ISNA(FV14),NA(),IF(OR(Capability!$Q$12="",Settings!$F$7&lt;&gt;"Y"),NA(),Capability!$Q$12))</f>
        <v/>
      </c>
      <c r="GD14">
        <f>IF(ISNA(FV14),NA(),IF(OR(Capability!$P$12="",Settings!$F$7&lt;&gt;"Y"),NA(),Capability!$P$12))</f>
        <v/>
      </c>
      <c r="GE14">
        <f>IF(GC$1="","",ROUND(GA$1+GC$1*10.5,4))</f>
        <v/>
      </c>
      <c r="GF14">
        <f>IF(GC$1="","",COUNTIFS('Data Entry'!$O$5:$O$10004,"&gt;="&amp;(GA$1+GC$1*10),'Data Entry'!$O$5:$O$10004,"&lt;"&amp;(GA$1+GC$1*11)))</f>
        <v/>
      </c>
      <c r="GG14">
        <f>IF(OR(Capability!$P$12="",GC$1=""),NA(),IF(AND(Capability!$P$12&gt;=(GA$1+GC$1*10),Capability!$P$12&lt;(GA$1+GC$1*11)),GE$1*1.15,NA()))</f>
        <v/>
      </c>
      <c r="GH14">
        <f>IF(OR(Capability!$Q$12="",GC$1=""),NA(),IF(AND(Capability!$Q$12&gt;=(GA$1+GC$1*10),Capability!$Q$12&lt;(GA$1+GC$1*11)),GE$1*1.15,NA()))</f>
        <v/>
      </c>
      <c r="GJ14">
        <f>IF((GM$1+10)&gt;GK$1,NA(),(GM$1+10)-4)</f>
        <v/>
      </c>
      <c r="GK14">
        <f>IF((GM$1+10)&gt;GK$1,NA(),INDEX('Data Entry'!$P$5:$P$10004,(GM$1+10)-4))</f>
        <v/>
      </c>
      <c r="GL14">
        <f>IF(ISNA(GJ14),NA(),Capability!$K$13)</f>
        <v/>
      </c>
      <c r="GM14">
        <f>IF(ISNA(GJ14),NA(),Capability!$J$13)</f>
        <v/>
      </c>
      <c r="GN14">
        <f>IF(ISNA(GJ14),NA(),Capability!$L$13)</f>
        <v/>
      </c>
      <c r="GO14">
        <f>IF(OR(ISNA(GK14),ISNA(GK13)),NA(),ABS(GK14-GK13))</f>
        <v/>
      </c>
      <c r="GP14">
        <f>IF(ISNA(GJ14),NA(),Capability!$N$13)</f>
        <v/>
      </c>
      <c r="GQ14">
        <f>IF(ISNA(GJ14),NA(),IF(OR(Capability!$Q$13="",Settings!$F$7&lt;&gt;"Y"),NA(),Capability!$Q$13))</f>
        <v/>
      </c>
      <c r="GR14">
        <f>IF(ISNA(GJ14),NA(),IF(OR(Capability!$P$13="",Settings!$F$7&lt;&gt;"Y"),NA(),Capability!$P$13))</f>
        <v/>
      </c>
      <c r="GS14">
        <f>IF(GQ$1="","",ROUND(GO$1+GQ$1*10.5,4))</f>
        <v/>
      </c>
      <c r="GT14">
        <f>IF(GQ$1="","",COUNTIFS('Data Entry'!$P$5:$P$10004,"&gt;="&amp;(GO$1+GQ$1*10),'Data Entry'!$P$5:$P$10004,"&lt;"&amp;(GO$1+GQ$1*11)))</f>
        <v/>
      </c>
      <c r="GU14">
        <f>IF(OR(Capability!$P$13="",GQ$1=""),NA(),IF(AND(Capability!$P$13&gt;=(GO$1+GQ$1*10),Capability!$P$13&lt;(GO$1+GQ$1*11)),GS$1*1.15,NA()))</f>
        <v/>
      </c>
      <c r="GV14">
        <f>IF(OR(Capability!$Q$13="",GQ$1=""),NA(),IF(AND(Capability!$Q$13&gt;=(GO$1+GQ$1*10),Capability!$Q$13&lt;(GO$1+GQ$1*11)),GS$1*1.15,NA()))</f>
        <v/>
      </c>
      <c r="GX14">
        <f>IF((HA$1+10)&gt;GY$1,NA(),(HA$1+10)-4)</f>
        <v/>
      </c>
      <c r="GY14">
        <f>IF((HA$1+10)&gt;GY$1,NA(),INDEX('Data Entry'!$Q$5:$Q$10004,(HA$1+10)-4))</f>
        <v/>
      </c>
      <c r="GZ14">
        <f>IF(ISNA(GX14),NA(),Capability!$K$14)</f>
        <v/>
      </c>
      <c r="HA14">
        <f>IF(ISNA(GX14),NA(),Capability!$J$14)</f>
        <v/>
      </c>
      <c r="HB14">
        <f>IF(ISNA(GX14),NA(),Capability!$L$14)</f>
        <v/>
      </c>
      <c r="HC14">
        <f>IF(OR(ISNA(GY14),ISNA(GY13)),NA(),ABS(GY14-GY13))</f>
        <v/>
      </c>
      <c r="HD14">
        <f>IF(ISNA(GX14),NA(),Capability!$N$14)</f>
        <v/>
      </c>
      <c r="HE14">
        <f>IF(ISNA(GX14),NA(),IF(OR(Capability!$Q$14="",Settings!$F$7&lt;&gt;"Y"),NA(),Capability!$Q$14))</f>
        <v/>
      </c>
      <c r="HF14">
        <f>IF(ISNA(GX14),NA(),IF(OR(Capability!$P$14="",Settings!$F$7&lt;&gt;"Y"),NA(),Capability!$P$14))</f>
        <v/>
      </c>
      <c r="HG14">
        <f>IF(HE$1="","",ROUND(HC$1+HE$1*10.5,4))</f>
        <v/>
      </c>
      <c r="HH14">
        <f>IF(HE$1="","",COUNTIFS('Data Entry'!$Q$5:$Q$10004,"&gt;="&amp;(HC$1+HE$1*10),'Data Entry'!$Q$5:$Q$10004,"&lt;"&amp;(HC$1+HE$1*11)))</f>
        <v/>
      </c>
      <c r="HI14">
        <f>IF(OR(Capability!$P$14="",HE$1=""),NA(),IF(AND(Capability!$P$14&gt;=(HC$1+HE$1*10),Capability!$P$14&lt;(HC$1+HE$1*11)),HG$1*1.15,NA()))</f>
        <v/>
      </c>
      <c r="HJ14">
        <f>IF(OR(Capability!$Q$14="",HE$1=""),NA(),IF(AND(Capability!$Q$14&gt;=(HC$1+HE$1*10),Capability!$Q$14&lt;(HC$1+HE$1*11)),HG$1*1.15,NA()))</f>
        <v/>
      </c>
    </row>
    <row r="15">
      <c r="A15" s="35" t="inlineStr">
        <is>
          <t>Sigma (within)</t>
        </is>
      </c>
      <c r="B15" s="23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IF((CS$1+11)&gt;CQ$1,NA(),(CS$1+11)-4)</f>
        <v/>
      </c>
      <c r="CQ15">
        <f>IF((CS$1+11)&gt;CQ$1,NA(),INDEX('Data Entry'!$I$5:$I$10004,(CS$1+11)-4))</f>
        <v/>
      </c>
      <c r="CR15">
        <f>IF(ISNA(CP15),NA(),Capability!$K$6)</f>
        <v/>
      </c>
      <c r="CS15">
        <f>IF(ISNA(CP15),NA(),Capability!$J$6)</f>
        <v/>
      </c>
      <c r="CT15">
        <f>IF(ISNA(CP15),NA(),Capability!$L$6)</f>
        <v/>
      </c>
      <c r="CU15">
        <f>IF(OR(ISNA(CQ15),ISNA(CQ14)),NA(),ABS(CQ15-CQ14))</f>
        <v/>
      </c>
      <c r="CV15">
        <f>IF(ISNA(CP15),NA(),Capability!$N$6)</f>
        <v/>
      </c>
      <c r="CW15">
        <f>IF(ISNA(CP15),NA(),IF(OR(Capability!$Q$6="",Settings!$F$7&lt;&gt;"Y"),NA(),Capability!$Q$6))</f>
        <v/>
      </c>
      <c r="CX15">
        <f>IF(ISNA(CP15),NA(),IF(OR(Capability!$P$6="",Settings!$F$7&lt;&gt;"Y"),NA(),Capability!$P$6))</f>
        <v/>
      </c>
      <c r="CY15">
        <f>IF(CW$1="","",ROUND(CU$1+CW$1*11.5,4))</f>
        <v/>
      </c>
      <c r="CZ15">
        <f>IF(CW$1="","",COUNTIFS('Data Entry'!$I$5:$I$10004,"&gt;="&amp;(CU$1+CW$1*11),'Data Entry'!$I$5:$I$10004,"&lt;"&amp;(CU$1+CW$1*12)))</f>
        <v/>
      </c>
      <c r="DA15">
        <f>IF(OR(Capability!$P$6="",CW$1=""),NA(),IF(AND(Capability!$P$6&gt;=(CU$1+CW$1*11),Capability!$P$6&lt;(CU$1+CW$1*12)),CY$1*1.15,NA()))</f>
        <v/>
      </c>
      <c r="DB15">
        <f>IF(OR(Capability!$Q$6="",CW$1=""),NA(),IF(AND(Capability!$Q$6&gt;=(CU$1+CW$1*11),Capability!$Q$6&lt;(CU$1+CW$1*12)),CY$1*1.15,NA()))</f>
        <v/>
      </c>
      <c r="DD15">
        <f>IF((DG$1+11)&gt;DE$1,NA(),(DG$1+11)-4)</f>
        <v/>
      </c>
      <c r="DE15">
        <f>IF((DG$1+11)&gt;DE$1,NA(),INDEX('Data Entry'!$J$5:$J$10004,(DG$1+11)-4))</f>
        <v/>
      </c>
      <c r="DF15">
        <f>IF(ISNA(DD15),NA(),Capability!$K$7)</f>
        <v/>
      </c>
      <c r="DG15">
        <f>IF(ISNA(DD15),NA(),Capability!$J$7)</f>
        <v/>
      </c>
      <c r="DH15">
        <f>IF(ISNA(DD15),NA(),Capability!$L$7)</f>
        <v/>
      </c>
      <c r="DI15">
        <f>IF(OR(ISNA(DE15),ISNA(DE14)),NA(),ABS(DE15-DE14))</f>
        <v/>
      </c>
      <c r="DJ15">
        <f>IF(ISNA(DD15),NA(),Capability!$N$7)</f>
        <v/>
      </c>
      <c r="DK15">
        <f>IF(ISNA(DD15),NA(),IF(OR(Capability!$Q$7="",Settings!$F$7&lt;&gt;"Y"),NA(),Capability!$Q$7))</f>
        <v/>
      </c>
      <c r="DL15">
        <f>IF(ISNA(DD15),NA(),IF(OR(Capability!$P$7="",Settings!$F$7&lt;&gt;"Y"),NA(),Capability!$P$7))</f>
        <v/>
      </c>
      <c r="DM15">
        <f>IF(DK$1="","",ROUND(DI$1+DK$1*11.5,4))</f>
        <v/>
      </c>
      <c r="DN15">
        <f>IF(DK$1="","",COUNTIFS('Data Entry'!$J$5:$J$10004,"&gt;="&amp;(DI$1+DK$1*11),'Data Entry'!$J$5:$J$10004,"&lt;"&amp;(DI$1+DK$1*12)))</f>
        <v/>
      </c>
      <c r="DO15">
        <f>IF(OR(Capability!$P$7="",DK$1=""),NA(),IF(AND(Capability!$P$7&gt;=(DI$1+DK$1*11),Capability!$P$7&lt;(DI$1+DK$1*12)),DM$1*1.15,NA()))</f>
        <v/>
      </c>
      <c r="DP15">
        <f>IF(OR(Capability!$Q$7="",DK$1=""),NA(),IF(AND(Capability!$Q$7&gt;=(DI$1+DK$1*11),Capability!$Q$7&lt;(DI$1+DK$1*12)),DM$1*1.15,NA()))</f>
        <v/>
      </c>
      <c r="DR15">
        <f>IF((DU$1+11)&gt;DS$1,NA(),(DU$1+11)-4)</f>
        <v/>
      </c>
      <c r="DS15">
        <f>IF((DU$1+11)&gt;DS$1,NA(),INDEX('Data Entry'!$K$5:$K$10004,(DU$1+11)-4))</f>
        <v/>
      </c>
      <c r="DT15">
        <f>IF(ISNA(DR15),NA(),Capability!$K$8)</f>
        <v/>
      </c>
      <c r="DU15">
        <f>IF(ISNA(DR15),NA(),Capability!$J$8)</f>
        <v/>
      </c>
      <c r="DV15">
        <f>IF(ISNA(DR15),NA(),Capability!$L$8)</f>
        <v/>
      </c>
      <c r="DW15">
        <f>IF(OR(ISNA(DS15),ISNA(DS14)),NA(),ABS(DS15-DS14))</f>
        <v/>
      </c>
      <c r="DX15">
        <f>IF(ISNA(DR15),NA(),Capability!$N$8)</f>
        <v/>
      </c>
      <c r="DY15">
        <f>IF(ISNA(DR15),NA(),IF(OR(Capability!$Q$8="",Settings!$F$7&lt;&gt;"Y"),NA(),Capability!$Q$8))</f>
        <v/>
      </c>
      <c r="DZ15">
        <f>IF(ISNA(DR15),NA(),IF(OR(Capability!$P$8="",Settings!$F$7&lt;&gt;"Y"),NA(),Capability!$P$8))</f>
        <v/>
      </c>
      <c r="EA15">
        <f>IF(DY$1="","",ROUND(DW$1+DY$1*11.5,4))</f>
        <v/>
      </c>
      <c r="EB15">
        <f>IF(DY$1="","",COUNTIFS('Data Entry'!$K$5:$K$10004,"&gt;="&amp;(DW$1+DY$1*11),'Data Entry'!$K$5:$K$10004,"&lt;"&amp;(DW$1+DY$1*12)))</f>
        <v/>
      </c>
      <c r="EC15">
        <f>IF(OR(Capability!$P$8="",DY$1=""),NA(),IF(AND(Capability!$P$8&gt;=(DW$1+DY$1*11),Capability!$P$8&lt;(DW$1+DY$1*12)),EA$1*1.15,NA()))</f>
        <v/>
      </c>
      <c r="ED15">
        <f>IF(OR(Capability!$Q$8="",DY$1=""),NA(),IF(AND(Capability!$Q$8&gt;=(DW$1+DY$1*11),Capability!$Q$8&lt;(DW$1+DY$1*12)),EA$1*1.15,NA()))</f>
        <v/>
      </c>
      <c r="EF15">
        <f>IF((EI$1+11)&gt;EG$1,NA(),(EI$1+11)-4)</f>
        <v/>
      </c>
      <c r="EG15">
        <f>IF((EI$1+11)&gt;EG$1,NA(),INDEX('Data Entry'!$L$5:$L$10004,(EI$1+11)-4))</f>
        <v/>
      </c>
      <c r="EH15">
        <f>IF(ISNA(EF15),NA(),Capability!$K$9)</f>
        <v/>
      </c>
      <c r="EI15">
        <f>IF(ISNA(EF15),NA(),Capability!$J$9)</f>
        <v/>
      </c>
      <c r="EJ15">
        <f>IF(ISNA(EF15),NA(),Capability!$L$9)</f>
        <v/>
      </c>
      <c r="EK15">
        <f>IF(OR(ISNA(EG15),ISNA(EG14)),NA(),ABS(EG15-EG14))</f>
        <v/>
      </c>
      <c r="EL15">
        <f>IF(ISNA(EF15),NA(),Capability!$N$9)</f>
        <v/>
      </c>
      <c r="EM15">
        <f>IF(ISNA(EF15),NA(),IF(OR(Capability!$Q$9="",Settings!$F$7&lt;&gt;"Y"),NA(),Capability!$Q$9))</f>
        <v/>
      </c>
      <c r="EN15">
        <f>IF(ISNA(EF15),NA(),IF(OR(Capability!$P$9="",Settings!$F$7&lt;&gt;"Y"),NA(),Capability!$P$9))</f>
        <v/>
      </c>
      <c r="EO15">
        <f>IF(EM$1="","",ROUND(EK$1+EM$1*11.5,4))</f>
        <v/>
      </c>
      <c r="EP15">
        <f>IF(EM$1="","",COUNTIFS('Data Entry'!$L$5:$L$10004,"&gt;="&amp;(EK$1+EM$1*11),'Data Entry'!$L$5:$L$10004,"&lt;"&amp;(EK$1+EM$1*12)))</f>
        <v/>
      </c>
      <c r="EQ15">
        <f>IF(OR(Capability!$P$9="",EM$1=""),NA(),IF(AND(Capability!$P$9&gt;=(EK$1+EM$1*11),Capability!$P$9&lt;(EK$1+EM$1*12)),EO$1*1.15,NA()))</f>
        <v/>
      </c>
      <c r="ER15">
        <f>IF(OR(Capability!$Q$9="",EM$1=""),NA(),IF(AND(Capability!$Q$9&gt;=(EK$1+EM$1*11),Capability!$Q$9&lt;(EK$1+EM$1*12)),EO$1*1.15,NA()))</f>
        <v/>
      </c>
      <c r="ET15">
        <f>IF((EW$1+11)&gt;EU$1,NA(),(EW$1+11)-4)</f>
        <v/>
      </c>
      <c r="EU15">
        <f>IF((EW$1+11)&gt;EU$1,NA(),INDEX('Data Entry'!$M$5:$M$10004,(EW$1+11)-4))</f>
        <v/>
      </c>
      <c r="EV15">
        <f>IF(ISNA(ET15),NA(),Capability!$K$10)</f>
        <v/>
      </c>
      <c r="EW15">
        <f>IF(ISNA(ET15),NA(),Capability!$J$10)</f>
        <v/>
      </c>
      <c r="EX15">
        <f>IF(ISNA(ET15),NA(),Capability!$L$10)</f>
        <v/>
      </c>
      <c r="EY15">
        <f>IF(OR(ISNA(EU15),ISNA(EU14)),NA(),ABS(EU15-EU14))</f>
        <v/>
      </c>
      <c r="EZ15">
        <f>IF(ISNA(ET15),NA(),Capability!$N$10)</f>
        <v/>
      </c>
      <c r="FA15">
        <f>IF(ISNA(ET15),NA(),IF(OR(Capability!$Q$10="",Settings!$F$7&lt;&gt;"Y"),NA(),Capability!$Q$10))</f>
        <v/>
      </c>
      <c r="FB15">
        <f>IF(ISNA(ET15),NA(),IF(OR(Capability!$P$10="",Settings!$F$7&lt;&gt;"Y"),NA(),Capability!$P$10))</f>
        <v/>
      </c>
      <c r="FC15">
        <f>IF(FA$1="","",ROUND(EY$1+FA$1*11.5,4))</f>
        <v/>
      </c>
      <c r="FD15">
        <f>IF(FA$1="","",COUNTIFS('Data Entry'!$M$5:$M$10004,"&gt;="&amp;(EY$1+FA$1*11),'Data Entry'!$M$5:$M$10004,"&lt;"&amp;(EY$1+FA$1*12)))</f>
        <v/>
      </c>
      <c r="FE15">
        <f>IF(OR(Capability!$P$10="",FA$1=""),NA(),IF(AND(Capability!$P$10&gt;=(EY$1+FA$1*11),Capability!$P$10&lt;(EY$1+FA$1*12)),FC$1*1.15,NA()))</f>
        <v/>
      </c>
      <c r="FF15">
        <f>IF(OR(Capability!$Q$10="",FA$1=""),NA(),IF(AND(Capability!$Q$10&gt;=(EY$1+FA$1*11),Capability!$Q$10&lt;(EY$1+FA$1*12)),FC$1*1.15,NA()))</f>
        <v/>
      </c>
      <c r="FH15">
        <f>IF((FK$1+11)&gt;FI$1,NA(),(FK$1+11)-4)</f>
        <v/>
      </c>
      <c r="FI15">
        <f>IF((FK$1+11)&gt;FI$1,NA(),INDEX('Data Entry'!$N$5:$N$10004,(FK$1+11)-4))</f>
        <v/>
      </c>
      <c r="FJ15">
        <f>IF(ISNA(FH15),NA(),Capability!$K$11)</f>
        <v/>
      </c>
      <c r="FK15">
        <f>IF(ISNA(FH15),NA(),Capability!$J$11)</f>
        <v/>
      </c>
      <c r="FL15">
        <f>IF(ISNA(FH15),NA(),Capability!$L$11)</f>
        <v/>
      </c>
      <c r="FM15">
        <f>IF(OR(ISNA(FI15),ISNA(FI14)),NA(),ABS(FI15-FI14))</f>
        <v/>
      </c>
      <c r="FN15">
        <f>IF(ISNA(FH15),NA(),Capability!$N$11)</f>
        <v/>
      </c>
      <c r="FO15">
        <f>IF(ISNA(FH15),NA(),IF(OR(Capability!$Q$11="",Settings!$F$7&lt;&gt;"Y"),NA(),Capability!$Q$11))</f>
        <v/>
      </c>
      <c r="FP15">
        <f>IF(ISNA(FH15),NA(),IF(OR(Capability!$P$11="",Settings!$F$7&lt;&gt;"Y"),NA(),Capability!$P$11))</f>
        <v/>
      </c>
      <c r="FQ15">
        <f>IF(FO$1="","",ROUND(FM$1+FO$1*11.5,4))</f>
        <v/>
      </c>
      <c r="FR15">
        <f>IF(FO$1="","",COUNTIFS('Data Entry'!$N$5:$N$10004,"&gt;="&amp;(FM$1+FO$1*11),'Data Entry'!$N$5:$N$10004,"&lt;"&amp;(FM$1+FO$1*12)))</f>
        <v/>
      </c>
      <c r="FS15">
        <f>IF(OR(Capability!$P$11="",FO$1=""),NA(),IF(AND(Capability!$P$11&gt;=(FM$1+FO$1*11),Capability!$P$11&lt;(FM$1+FO$1*12)),FQ$1*1.15,NA()))</f>
        <v/>
      </c>
      <c r="FT15">
        <f>IF(OR(Capability!$Q$11="",FO$1=""),NA(),IF(AND(Capability!$Q$11&gt;=(FM$1+FO$1*11),Capability!$Q$11&lt;(FM$1+FO$1*12)),FQ$1*1.15,NA()))</f>
        <v/>
      </c>
      <c r="FV15">
        <f>IF((FY$1+11)&gt;FW$1,NA(),(FY$1+11)-4)</f>
        <v/>
      </c>
      <c r="FW15">
        <f>IF((FY$1+11)&gt;FW$1,NA(),INDEX('Data Entry'!$O$5:$O$10004,(FY$1+11)-4))</f>
        <v/>
      </c>
      <c r="FX15">
        <f>IF(ISNA(FV15),NA(),Capability!$K$12)</f>
        <v/>
      </c>
      <c r="FY15">
        <f>IF(ISNA(FV15),NA(),Capability!$J$12)</f>
        <v/>
      </c>
      <c r="FZ15">
        <f>IF(ISNA(FV15),NA(),Capability!$L$12)</f>
        <v/>
      </c>
      <c r="GA15">
        <f>IF(OR(ISNA(FW15),ISNA(FW14)),NA(),ABS(FW15-FW14))</f>
        <v/>
      </c>
      <c r="GB15">
        <f>IF(ISNA(FV15),NA(),Capability!$N$12)</f>
        <v/>
      </c>
      <c r="GC15">
        <f>IF(ISNA(FV15),NA(),IF(OR(Capability!$Q$12="",Settings!$F$7&lt;&gt;"Y"),NA(),Capability!$Q$12))</f>
        <v/>
      </c>
      <c r="GD15">
        <f>IF(ISNA(FV15),NA(),IF(OR(Capability!$P$12="",Settings!$F$7&lt;&gt;"Y"),NA(),Capability!$P$12))</f>
        <v/>
      </c>
      <c r="GE15">
        <f>IF(GC$1="","",ROUND(GA$1+GC$1*11.5,4))</f>
        <v/>
      </c>
      <c r="GF15">
        <f>IF(GC$1="","",COUNTIFS('Data Entry'!$O$5:$O$10004,"&gt;="&amp;(GA$1+GC$1*11),'Data Entry'!$O$5:$O$10004,"&lt;"&amp;(GA$1+GC$1*12)))</f>
        <v/>
      </c>
      <c r="GG15">
        <f>IF(OR(Capability!$P$12="",GC$1=""),NA(),IF(AND(Capability!$P$12&gt;=(GA$1+GC$1*11),Capability!$P$12&lt;(GA$1+GC$1*12)),GE$1*1.15,NA()))</f>
        <v/>
      </c>
      <c r="GH15">
        <f>IF(OR(Capability!$Q$12="",GC$1=""),NA(),IF(AND(Capability!$Q$12&gt;=(GA$1+GC$1*11),Capability!$Q$12&lt;(GA$1+GC$1*12)),GE$1*1.15,NA()))</f>
        <v/>
      </c>
      <c r="GJ15">
        <f>IF((GM$1+11)&gt;GK$1,NA(),(GM$1+11)-4)</f>
        <v/>
      </c>
      <c r="GK15">
        <f>IF((GM$1+11)&gt;GK$1,NA(),INDEX('Data Entry'!$P$5:$P$10004,(GM$1+11)-4))</f>
        <v/>
      </c>
      <c r="GL15">
        <f>IF(ISNA(GJ15),NA(),Capability!$K$13)</f>
        <v/>
      </c>
      <c r="GM15">
        <f>IF(ISNA(GJ15),NA(),Capability!$J$13)</f>
        <v/>
      </c>
      <c r="GN15">
        <f>IF(ISNA(GJ15),NA(),Capability!$L$13)</f>
        <v/>
      </c>
      <c r="GO15">
        <f>IF(OR(ISNA(GK15),ISNA(GK14)),NA(),ABS(GK15-GK14))</f>
        <v/>
      </c>
      <c r="GP15">
        <f>IF(ISNA(GJ15),NA(),Capability!$N$13)</f>
        <v/>
      </c>
      <c r="GQ15">
        <f>IF(ISNA(GJ15),NA(),IF(OR(Capability!$Q$13="",Settings!$F$7&lt;&gt;"Y"),NA(),Capability!$Q$13))</f>
        <v/>
      </c>
      <c r="GR15">
        <f>IF(ISNA(GJ15),NA(),IF(OR(Capability!$P$13="",Settings!$F$7&lt;&gt;"Y"),NA(),Capability!$P$13))</f>
        <v/>
      </c>
      <c r="GS15">
        <f>IF(GQ$1="","",ROUND(GO$1+GQ$1*11.5,4))</f>
        <v/>
      </c>
      <c r="GT15">
        <f>IF(GQ$1="","",COUNTIFS('Data Entry'!$P$5:$P$10004,"&gt;="&amp;(GO$1+GQ$1*11),'Data Entry'!$P$5:$P$10004,"&lt;"&amp;(GO$1+GQ$1*12)))</f>
        <v/>
      </c>
      <c r="GU15">
        <f>IF(OR(Capability!$P$13="",GQ$1=""),NA(),IF(AND(Capability!$P$13&gt;=(GO$1+GQ$1*11),Capability!$P$13&lt;(GO$1+GQ$1*12)),GS$1*1.15,NA()))</f>
        <v/>
      </c>
      <c r="GV15">
        <f>IF(OR(Capability!$Q$13="",GQ$1=""),NA(),IF(AND(Capability!$Q$13&gt;=(GO$1+GQ$1*11),Capability!$Q$13&lt;(GO$1+GQ$1*12)),GS$1*1.15,NA()))</f>
        <v/>
      </c>
      <c r="GX15">
        <f>IF((HA$1+11)&gt;GY$1,NA(),(HA$1+11)-4)</f>
        <v/>
      </c>
      <c r="GY15">
        <f>IF((HA$1+11)&gt;GY$1,NA(),INDEX('Data Entry'!$Q$5:$Q$10004,(HA$1+11)-4))</f>
        <v/>
      </c>
      <c r="GZ15">
        <f>IF(ISNA(GX15),NA(),Capability!$K$14)</f>
        <v/>
      </c>
      <c r="HA15">
        <f>IF(ISNA(GX15),NA(),Capability!$J$14)</f>
        <v/>
      </c>
      <c r="HB15">
        <f>IF(ISNA(GX15),NA(),Capability!$L$14)</f>
        <v/>
      </c>
      <c r="HC15">
        <f>IF(OR(ISNA(GY15),ISNA(GY14)),NA(),ABS(GY15-GY14))</f>
        <v/>
      </c>
      <c r="HD15">
        <f>IF(ISNA(GX15),NA(),Capability!$N$14)</f>
        <v/>
      </c>
      <c r="HE15">
        <f>IF(ISNA(GX15),NA(),IF(OR(Capability!$Q$14="",Settings!$F$7&lt;&gt;"Y"),NA(),Capability!$Q$14))</f>
        <v/>
      </c>
      <c r="HF15">
        <f>IF(ISNA(GX15),NA(),IF(OR(Capability!$P$14="",Settings!$F$7&lt;&gt;"Y"),NA(),Capability!$P$14))</f>
        <v/>
      </c>
      <c r="HG15">
        <f>IF(HE$1="","",ROUND(HC$1+HE$1*11.5,4))</f>
        <v/>
      </c>
      <c r="HH15">
        <f>IF(HE$1="","",COUNTIFS('Data Entry'!$Q$5:$Q$10004,"&gt;="&amp;(HC$1+HE$1*11),'Data Entry'!$Q$5:$Q$10004,"&lt;"&amp;(HC$1+HE$1*12)))</f>
        <v/>
      </c>
      <c r="HI15">
        <f>IF(OR(Capability!$P$14="",HE$1=""),NA(),IF(AND(Capability!$P$14&gt;=(HC$1+HE$1*11),Capability!$P$14&lt;(HC$1+HE$1*12)),HG$1*1.15,NA()))</f>
        <v/>
      </c>
      <c r="HJ15">
        <f>IF(OR(Capability!$Q$14="",HE$1=""),NA(),IF(AND(Capability!$Q$14&gt;=(HC$1+HE$1*11),Capability!$Q$14&lt;(HC$1+HE$1*12)),HG$1*1.15,NA()))</f>
        <v/>
      </c>
    </row>
    <row r="16">
      <c r="A16" s="37" t="inlineStr">
        <is>
          <t>CONTROL</t>
        </is>
      </c>
      <c r="B16" s="28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IF((CS$1+12)&gt;CQ$1,NA(),(CS$1+12)-4)</f>
        <v/>
      </c>
      <c r="CQ16">
        <f>IF((CS$1+12)&gt;CQ$1,NA(),INDEX('Data Entry'!$I$5:$I$10004,(CS$1+12)-4))</f>
        <v/>
      </c>
      <c r="CR16">
        <f>IF(ISNA(CP16),NA(),Capability!$K$6)</f>
        <v/>
      </c>
      <c r="CS16">
        <f>IF(ISNA(CP16),NA(),Capability!$J$6)</f>
        <v/>
      </c>
      <c r="CT16">
        <f>IF(ISNA(CP16),NA(),Capability!$L$6)</f>
        <v/>
      </c>
      <c r="CU16">
        <f>IF(OR(ISNA(CQ16),ISNA(CQ15)),NA(),ABS(CQ16-CQ15))</f>
        <v/>
      </c>
      <c r="CV16">
        <f>IF(ISNA(CP16),NA(),Capability!$N$6)</f>
        <v/>
      </c>
      <c r="CW16">
        <f>IF(ISNA(CP16),NA(),IF(OR(Capability!$Q$6="",Settings!$F$7&lt;&gt;"Y"),NA(),Capability!$Q$6))</f>
        <v/>
      </c>
      <c r="CX16">
        <f>IF(ISNA(CP16),NA(),IF(OR(Capability!$P$6="",Settings!$F$7&lt;&gt;"Y"),NA(),Capability!$P$6))</f>
        <v/>
      </c>
      <c r="CY16">
        <f>IF(CW$1="","",ROUND(CU$1+CW$1*12.5,4))</f>
        <v/>
      </c>
      <c r="CZ16">
        <f>IF(CW$1="","",COUNTIFS('Data Entry'!$I$5:$I$10004,"&gt;="&amp;(CU$1+CW$1*12),'Data Entry'!$I$5:$I$10004,"&lt;"&amp;(CU$1+CW$1*13)))</f>
        <v/>
      </c>
      <c r="DA16">
        <f>IF(OR(Capability!$P$6="",CW$1=""),NA(),IF(AND(Capability!$P$6&gt;=(CU$1+CW$1*12),Capability!$P$6&lt;(CU$1+CW$1*13)),CY$1*1.15,NA()))</f>
        <v/>
      </c>
      <c r="DB16">
        <f>IF(OR(Capability!$Q$6="",CW$1=""),NA(),IF(AND(Capability!$Q$6&gt;=(CU$1+CW$1*12),Capability!$Q$6&lt;(CU$1+CW$1*13)),CY$1*1.15,NA()))</f>
        <v/>
      </c>
      <c r="DD16">
        <f>IF((DG$1+12)&gt;DE$1,NA(),(DG$1+12)-4)</f>
        <v/>
      </c>
      <c r="DE16">
        <f>IF((DG$1+12)&gt;DE$1,NA(),INDEX('Data Entry'!$J$5:$J$10004,(DG$1+12)-4))</f>
        <v/>
      </c>
      <c r="DF16">
        <f>IF(ISNA(DD16),NA(),Capability!$K$7)</f>
        <v/>
      </c>
      <c r="DG16">
        <f>IF(ISNA(DD16),NA(),Capability!$J$7)</f>
        <v/>
      </c>
      <c r="DH16">
        <f>IF(ISNA(DD16),NA(),Capability!$L$7)</f>
        <v/>
      </c>
      <c r="DI16">
        <f>IF(OR(ISNA(DE16),ISNA(DE15)),NA(),ABS(DE16-DE15))</f>
        <v/>
      </c>
      <c r="DJ16">
        <f>IF(ISNA(DD16),NA(),Capability!$N$7)</f>
        <v/>
      </c>
      <c r="DK16">
        <f>IF(ISNA(DD16),NA(),IF(OR(Capability!$Q$7="",Settings!$F$7&lt;&gt;"Y"),NA(),Capability!$Q$7))</f>
        <v/>
      </c>
      <c r="DL16">
        <f>IF(ISNA(DD16),NA(),IF(OR(Capability!$P$7="",Settings!$F$7&lt;&gt;"Y"),NA(),Capability!$P$7))</f>
        <v/>
      </c>
      <c r="DM16">
        <f>IF(DK$1="","",ROUND(DI$1+DK$1*12.5,4))</f>
        <v/>
      </c>
      <c r="DN16">
        <f>IF(DK$1="","",COUNTIFS('Data Entry'!$J$5:$J$10004,"&gt;="&amp;(DI$1+DK$1*12),'Data Entry'!$J$5:$J$10004,"&lt;"&amp;(DI$1+DK$1*13)))</f>
        <v/>
      </c>
      <c r="DO16">
        <f>IF(OR(Capability!$P$7="",DK$1=""),NA(),IF(AND(Capability!$P$7&gt;=(DI$1+DK$1*12),Capability!$P$7&lt;(DI$1+DK$1*13)),DM$1*1.15,NA()))</f>
        <v/>
      </c>
      <c r="DP16">
        <f>IF(OR(Capability!$Q$7="",DK$1=""),NA(),IF(AND(Capability!$Q$7&gt;=(DI$1+DK$1*12),Capability!$Q$7&lt;(DI$1+DK$1*13)),DM$1*1.15,NA()))</f>
        <v/>
      </c>
      <c r="DR16">
        <f>IF((DU$1+12)&gt;DS$1,NA(),(DU$1+12)-4)</f>
        <v/>
      </c>
      <c r="DS16">
        <f>IF((DU$1+12)&gt;DS$1,NA(),INDEX('Data Entry'!$K$5:$K$10004,(DU$1+12)-4))</f>
        <v/>
      </c>
      <c r="DT16">
        <f>IF(ISNA(DR16),NA(),Capability!$K$8)</f>
        <v/>
      </c>
      <c r="DU16">
        <f>IF(ISNA(DR16),NA(),Capability!$J$8)</f>
        <v/>
      </c>
      <c r="DV16">
        <f>IF(ISNA(DR16),NA(),Capability!$L$8)</f>
        <v/>
      </c>
      <c r="DW16">
        <f>IF(OR(ISNA(DS16),ISNA(DS15)),NA(),ABS(DS16-DS15))</f>
        <v/>
      </c>
      <c r="DX16">
        <f>IF(ISNA(DR16),NA(),Capability!$N$8)</f>
        <v/>
      </c>
      <c r="DY16">
        <f>IF(ISNA(DR16),NA(),IF(OR(Capability!$Q$8="",Settings!$F$7&lt;&gt;"Y"),NA(),Capability!$Q$8))</f>
        <v/>
      </c>
      <c r="DZ16">
        <f>IF(ISNA(DR16),NA(),IF(OR(Capability!$P$8="",Settings!$F$7&lt;&gt;"Y"),NA(),Capability!$P$8))</f>
        <v/>
      </c>
      <c r="EA16">
        <f>IF(DY$1="","",ROUND(DW$1+DY$1*12.5,4))</f>
        <v/>
      </c>
      <c r="EB16">
        <f>IF(DY$1="","",COUNTIFS('Data Entry'!$K$5:$K$10004,"&gt;="&amp;(DW$1+DY$1*12),'Data Entry'!$K$5:$K$10004,"&lt;"&amp;(DW$1+DY$1*13)))</f>
        <v/>
      </c>
      <c r="EC16">
        <f>IF(OR(Capability!$P$8="",DY$1=""),NA(),IF(AND(Capability!$P$8&gt;=(DW$1+DY$1*12),Capability!$P$8&lt;(DW$1+DY$1*13)),EA$1*1.15,NA()))</f>
        <v/>
      </c>
      <c r="ED16">
        <f>IF(OR(Capability!$Q$8="",DY$1=""),NA(),IF(AND(Capability!$Q$8&gt;=(DW$1+DY$1*12),Capability!$Q$8&lt;(DW$1+DY$1*13)),EA$1*1.15,NA()))</f>
        <v/>
      </c>
      <c r="EF16">
        <f>IF((EI$1+12)&gt;EG$1,NA(),(EI$1+12)-4)</f>
        <v/>
      </c>
      <c r="EG16">
        <f>IF((EI$1+12)&gt;EG$1,NA(),INDEX('Data Entry'!$L$5:$L$10004,(EI$1+12)-4))</f>
        <v/>
      </c>
      <c r="EH16">
        <f>IF(ISNA(EF16),NA(),Capability!$K$9)</f>
        <v/>
      </c>
      <c r="EI16">
        <f>IF(ISNA(EF16),NA(),Capability!$J$9)</f>
        <v/>
      </c>
      <c r="EJ16">
        <f>IF(ISNA(EF16),NA(),Capability!$L$9)</f>
        <v/>
      </c>
      <c r="EK16">
        <f>IF(OR(ISNA(EG16),ISNA(EG15)),NA(),ABS(EG16-EG15))</f>
        <v/>
      </c>
      <c r="EL16">
        <f>IF(ISNA(EF16),NA(),Capability!$N$9)</f>
        <v/>
      </c>
      <c r="EM16">
        <f>IF(ISNA(EF16),NA(),IF(OR(Capability!$Q$9="",Settings!$F$7&lt;&gt;"Y"),NA(),Capability!$Q$9))</f>
        <v/>
      </c>
      <c r="EN16">
        <f>IF(ISNA(EF16),NA(),IF(OR(Capability!$P$9="",Settings!$F$7&lt;&gt;"Y"),NA(),Capability!$P$9))</f>
        <v/>
      </c>
      <c r="EO16">
        <f>IF(EM$1="","",ROUND(EK$1+EM$1*12.5,4))</f>
        <v/>
      </c>
      <c r="EP16">
        <f>IF(EM$1="","",COUNTIFS('Data Entry'!$L$5:$L$10004,"&gt;="&amp;(EK$1+EM$1*12),'Data Entry'!$L$5:$L$10004,"&lt;"&amp;(EK$1+EM$1*13)))</f>
        <v/>
      </c>
      <c r="EQ16">
        <f>IF(OR(Capability!$P$9="",EM$1=""),NA(),IF(AND(Capability!$P$9&gt;=(EK$1+EM$1*12),Capability!$P$9&lt;(EK$1+EM$1*13)),EO$1*1.15,NA()))</f>
        <v/>
      </c>
      <c r="ER16">
        <f>IF(OR(Capability!$Q$9="",EM$1=""),NA(),IF(AND(Capability!$Q$9&gt;=(EK$1+EM$1*12),Capability!$Q$9&lt;(EK$1+EM$1*13)),EO$1*1.15,NA()))</f>
        <v/>
      </c>
      <c r="ET16">
        <f>IF((EW$1+12)&gt;EU$1,NA(),(EW$1+12)-4)</f>
        <v/>
      </c>
      <c r="EU16">
        <f>IF((EW$1+12)&gt;EU$1,NA(),INDEX('Data Entry'!$M$5:$M$10004,(EW$1+12)-4))</f>
        <v/>
      </c>
      <c r="EV16">
        <f>IF(ISNA(ET16),NA(),Capability!$K$10)</f>
        <v/>
      </c>
      <c r="EW16">
        <f>IF(ISNA(ET16),NA(),Capability!$J$10)</f>
        <v/>
      </c>
      <c r="EX16">
        <f>IF(ISNA(ET16),NA(),Capability!$L$10)</f>
        <v/>
      </c>
      <c r="EY16">
        <f>IF(OR(ISNA(EU16),ISNA(EU15)),NA(),ABS(EU16-EU15))</f>
        <v/>
      </c>
      <c r="EZ16">
        <f>IF(ISNA(ET16),NA(),Capability!$N$10)</f>
        <v/>
      </c>
      <c r="FA16">
        <f>IF(ISNA(ET16),NA(),IF(OR(Capability!$Q$10="",Settings!$F$7&lt;&gt;"Y"),NA(),Capability!$Q$10))</f>
        <v/>
      </c>
      <c r="FB16">
        <f>IF(ISNA(ET16),NA(),IF(OR(Capability!$P$10="",Settings!$F$7&lt;&gt;"Y"),NA(),Capability!$P$10))</f>
        <v/>
      </c>
      <c r="FC16">
        <f>IF(FA$1="","",ROUND(EY$1+FA$1*12.5,4))</f>
        <v/>
      </c>
      <c r="FD16">
        <f>IF(FA$1="","",COUNTIFS('Data Entry'!$M$5:$M$10004,"&gt;="&amp;(EY$1+FA$1*12),'Data Entry'!$M$5:$M$10004,"&lt;"&amp;(EY$1+FA$1*13)))</f>
        <v/>
      </c>
      <c r="FE16">
        <f>IF(OR(Capability!$P$10="",FA$1=""),NA(),IF(AND(Capability!$P$10&gt;=(EY$1+FA$1*12),Capability!$P$10&lt;(EY$1+FA$1*13)),FC$1*1.15,NA()))</f>
        <v/>
      </c>
      <c r="FF16">
        <f>IF(OR(Capability!$Q$10="",FA$1=""),NA(),IF(AND(Capability!$Q$10&gt;=(EY$1+FA$1*12),Capability!$Q$10&lt;(EY$1+FA$1*13)),FC$1*1.15,NA()))</f>
        <v/>
      </c>
      <c r="FH16">
        <f>IF((FK$1+12)&gt;FI$1,NA(),(FK$1+12)-4)</f>
        <v/>
      </c>
      <c r="FI16">
        <f>IF((FK$1+12)&gt;FI$1,NA(),INDEX('Data Entry'!$N$5:$N$10004,(FK$1+12)-4))</f>
        <v/>
      </c>
      <c r="FJ16">
        <f>IF(ISNA(FH16),NA(),Capability!$K$11)</f>
        <v/>
      </c>
      <c r="FK16">
        <f>IF(ISNA(FH16),NA(),Capability!$J$11)</f>
        <v/>
      </c>
      <c r="FL16">
        <f>IF(ISNA(FH16),NA(),Capability!$L$11)</f>
        <v/>
      </c>
      <c r="FM16">
        <f>IF(OR(ISNA(FI16),ISNA(FI15)),NA(),ABS(FI16-FI15))</f>
        <v/>
      </c>
      <c r="FN16">
        <f>IF(ISNA(FH16),NA(),Capability!$N$11)</f>
        <v/>
      </c>
      <c r="FO16">
        <f>IF(ISNA(FH16),NA(),IF(OR(Capability!$Q$11="",Settings!$F$7&lt;&gt;"Y"),NA(),Capability!$Q$11))</f>
        <v/>
      </c>
      <c r="FP16">
        <f>IF(ISNA(FH16),NA(),IF(OR(Capability!$P$11="",Settings!$F$7&lt;&gt;"Y"),NA(),Capability!$P$11))</f>
        <v/>
      </c>
      <c r="FQ16">
        <f>IF(FO$1="","",ROUND(FM$1+FO$1*12.5,4))</f>
        <v/>
      </c>
      <c r="FR16">
        <f>IF(FO$1="","",COUNTIFS('Data Entry'!$N$5:$N$10004,"&gt;="&amp;(FM$1+FO$1*12),'Data Entry'!$N$5:$N$10004,"&lt;"&amp;(FM$1+FO$1*13)))</f>
        <v/>
      </c>
      <c r="FS16">
        <f>IF(OR(Capability!$P$11="",FO$1=""),NA(),IF(AND(Capability!$P$11&gt;=(FM$1+FO$1*12),Capability!$P$11&lt;(FM$1+FO$1*13)),FQ$1*1.15,NA()))</f>
        <v/>
      </c>
      <c r="FT16">
        <f>IF(OR(Capability!$Q$11="",FO$1=""),NA(),IF(AND(Capability!$Q$11&gt;=(FM$1+FO$1*12),Capability!$Q$11&lt;(FM$1+FO$1*13)),FQ$1*1.15,NA()))</f>
        <v/>
      </c>
      <c r="FV16">
        <f>IF((FY$1+12)&gt;FW$1,NA(),(FY$1+12)-4)</f>
        <v/>
      </c>
      <c r="FW16">
        <f>IF((FY$1+12)&gt;FW$1,NA(),INDEX('Data Entry'!$O$5:$O$10004,(FY$1+12)-4))</f>
        <v/>
      </c>
      <c r="FX16">
        <f>IF(ISNA(FV16),NA(),Capability!$K$12)</f>
        <v/>
      </c>
      <c r="FY16">
        <f>IF(ISNA(FV16),NA(),Capability!$J$12)</f>
        <v/>
      </c>
      <c r="FZ16">
        <f>IF(ISNA(FV16),NA(),Capability!$L$12)</f>
        <v/>
      </c>
      <c r="GA16">
        <f>IF(OR(ISNA(FW16),ISNA(FW15)),NA(),ABS(FW16-FW15))</f>
        <v/>
      </c>
      <c r="GB16">
        <f>IF(ISNA(FV16),NA(),Capability!$N$12)</f>
        <v/>
      </c>
      <c r="GC16">
        <f>IF(ISNA(FV16),NA(),IF(OR(Capability!$Q$12="",Settings!$F$7&lt;&gt;"Y"),NA(),Capability!$Q$12))</f>
        <v/>
      </c>
      <c r="GD16">
        <f>IF(ISNA(FV16),NA(),IF(OR(Capability!$P$12="",Settings!$F$7&lt;&gt;"Y"),NA(),Capability!$P$12))</f>
        <v/>
      </c>
      <c r="GE16">
        <f>IF(GC$1="","",ROUND(GA$1+GC$1*12.5,4))</f>
        <v/>
      </c>
      <c r="GF16">
        <f>IF(GC$1="","",COUNTIFS('Data Entry'!$O$5:$O$10004,"&gt;="&amp;(GA$1+GC$1*12),'Data Entry'!$O$5:$O$10004,"&lt;"&amp;(GA$1+GC$1*13)))</f>
        <v/>
      </c>
      <c r="GG16">
        <f>IF(OR(Capability!$P$12="",GC$1=""),NA(),IF(AND(Capability!$P$12&gt;=(GA$1+GC$1*12),Capability!$P$12&lt;(GA$1+GC$1*13)),GE$1*1.15,NA()))</f>
        <v/>
      </c>
      <c r="GH16">
        <f>IF(OR(Capability!$Q$12="",GC$1=""),NA(),IF(AND(Capability!$Q$12&gt;=(GA$1+GC$1*12),Capability!$Q$12&lt;(GA$1+GC$1*13)),GE$1*1.15,NA()))</f>
        <v/>
      </c>
      <c r="GJ16">
        <f>IF((GM$1+12)&gt;GK$1,NA(),(GM$1+12)-4)</f>
        <v/>
      </c>
      <c r="GK16">
        <f>IF((GM$1+12)&gt;GK$1,NA(),INDEX('Data Entry'!$P$5:$P$10004,(GM$1+12)-4))</f>
        <v/>
      </c>
      <c r="GL16">
        <f>IF(ISNA(GJ16),NA(),Capability!$K$13)</f>
        <v/>
      </c>
      <c r="GM16">
        <f>IF(ISNA(GJ16),NA(),Capability!$J$13)</f>
        <v/>
      </c>
      <c r="GN16">
        <f>IF(ISNA(GJ16),NA(),Capability!$L$13)</f>
        <v/>
      </c>
      <c r="GO16">
        <f>IF(OR(ISNA(GK16),ISNA(GK15)),NA(),ABS(GK16-GK15))</f>
        <v/>
      </c>
      <c r="GP16">
        <f>IF(ISNA(GJ16),NA(),Capability!$N$13)</f>
        <v/>
      </c>
      <c r="GQ16">
        <f>IF(ISNA(GJ16),NA(),IF(OR(Capability!$Q$13="",Settings!$F$7&lt;&gt;"Y"),NA(),Capability!$Q$13))</f>
        <v/>
      </c>
      <c r="GR16">
        <f>IF(ISNA(GJ16),NA(),IF(OR(Capability!$P$13="",Settings!$F$7&lt;&gt;"Y"),NA(),Capability!$P$13))</f>
        <v/>
      </c>
      <c r="GS16">
        <f>IF(GQ$1="","",ROUND(GO$1+GQ$1*12.5,4))</f>
        <v/>
      </c>
      <c r="GT16">
        <f>IF(GQ$1="","",COUNTIFS('Data Entry'!$P$5:$P$10004,"&gt;="&amp;(GO$1+GQ$1*12),'Data Entry'!$P$5:$P$10004,"&lt;"&amp;(GO$1+GQ$1*13)))</f>
        <v/>
      </c>
      <c r="GU16">
        <f>IF(OR(Capability!$P$13="",GQ$1=""),NA(),IF(AND(Capability!$P$13&gt;=(GO$1+GQ$1*12),Capability!$P$13&lt;(GO$1+GQ$1*13)),GS$1*1.15,NA()))</f>
        <v/>
      </c>
      <c r="GV16">
        <f>IF(OR(Capability!$Q$13="",GQ$1=""),NA(),IF(AND(Capability!$Q$13&gt;=(GO$1+GQ$1*12),Capability!$Q$13&lt;(GO$1+GQ$1*13)),GS$1*1.15,NA()))</f>
        <v/>
      </c>
      <c r="GX16">
        <f>IF((HA$1+12)&gt;GY$1,NA(),(HA$1+12)-4)</f>
        <v/>
      </c>
      <c r="GY16">
        <f>IF((HA$1+12)&gt;GY$1,NA(),INDEX('Data Entry'!$Q$5:$Q$10004,(HA$1+12)-4))</f>
        <v/>
      </c>
      <c r="GZ16">
        <f>IF(ISNA(GX16),NA(),Capability!$K$14)</f>
        <v/>
      </c>
      <c r="HA16">
        <f>IF(ISNA(GX16),NA(),Capability!$J$14)</f>
        <v/>
      </c>
      <c r="HB16">
        <f>IF(ISNA(GX16),NA(),Capability!$L$14)</f>
        <v/>
      </c>
      <c r="HC16">
        <f>IF(OR(ISNA(GY16),ISNA(GY15)),NA(),ABS(GY16-GY15))</f>
        <v/>
      </c>
      <c r="HD16">
        <f>IF(ISNA(GX16),NA(),Capability!$N$14)</f>
        <v/>
      </c>
      <c r="HE16">
        <f>IF(ISNA(GX16),NA(),IF(OR(Capability!$Q$14="",Settings!$F$7&lt;&gt;"Y"),NA(),Capability!$Q$14))</f>
        <v/>
      </c>
      <c r="HF16">
        <f>IF(ISNA(GX16),NA(),IF(OR(Capability!$P$14="",Settings!$F$7&lt;&gt;"Y"),NA(),Capability!$P$14))</f>
        <v/>
      </c>
      <c r="HG16">
        <f>IF(HE$1="","",ROUND(HC$1+HE$1*12.5,4))</f>
        <v/>
      </c>
      <c r="HH16">
        <f>IF(HE$1="","",COUNTIFS('Data Entry'!$Q$5:$Q$10004,"&gt;="&amp;(HC$1+HE$1*12),'Data Entry'!$Q$5:$Q$10004,"&lt;"&amp;(HC$1+HE$1*13)))</f>
        <v/>
      </c>
      <c r="HI16">
        <f>IF(OR(Capability!$P$14="",HE$1=""),NA(),IF(AND(Capability!$P$14&gt;=(HC$1+HE$1*12),Capability!$P$14&lt;(HC$1+HE$1*13)),HG$1*1.15,NA()))</f>
        <v/>
      </c>
      <c r="HJ16">
        <f>IF(OR(Capability!$Q$14="",HE$1=""),NA(),IF(AND(Capability!$Q$14&gt;=(HC$1+HE$1*12),Capability!$Q$14&lt;(HC$1+HE$1*13)),HG$1*1.15,NA()))</f>
        <v/>
      </c>
    </row>
    <row r="17">
      <c r="A17" s="35" t="inlineStr">
        <is>
          <t>UCL</t>
        </is>
      </c>
      <c r="B17" s="23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IF((CS$1+13)&gt;CQ$1,NA(),(CS$1+13)-4)</f>
        <v/>
      </c>
      <c r="CQ17">
        <f>IF((CS$1+13)&gt;CQ$1,NA(),INDEX('Data Entry'!$I$5:$I$10004,(CS$1+13)-4))</f>
        <v/>
      </c>
      <c r="CR17">
        <f>IF(ISNA(CP17),NA(),Capability!$K$6)</f>
        <v/>
      </c>
      <c r="CS17">
        <f>IF(ISNA(CP17),NA(),Capability!$J$6)</f>
        <v/>
      </c>
      <c r="CT17">
        <f>IF(ISNA(CP17),NA(),Capability!$L$6)</f>
        <v/>
      </c>
      <c r="CU17">
        <f>IF(OR(ISNA(CQ17),ISNA(CQ16)),NA(),ABS(CQ17-CQ16))</f>
        <v/>
      </c>
      <c r="CV17">
        <f>IF(ISNA(CP17),NA(),Capability!$N$6)</f>
        <v/>
      </c>
      <c r="CW17">
        <f>IF(ISNA(CP17),NA(),IF(OR(Capability!$Q$6="",Settings!$F$7&lt;&gt;"Y"),NA(),Capability!$Q$6))</f>
        <v/>
      </c>
      <c r="CX17">
        <f>IF(ISNA(CP17),NA(),IF(OR(Capability!$P$6="",Settings!$F$7&lt;&gt;"Y"),NA(),Capability!$P$6))</f>
        <v/>
      </c>
      <c r="CY17">
        <f>IF(CW$1="","",ROUND(CU$1+CW$1*13.5,4))</f>
        <v/>
      </c>
      <c r="CZ17">
        <f>IF(CW$1="","",COUNTIFS('Data Entry'!$I$5:$I$10004,"&gt;="&amp;(CU$1+CW$1*13),'Data Entry'!$I$5:$I$10004,"&lt;"&amp;(CU$1+CW$1*14)))</f>
        <v/>
      </c>
      <c r="DA17">
        <f>IF(OR(Capability!$P$6="",CW$1=""),NA(),IF(AND(Capability!$P$6&gt;=(CU$1+CW$1*13),Capability!$P$6&lt;(CU$1+CW$1*14)),CY$1*1.15,NA()))</f>
        <v/>
      </c>
      <c r="DB17">
        <f>IF(OR(Capability!$Q$6="",CW$1=""),NA(),IF(AND(Capability!$Q$6&gt;=(CU$1+CW$1*13),Capability!$Q$6&lt;(CU$1+CW$1*14)),CY$1*1.15,NA()))</f>
        <v/>
      </c>
      <c r="DD17">
        <f>IF((DG$1+13)&gt;DE$1,NA(),(DG$1+13)-4)</f>
        <v/>
      </c>
      <c r="DE17">
        <f>IF((DG$1+13)&gt;DE$1,NA(),INDEX('Data Entry'!$J$5:$J$10004,(DG$1+13)-4))</f>
        <v/>
      </c>
      <c r="DF17">
        <f>IF(ISNA(DD17),NA(),Capability!$K$7)</f>
        <v/>
      </c>
      <c r="DG17">
        <f>IF(ISNA(DD17),NA(),Capability!$J$7)</f>
        <v/>
      </c>
      <c r="DH17">
        <f>IF(ISNA(DD17),NA(),Capability!$L$7)</f>
        <v/>
      </c>
      <c r="DI17">
        <f>IF(OR(ISNA(DE17),ISNA(DE16)),NA(),ABS(DE17-DE16))</f>
        <v/>
      </c>
      <c r="DJ17">
        <f>IF(ISNA(DD17),NA(),Capability!$N$7)</f>
        <v/>
      </c>
      <c r="DK17">
        <f>IF(ISNA(DD17),NA(),IF(OR(Capability!$Q$7="",Settings!$F$7&lt;&gt;"Y"),NA(),Capability!$Q$7))</f>
        <v/>
      </c>
      <c r="DL17">
        <f>IF(ISNA(DD17),NA(),IF(OR(Capability!$P$7="",Settings!$F$7&lt;&gt;"Y"),NA(),Capability!$P$7))</f>
        <v/>
      </c>
      <c r="DM17">
        <f>IF(DK$1="","",ROUND(DI$1+DK$1*13.5,4))</f>
        <v/>
      </c>
      <c r="DN17">
        <f>IF(DK$1="","",COUNTIFS('Data Entry'!$J$5:$J$10004,"&gt;="&amp;(DI$1+DK$1*13),'Data Entry'!$J$5:$J$10004,"&lt;"&amp;(DI$1+DK$1*14)))</f>
        <v/>
      </c>
      <c r="DO17">
        <f>IF(OR(Capability!$P$7="",DK$1=""),NA(),IF(AND(Capability!$P$7&gt;=(DI$1+DK$1*13),Capability!$P$7&lt;(DI$1+DK$1*14)),DM$1*1.15,NA()))</f>
        <v/>
      </c>
      <c r="DP17">
        <f>IF(OR(Capability!$Q$7="",DK$1=""),NA(),IF(AND(Capability!$Q$7&gt;=(DI$1+DK$1*13),Capability!$Q$7&lt;(DI$1+DK$1*14)),DM$1*1.15,NA()))</f>
        <v/>
      </c>
      <c r="DR17">
        <f>IF((DU$1+13)&gt;DS$1,NA(),(DU$1+13)-4)</f>
        <v/>
      </c>
      <c r="DS17">
        <f>IF((DU$1+13)&gt;DS$1,NA(),INDEX('Data Entry'!$K$5:$K$10004,(DU$1+13)-4))</f>
        <v/>
      </c>
      <c r="DT17">
        <f>IF(ISNA(DR17),NA(),Capability!$K$8)</f>
        <v/>
      </c>
      <c r="DU17">
        <f>IF(ISNA(DR17),NA(),Capability!$J$8)</f>
        <v/>
      </c>
      <c r="DV17">
        <f>IF(ISNA(DR17),NA(),Capability!$L$8)</f>
        <v/>
      </c>
      <c r="DW17">
        <f>IF(OR(ISNA(DS17),ISNA(DS16)),NA(),ABS(DS17-DS16))</f>
        <v/>
      </c>
      <c r="DX17">
        <f>IF(ISNA(DR17),NA(),Capability!$N$8)</f>
        <v/>
      </c>
      <c r="DY17">
        <f>IF(ISNA(DR17),NA(),IF(OR(Capability!$Q$8="",Settings!$F$7&lt;&gt;"Y"),NA(),Capability!$Q$8))</f>
        <v/>
      </c>
      <c r="DZ17">
        <f>IF(ISNA(DR17),NA(),IF(OR(Capability!$P$8="",Settings!$F$7&lt;&gt;"Y"),NA(),Capability!$P$8))</f>
        <v/>
      </c>
      <c r="EA17">
        <f>IF(DY$1="","",ROUND(DW$1+DY$1*13.5,4))</f>
        <v/>
      </c>
      <c r="EB17">
        <f>IF(DY$1="","",COUNTIFS('Data Entry'!$K$5:$K$10004,"&gt;="&amp;(DW$1+DY$1*13),'Data Entry'!$K$5:$K$10004,"&lt;"&amp;(DW$1+DY$1*14)))</f>
        <v/>
      </c>
      <c r="EC17">
        <f>IF(OR(Capability!$P$8="",DY$1=""),NA(),IF(AND(Capability!$P$8&gt;=(DW$1+DY$1*13),Capability!$P$8&lt;(DW$1+DY$1*14)),EA$1*1.15,NA()))</f>
        <v/>
      </c>
      <c r="ED17">
        <f>IF(OR(Capability!$Q$8="",DY$1=""),NA(),IF(AND(Capability!$Q$8&gt;=(DW$1+DY$1*13),Capability!$Q$8&lt;(DW$1+DY$1*14)),EA$1*1.15,NA()))</f>
        <v/>
      </c>
      <c r="EF17">
        <f>IF((EI$1+13)&gt;EG$1,NA(),(EI$1+13)-4)</f>
        <v/>
      </c>
      <c r="EG17">
        <f>IF((EI$1+13)&gt;EG$1,NA(),INDEX('Data Entry'!$L$5:$L$10004,(EI$1+13)-4))</f>
        <v/>
      </c>
      <c r="EH17">
        <f>IF(ISNA(EF17),NA(),Capability!$K$9)</f>
        <v/>
      </c>
      <c r="EI17">
        <f>IF(ISNA(EF17),NA(),Capability!$J$9)</f>
        <v/>
      </c>
      <c r="EJ17">
        <f>IF(ISNA(EF17),NA(),Capability!$L$9)</f>
        <v/>
      </c>
      <c r="EK17">
        <f>IF(OR(ISNA(EG17),ISNA(EG16)),NA(),ABS(EG17-EG16))</f>
        <v/>
      </c>
      <c r="EL17">
        <f>IF(ISNA(EF17),NA(),Capability!$N$9)</f>
        <v/>
      </c>
      <c r="EM17">
        <f>IF(ISNA(EF17),NA(),IF(OR(Capability!$Q$9="",Settings!$F$7&lt;&gt;"Y"),NA(),Capability!$Q$9))</f>
        <v/>
      </c>
      <c r="EN17">
        <f>IF(ISNA(EF17),NA(),IF(OR(Capability!$P$9="",Settings!$F$7&lt;&gt;"Y"),NA(),Capability!$P$9))</f>
        <v/>
      </c>
      <c r="EO17">
        <f>IF(EM$1="","",ROUND(EK$1+EM$1*13.5,4))</f>
        <v/>
      </c>
      <c r="EP17">
        <f>IF(EM$1="","",COUNTIFS('Data Entry'!$L$5:$L$10004,"&gt;="&amp;(EK$1+EM$1*13),'Data Entry'!$L$5:$L$10004,"&lt;"&amp;(EK$1+EM$1*14)))</f>
        <v/>
      </c>
      <c r="EQ17">
        <f>IF(OR(Capability!$P$9="",EM$1=""),NA(),IF(AND(Capability!$P$9&gt;=(EK$1+EM$1*13),Capability!$P$9&lt;(EK$1+EM$1*14)),EO$1*1.15,NA()))</f>
        <v/>
      </c>
      <c r="ER17">
        <f>IF(OR(Capability!$Q$9="",EM$1=""),NA(),IF(AND(Capability!$Q$9&gt;=(EK$1+EM$1*13),Capability!$Q$9&lt;(EK$1+EM$1*14)),EO$1*1.15,NA()))</f>
        <v/>
      </c>
      <c r="ET17">
        <f>IF((EW$1+13)&gt;EU$1,NA(),(EW$1+13)-4)</f>
        <v/>
      </c>
      <c r="EU17">
        <f>IF((EW$1+13)&gt;EU$1,NA(),INDEX('Data Entry'!$M$5:$M$10004,(EW$1+13)-4))</f>
        <v/>
      </c>
      <c r="EV17">
        <f>IF(ISNA(ET17),NA(),Capability!$K$10)</f>
        <v/>
      </c>
      <c r="EW17">
        <f>IF(ISNA(ET17),NA(),Capability!$J$10)</f>
        <v/>
      </c>
      <c r="EX17">
        <f>IF(ISNA(ET17),NA(),Capability!$L$10)</f>
        <v/>
      </c>
      <c r="EY17">
        <f>IF(OR(ISNA(EU17),ISNA(EU16)),NA(),ABS(EU17-EU16))</f>
        <v/>
      </c>
      <c r="EZ17">
        <f>IF(ISNA(ET17),NA(),Capability!$N$10)</f>
        <v/>
      </c>
      <c r="FA17">
        <f>IF(ISNA(ET17),NA(),IF(OR(Capability!$Q$10="",Settings!$F$7&lt;&gt;"Y"),NA(),Capability!$Q$10))</f>
        <v/>
      </c>
      <c r="FB17">
        <f>IF(ISNA(ET17),NA(),IF(OR(Capability!$P$10="",Settings!$F$7&lt;&gt;"Y"),NA(),Capability!$P$10))</f>
        <v/>
      </c>
      <c r="FC17">
        <f>IF(FA$1="","",ROUND(EY$1+FA$1*13.5,4))</f>
        <v/>
      </c>
      <c r="FD17">
        <f>IF(FA$1="","",COUNTIFS('Data Entry'!$M$5:$M$10004,"&gt;="&amp;(EY$1+FA$1*13),'Data Entry'!$M$5:$M$10004,"&lt;"&amp;(EY$1+FA$1*14)))</f>
        <v/>
      </c>
      <c r="FE17">
        <f>IF(OR(Capability!$P$10="",FA$1=""),NA(),IF(AND(Capability!$P$10&gt;=(EY$1+FA$1*13),Capability!$P$10&lt;(EY$1+FA$1*14)),FC$1*1.15,NA()))</f>
        <v/>
      </c>
      <c r="FF17">
        <f>IF(OR(Capability!$Q$10="",FA$1=""),NA(),IF(AND(Capability!$Q$10&gt;=(EY$1+FA$1*13),Capability!$Q$10&lt;(EY$1+FA$1*14)),FC$1*1.15,NA()))</f>
        <v/>
      </c>
      <c r="FH17">
        <f>IF((FK$1+13)&gt;FI$1,NA(),(FK$1+13)-4)</f>
        <v/>
      </c>
      <c r="FI17">
        <f>IF((FK$1+13)&gt;FI$1,NA(),INDEX('Data Entry'!$N$5:$N$10004,(FK$1+13)-4))</f>
        <v/>
      </c>
      <c r="FJ17">
        <f>IF(ISNA(FH17),NA(),Capability!$K$11)</f>
        <v/>
      </c>
      <c r="FK17">
        <f>IF(ISNA(FH17),NA(),Capability!$J$11)</f>
        <v/>
      </c>
      <c r="FL17">
        <f>IF(ISNA(FH17),NA(),Capability!$L$11)</f>
        <v/>
      </c>
      <c r="FM17">
        <f>IF(OR(ISNA(FI17),ISNA(FI16)),NA(),ABS(FI17-FI16))</f>
        <v/>
      </c>
      <c r="FN17">
        <f>IF(ISNA(FH17),NA(),Capability!$N$11)</f>
        <v/>
      </c>
      <c r="FO17">
        <f>IF(ISNA(FH17),NA(),IF(OR(Capability!$Q$11="",Settings!$F$7&lt;&gt;"Y"),NA(),Capability!$Q$11))</f>
        <v/>
      </c>
      <c r="FP17">
        <f>IF(ISNA(FH17),NA(),IF(OR(Capability!$P$11="",Settings!$F$7&lt;&gt;"Y"),NA(),Capability!$P$11))</f>
        <v/>
      </c>
      <c r="FQ17">
        <f>IF(FO$1="","",ROUND(FM$1+FO$1*13.5,4))</f>
        <v/>
      </c>
      <c r="FR17">
        <f>IF(FO$1="","",COUNTIFS('Data Entry'!$N$5:$N$10004,"&gt;="&amp;(FM$1+FO$1*13),'Data Entry'!$N$5:$N$10004,"&lt;"&amp;(FM$1+FO$1*14)))</f>
        <v/>
      </c>
      <c r="FS17">
        <f>IF(OR(Capability!$P$11="",FO$1=""),NA(),IF(AND(Capability!$P$11&gt;=(FM$1+FO$1*13),Capability!$P$11&lt;(FM$1+FO$1*14)),FQ$1*1.15,NA()))</f>
        <v/>
      </c>
      <c r="FT17">
        <f>IF(OR(Capability!$Q$11="",FO$1=""),NA(),IF(AND(Capability!$Q$11&gt;=(FM$1+FO$1*13),Capability!$Q$11&lt;(FM$1+FO$1*14)),FQ$1*1.15,NA()))</f>
        <v/>
      </c>
      <c r="FV17">
        <f>IF((FY$1+13)&gt;FW$1,NA(),(FY$1+13)-4)</f>
        <v/>
      </c>
      <c r="FW17">
        <f>IF((FY$1+13)&gt;FW$1,NA(),INDEX('Data Entry'!$O$5:$O$10004,(FY$1+13)-4))</f>
        <v/>
      </c>
      <c r="FX17">
        <f>IF(ISNA(FV17),NA(),Capability!$K$12)</f>
        <v/>
      </c>
      <c r="FY17">
        <f>IF(ISNA(FV17),NA(),Capability!$J$12)</f>
        <v/>
      </c>
      <c r="FZ17">
        <f>IF(ISNA(FV17),NA(),Capability!$L$12)</f>
        <v/>
      </c>
      <c r="GA17">
        <f>IF(OR(ISNA(FW17),ISNA(FW16)),NA(),ABS(FW17-FW16))</f>
        <v/>
      </c>
      <c r="GB17">
        <f>IF(ISNA(FV17),NA(),Capability!$N$12)</f>
        <v/>
      </c>
      <c r="GC17">
        <f>IF(ISNA(FV17),NA(),IF(OR(Capability!$Q$12="",Settings!$F$7&lt;&gt;"Y"),NA(),Capability!$Q$12))</f>
        <v/>
      </c>
      <c r="GD17">
        <f>IF(ISNA(FV17),NA(),IF(OR(Capability!$P$12="",Settings!$F$7&lt;&gt;"Y"),NA(),Capability!$P$12))</f>
        <v/>
      </c>
      <c r="GE17">
        <f>IF(GC$1="","",ROUND(GA$1+GC$1*13.5,4))</f>
        <v/>
      </c>
      <c r="GF17">
        <f>IF(GC$1="","",COUNTIFS('Data Entry'!$O$5:$O$10004,"&gt;="&amp;(GA$1+GC$1*13),'Data Entry'!$O$5:$O$10004,"&lt;"&amp;(GA$1+GC$1*14)))</f>
        <v/>
      </c>
      <c r="GG17">
        <f>IF(OR(Capability!$P$12="",GC$1=""),NA(),IF(AND(Capability!$P$12&gt;=(GA$1+GC$1*13),Capability!$P$12&lt;(GA$1+GC$1*14)),GE$1*1.15,NA()))</f>
        <v/>
      </c>
      <c r="GH17">
        <f>IF(OR(Capability!$Q$12="",GC$1=""),NA(),IF(AND(Capability!$Q$12&gt;=(GA$1+GC$1*13),Capability!$Q$12&lt;(GA$1+GC$1*14)),GE$1*1.15,NA()))</f>
        <v/>
      </c>
      <c r="GJ17">
        <f>IF((GM$1+13)&gt;GK$1,NA(),(GM$1+13)-4)</f>
        <v/>
      </c>
      <c r="GK17">
        <f>IF((GM$1+13)&gt;GK$1,NA(),INDEX('Data Entry'!$P$5:$P$10004,(GM$1+13)-4))</f>
        <v/>
      </c>
      <c r="GL17">
        <f>IF(ISNA(GJ17),NA(),Capability!$K$13)</f>
        <v/>
      </c>
      <c r="GM17">
        <f>IF(ISNA(GJ17),NA(),Capability!$J$13)</f>
        <v/>
      </c>
      <c r="GN17">
        <f>IF(ISNA(GJ17),NA(),Capability!$L$13)</f>
        <v/>
      </c>
      <c r="GO17">
        <f>IF(OR(ISNA(GK17),ISNA(GK16)),NA(),ABS(GK17-GK16))</f>
        <v/>
      </c>
      <c r="GP17">
        <f>IF(ISNA(GJ17),NA(),Capability!$N$13)</f>
        <v/>
      </c>
      <c r="GQ17">
        <f>IF(ISNA(GJ17),NA(),IF(OR(Capability!$Q$13="",Settings!$F$7&lt;&gt;"Y"),NA(),Capability!$Q$13))</f>
        <v/>
      </c>
      <c r="GR17">
        <f>IF(ISNA(GJ17),NA(),IF(OR(Capability!$P$13="",Settings!$F$7&lt;&gt;"Y"),NA(),Capability!$P$13))</f>
        <v/>
      </c>
      <c r="GS17">
        <f>IF(GQ$1="","",ROUND(GO$1+GQ$1*13.5,4))</f>
        <v/>
      </c>
      <c r="GT17">
        <f>IF(GQ$1="","",COUNTIFS('Data Entry'!$P$5:$P$10004,"&gt;="&amp;(GO$1+GQ$1*13),'Data Entry'!$P$5:$P$10004,"&lt;"&amp;(GO$1+GQ$1*14)))</f>
        <v/>
      </c>
      <c r="GU17">
        <f>IF(OR(Capability!$P$13="",GQ$1=""),NA(),IF(AND(Capability!$P$13&gt;=(GO$1+GQ$1*13),Capability!$P$13&lt;(GO$1+GQ$1*14)),GS$1*1.15,NA()))</f>
        <v/>
      </c>
      <c r="GV17">
        <f>IF(OR(Capability!$Q$13="",GQ$1=""),NA(),IF(AND(Capability!$Q$13&gt;=(GO$1+GQ$1*13),Capability!$Q$13&lt;(GO$1+GQ$1*14)),GS$1*1.15,NA()))</f>
        <v/>
      </c>
      <c r="GX17">
        <f>IF((HA$1+13)&gt;GY$1,NA(),(HA$1+13)-4)</f>
        <v/>
      </c>
      <c r="GY17">
        <f>IF((HA$1+13)&gt;GY$1,NA(),INDEX('Data Entry'!$Q$5:$Q$10004,(HA$1+13)-4))</f>
        <v/>
      </c>
      <c r="GZ17">
        <f>IF(ISNA(GX17),NA(),Capability!$K$14)</f>
        <v/>
      </c>
      <c r="HA17">
        <f>IF(ISNA(GX17),NA(),Capability!$J$14)</f>
        <v/>
      </c>
      <c r="HB17">
        <f>IF(ISNA(GX17),NA(),Capability!$L$14)</f>
        <v/>
      </c>
      <c r="HC17">
        <f>IF(OR(ISNA(GY17),ISNA(GY16)),NA(),ABS(GY17-GY16))</f>
        <v/>
      </c>
      <c r="HD17">
        <f>IF(ISNA(GX17),NA(),Capability!$N$14)</f>
        <v/>
      </c>
      <c r="HE17">
        <f>IF(ISNA(GX17),NA(),IF(OR(Capability!$Q$14="",Settings!$F$7&lt;&gt;"Y"),NA(),Capability!$Q$14))</f>
        <v/>
      </c>
      <c r="HF17">
        <f>IF(ISNA(GX17),NA(),IF(OR(Capability!$P$14="",Settings!$F$7&lt;&gt;"Y"),NA(),Capability!$P$14))</f>
        <v/>
      </c>
      <c r="HG17">
        <f>IF(HE$1="","",ROUND(HC$1+HE$1*13.5,4))</f>
        <v/>
      </c>
      <c r="HH17">
        <f>IF(HE$1="","",COUNTIFS('Data Entry'!$Q$5:$Q$10004,"&gt;="&amp;(HC$1+HE$1*13),'Data Entry'!$Q$5:$Q$10004,"&lt;"&amp;(HC$1+HE$1*14)))</f>
        <v/>
      </c>
      <c r="HI17">
        <f>IF(OR(Capability!$P$14="",HE$1=""),NA(),IF(AND(Capability!$P$14&gt;=(HC$1+HE$1*13),Capability!$P$14&lt;(HC$1+HE$1*14)),HG$1*1.15,NA()))</f>
        <v/>
      </c>
      <c r="HJ17">
        <f>IF(OR(Capability!$Q$14="",HE$1=""),NA(),IF(AND(Capability!$Q$14&gt;=(HC$1+HE$1*13),Capability!$Q$14&lt;(HC$1+HE$1*14)),HG$1*1.15,NA()))</f>
        <v/>
      </c>
    </row>
    <row r="18">
      <c r="A18" s="35" t="inlineStr">
        <is>
          <t>CL</t>
        </is>
      </c>
      <c r="B18" s="23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IF((CS$1+14)&gt;CQ$1,NA(),(CS$1+14)-4)</f>
        <v/>
      </c>
      <c r="CQ18">
        <f>IF((CS$1+14)&gt;CQ$1,NA(),INDEX('Data Entry'!$I$5:$I$10004,(CS$1+14)-4))</f>
        <v/>
      </c>
      <c r="CR18">
        <f>IF(ISNA(CP18),NA(),Capability!$K$6)</f>
        <v/>
      </c>
      <c r="CS18">
        <f>IF(ISNA(CP18),NA(),Capability!$J$6)</f>
        <v/>
      </c>
      <c r="CT18">
        <f>IF(ISNA(CP18),NA(),Capability!$L$6)</f>
        <v/>
      </c>
      <c r="CU18">
        <f>IF(OR(ISNA(CQ18),ISNA(CQ17)),NA(),ABS(CQ18-CQ17))</f>
        <v/>
      </c>
      <c r="CV18">
        <f>IF(ISNA(CP18),NA(),Capability!$N$6)</f>
        <v/>
      </c>
      <c r="CW18">
        <f>IF(ISNA(CP18),NA(),IF(OR(Capability!$Q$6="",Settings!$F$7&lt;&gt;"Y"),NA(),Capability!$Q$6))</f>
        <v/>
      </c>
      <c r="CX18">
        <f>IF(ISNA(CP18),NA(),IF(OR(Capability!$P$6="",Settings!$F$7&lt;&gt;"Y"),NA(),Capability!$P$6))</f>
        <v/>
      </c>
      <c r="CY18">
        <f>IF(CW$1="","",ROUND(CU$1+CW$1*14.5,4))</f>
        <v/>
      </c>
      <c r="CZ18">
        <f>IF(CW$1="","",COUNTIFS('Data Entry'!$I$5:$I$10004,"&gt;="&amp;(CU$1+CW$1*14),'Data Entry'!$I$5:$I$10004,"&lt;="&amp;(CU$1+CW$1*15)))</f>
        <v/>
      </c>
      <c r="DA18">
        <f>IF(OR(Capability!$P$6="",CW$1=""),NA(),IF(AND(Capability!$P$6&gt;=(CU$1+CW$1*14),Capability!$P$6&lt;(CU$1+CW$1*15)),CY$1*1.15,NA()))</f>
        <v/>
      </c>
      <c r="DB18">
        <f>IF(OR(Capability!$Q$6="",CW$1=""),NA(),IF(AND(Capability!$Q$6&gt;=(CU$1+CW$1*14),Capability!$Q$6&lt;(CU$1+CW$1*15)),CY$1*1.15,NA()))</f>
        <v/>
      </c>
      <c r="DD18">
        <f>IF((DG$1+14)&gt;DE$1,NA(),(DG$1+14)-4)</f>
        <v/>
      </c>
      <c r="DE18">
        <f>IF((DG$1+14)&gt;DE$1,NA(),INDEX('Data Entry'!$J$5:$J$10004,(DG$1+14)-4))</f>
        <v/>
      </c>
      <c r="DF18">
        <f>IF(ISNA(DD18),NA(),Capability!$K$7)</f>
        <v/>
      </c>
      <c r="DG18">
        <f>IF(ISNA(DD18),NA(),Capability!$J$7)</f>
        <v/>
      </c>
      <c r="DH18">
        <f>IF(ISNA(DD18),NA(),Capability!$L$7)</f>
        <v/>
      </c>
      <c r="DI18">
        <f>IF(OR(ISNA(DE18),ISNA(DE17)),NA(),ABS(DE18-DE17))</f>
        <v/>
      </c>
      <c r="DJ18">
        <f>IF(ISNA(DD18),NA(),Capability!$N$7)</f>
        <v/>
      </c>
      <c r="DK18">
        <f>IF(ISNA(DD18),NA(),IF(OR(Capability!$Q$7="",Settings!$F$7&lt;&gt;"Y"),NA(),Capability!$Q$7))</f>
        <v/>
      </c>
      <c r="DL18">
        <f>IF(ISNA(DD18),NA(),IF(OR(Capability!$P$7="",Settings!$F$7&lt;&gt;"Y"),NA(),Capability!$P$7))</f>
        <v/>
      </c>
      <c r="DM18">
        <f>IF(DK$1="","",ROUND(DI$1+DK$1*14.5,4))</f>
        <v/>
      </c>
      <c r="DN18">
        <f>IF(DK$1="","",COUNTIFS('Data Entry'!$J$5:$J$10004,"&gt;="&amp;(DI$1+DK$1*14),'Data Entry'!$J$5:$J$10004,"&lt;="&amp;(DI$1+DK$1*15)))</f>
        <v/>
      </c>
      <c r="DO18">
        <f>IF(OR(Capability!$P$7="",DK$1=""),NA(),IF(AND(Capability!$P$7&gt;=(DI$1+DK$1*14),Capability!$P$7&lt;(DI$1+DK$1*15)),DM$1*1.15,NA()))</f>
        <v/>
      </c>
      <c r="DP18">
        <f>IF(OR(Capability!$Q$7="",DK$1=""),NA(),IF(AND(Capability!$Q$7&gt;=(DI$1+DK$1*14),Capability!$Q$7&lt;(DI$1+DK$1*15)),DM$1*1.15,NA()))</f>
        <v/>
      </c>
      <c r="DR18">
        <f>IF((DU$1+14)&gt;DS$1,NA(),(DU$1+14)-4)</f>
        <v/>
      </c>
      <c r="DS18">
        <f>IF((DU$1+14)&gt;DS$1,NA(),INDEX('Data Entry'!$K$5:$K$10004,(DU$1+14)-4))</f>
        <v/>
      </c>
      <c r="DT18">
        <f>IF(ISNA(DR18),NA(),Capability!$K$8)</f>
        <v/>
      </c>
      <c r="DU18">
        <f>IF(ISNA(DR18),NA(),Capability!$J$8)</f>
        <v/>
      </c>
      <c r="DV18">
        <f>IF(ISNA(DR18),NA(),Capability!$L$8)</f>
        <v/>
      </c>
      <c r="DW18">
        <f>IF(OR(ISNA(DS18),ISNA(DS17)),NA(),ABS(DS18-DS17))</f>
        <v/>
      </c>
      <c r="DX18">
        <f>IF(ISNA(DR18),NA(),Capability!$N$8)</f>
        <v/>
      </c>
      <c r="DY18">
        <f>IF(ISNA(DR18),NA(),IF(OR(Capability!$Q$8="",Settings!$F$7&lt;&gt;"Y"),NA(),Capability!$Q$8))</f>
        <v/>
      </c>
      <c r="DZ18">
        <f>IF(ISNA(DR18),NA(),IF(OR(Capability!$P$8="",Settings!$F$7&lt;&gt;"Y"),NA(),Capability!$P$8))</f>
        <v/>
      </c>
      <c r="EA18">
        <f>IF(DY$1="","",ROUND(DW$1+DY$1*14.5,4))</f>
        <v/>
      </c>
      <c r="EB18">
        <f>IF(DY$1="","",COUNTIFS('Data Entry'!$K$5:$K$10004,"&gt;="&amp;(DW$1+DY$1*14),'Data Entry'!$K$5:$K$10004,"&lt;="&amp;(DW$1+DY$1*15)))</f>
        <v/>
      </c>
      <c r="EC18">
        <f>IF(OR(Capability!$P$8="",DY$1=""),NA(),IF(AND(Capability!$P$8&gt;=(DW$1+DY$1*14),Capability!$P$8&lt;(DW$1+DY$1*15)),EA$1*1.15,NA()))</f>
        <v/>
      </c>
      <c r="ED18">
        <f>IF(OR(Capability!$Q$8="",DY$1=""),NA(),IF(AND(Capability!$Q$8&gt;=(DW$1+DY$1*14),Capability!$Q$8&lt;(DW$1+DY$1*15)),EA$1*1.15,NA()))</f>
        <v/>
      </c>
      <c r="EF18">
        <f>IF((EI$1+14)&gt;EG$1,NA(),(EI$1+14)-4)</f>
        <v/>
      </c>
      <c r="EG18">
        <f>IF((EI$1+14)&gt;EG$1,NA(),INDEX('Data Entry'!$L$5:$L$10004,(EI$1+14)-4))</f>
        <v/>
      </c>
      <c r="EH18">
        <f>IF(ISNA(EF18),NA(),Capability!$K$9)</f>
        <v/>
      </c>
      <c r="EI18">
        <f>IF(ISNA(EF18),NA(),Capability!$J$9)</f>
        <v/>
      </c>
      <c r="EJ18">
        <f>IF(ISNA(EF18),NA(),Capability!$L$9)</f>
        <v/>
      </c>
      <c r="EK18">
        <f>IF(OR(ISNA(EG18),ISNA(EG17)),NA(),ABS(EG18-EG17))</f>
        <v/>
      </c>
      <c r="EL18">
        <f>IF(ISNA(EF18),NA(),Capability!$N$9)</f>
        <v/>
      </c>
      <c r="EM18">
        <f>IF(ISNA(EF18),NA(),IF(OR(Capability!$Q$9="",Settings!$F$7&lt;&gt;"Y"),NA(),Capability!$Q$9))</f>
        <v/>
      </c>
      <c r="EN18">
        <f>IF(ISNA(EF18),NA(),IF(OR(Capability!$P$9="",Settings!$F$7&lt;&gt;"Y"),NA(),Capability!$P$9))</f>
        <v/>
      </c>
      <c r="EO18">
        <f>IF(EM$1="","",ROUND(EK$1+EM$1*14.5,4))</f>
        <v/>
      </c>
      <c r="EP18">
        <f>IF(EM$1="","",COUNTIFS('Data Entry'!$L$5:$L$10004,"&gt;="&amp;(EK$1+EM$1*14),'Data Entry'!$L$5:$L$10004,"&lt;="&amp;(EK$1+EM$1*15)))</f>
        <v/>
      </c>
      <c r="EQ18">
        <f>IF(OR(Capability!$P$9="",EM$1=""),NA(),IF(AND(Capability!$P$9&gt;=(EK$1+EM$1*14),Capability!$P$9&lt;(EK$1+EM$1*15)),EO$1*1.15,NA()))</f>
        <v/>
      </c>
      <c r="ER18">
        <f>IF(OR(Capability!$Q$9="",EM$1=""),NA(),IF(AND(Capability!$Q$9&gt;=(EK$1+EM$1*14),Capability!$Q$9&lt;(EK$1+EM$1*15)),EO$1*1.15,NA()))</f>
        <v/>
      </c>
      <c r="ET18">
        <f>IF((EW$1+14)&gt;EU$1,NA(),(EW$1+14)-4)</f>
        <v/>
      </c>
      <c r="EU18">
        <f>IF((EW$1+14)&gt;EU$1,NA(),INDEX('Data Entry'!$M$5:$M$10004,(EW$1+14)-4))</f>
        <v/>
      </c>
      <c r="EV18">
        <f>IF(ISNA(ET18),NA(),Capability!$K$10)</f>
        <v/>
      </c>
      <c r="EW18">
        <f>IF(ISNA(ET18),NA(),Capability!$J$10)</f>
        <v/>
      </c>
      <c r="EX18">
        <f>IF(ISNA(ET18),NA(),Capability!$L$10)</f>
        <v/>
      </c>
      <c r="EY18">
        <f>IF(OR(ISNA(EU18),ISNA(EU17)),NA(),ABS(EU18-EU17))</f>
        <v/>
      </c>
      <c r="EZ18">
        <f>IF(ISNA(ET18),NA(),Capability!$N$10)</f>
        <v/>
      </c>
      <c r="FA18">
        <f>IF(ISNA(ET18),NA(),IF(OR(Capability!$Q$10="",Settings!$F$7&lt;&gt;"Y"),NA(),Capability!$Q$10))</f>
        <v/>
      </c>
      <c r="FB18">
        <f>IF(ISNA(ET18),NA(),IF(OR(Capability!$P$10="",Settings!$F$7&lt;&gt;"Y"),NA(),Capability!$P$10))</f>
        <v/>
      </c>
      <c r="FC18">
        <f>IF(FA$1="","",ROUND(EY$1+FA$1*14.5,4))</f>
        <v/>
      </c>
      <c r="FD18">
        <f>IF(FA$1="","",COUNTIFS('Data Entry'!$M$5:$M$10004,"&gt;="&amp;(EY$1+FA$1*14),'Data Entry'!$M$5:$M$10004,"&lt;="&amp;(EY$1+FA$1*15)))</f>
        <v/>
      </c>
      <c r="FE18">
        <f>IF(OR(Capability!$P$10="",FA$1=""),NA(),IF(AND(Capability!$P$10&gt;=(EY$1+FA$1*14),Capability!$P$10&lt;(EY$1+FA$1*15)),FC$1*1.15,NA()))</f>
        <v/>
      </c>
      <c r="FF18">
        <f>IF(OR(Capability!$Q$10="",FA$1=""),NA(),IF(AND(Capability!$Q$10&gt;=(EY$1+FA$1*14),Capability!$Q$10&lt;(EY$1+FA$1*15)),FC$1*1.15,NA()))</f>
        <v/>
      </c>
      <c r="FH18">
        <f>IF((FK$1+14)&gt;FI$1,NA(),(FK$1+14)-4)</f>
        <v/>
      </c>
      <c r="FI18">
        <f>IF((FK$1+14)&gt;FI$1,NA(),INDEX('Data Entry'!$N$5:$N$10004,(FK$1+14)-4))</f>
        <v/>
      </c>
      <c r="FJ18">
        <f>IF(ISNA(FH18),NA(),Capability!$K$11)</f>
        <v/>
      </c>
      <c r="FK18">
        <f>IF(ISNA(FH18),NA(),Capability!$J$11)</f>
        <v/>
      </c>
      <c r="FL18">
        <f>IF(ISNA(FH18),NA(),Capability!$L$11)</f>
        <v/>
      </c>
      <c r="FM18">
        <f>IF(OR(ISNA(FI18),ISNA(FI17)),NA(),ABS(FI18-FI17))</f>
        <v/>
      </c>
      <c r="FN18">
        <f>IF(ISNA(FH18),NA(),Capability!$N$11)</f>
        <v/>
      </c>
      <c r="FO18">
        <f>IF(ISNA(FH18),NA(),IF(OR(Capability!$Q$11="",Settings!$F$7&lt;&gt;"Y"),NA(),Capability!$Q$11))</f>
        <v/>
      </c>
      <c r="FP18">
        <f>IF(ISNA(FH18),NA(),IF(OR(Capability!$P$11="",Settings!$F$7&lt;&gt;"Y"),NA(),Capability!$P$11))</f>
        <v/>
      </c>
      <c r="FQ18">
        <f>IF(FO$1="","",ROUND(FM$1+FO$1*14.5,4))</f>
        <v/>
      </c>
      <c r="FR18">
        <f>IF(FO$1="","",COUNTIFS('Data Entry'!$N$5:$N$10004,"&gt;="&amp;(FM$1+FO$1*14),'Data Entry'!$N$5:$N$10004,"&lt;="&amp;(FM$1+FO$1*15)))</f>
        <v/>
      </c>
      <c r="FS18">
        <f>IF(OR(Capability!$P$11="",FO$1=""),NA(),IF(AND(Capability!$P$11&gt;=(FM$1+FO$1*14),Capability!$P$11&lt;(FM$1+FO$1*15)),FQ$1*1.15,NA()))</f>
        <v/>
      </c>
      <c r="FT18">
        <f>IF(OR(Capability!$Q$11="",FO$1=""),NA(),IF(AND(Capability!$Q$11&gt;=(FM$1+FO$1*14),Capability!$Q$11&lt;(FM$1+FO$1*15)),FQ$1*1.15,NA()))</f>
        <v/>
      </c>
      <c r="FV18">
        <f>IF((FY$1+14)&gt;FW$1,NA(),(FY$1+14)-4)</f>
        <v/>
      </c>
      <c r="FW18">
        <f>IF((FY$1+14)&gt;FW$1,NA(),INDEX('Data Entry'!$O$5:$O$10004,(FY$1+14)-4))</f>
        <v/>
      </c>
      <c r="FX18">
        <f>IF(ISNA(FV18),NA(),Capability!$K$12)</f>
        <v/>
      </c>
      <c r="FY18">
        <f>IF(ISNA(FV18),NA(),Capability!$J$12)</f>
        <v/>
      </c>
      <c r="FZ18">
        <f>IF(ISNA(FV18),NA(),Capability!$L$12)</f>
        <v/>
      </c>
      <c r="GA18">
        <f>IF(OR(ISNA(FW18),ISNA(FW17)),NA(),ABS(FW18-FW17))</f>
        <v/>
      </c>
      <c r="GB18">
        <f>IF(ISNA(FV18),NA(),Capability!$N$12)</f>
        <v/>
      </c>
      <c r="GC18">
        <f>IF(ISNA(FV18),NA(),IF(OR(Capability!$Q$12="",Settings!$F$7&lt;&gt;"Y"),NA(),Capability!$Q$12))</f>
        <v/>
      </c>
      <c r="GD18">
        <f>IF(ISNA(FV18),NA(),IF(OR(Capability!$P$12="",Settings!$F$7&lt;&gt;"Y"),NA(),Capability!$P$12))</f>
        <v/>
      </c>
      <c r="GE18">
        <f>IF(GC$1="","",ROUND(GA$1+GC$1*14.5,4))</f>
        <v/>
      </c>
      <c r="GF18">
        <f>IF(GC$1="","",COUNTIFS('Data Entry'!$O$5:$O$10004,"&gt;="&amp;(GA$1+GC$1*14),'Data Entry'!$O$5:$O$10004,"&lt;="&amp;(GA$1+GC$1*15)))</f>
        <v/>
      </c>
      <c r="GG18">
        <f>IF(OR(Capability!$P$12="",GC$1=""),NA(),IF(AND(Capability!$P$12&gt;=(GA$1+GC$1*14),Capability!$P$12&lt;(GA$1+GC$1*15)),GE$1*1.15,NA()))</f>
        <v/>
      </c>
      <c r="GH18">
        <f>IF(OR(Capability!$Q$12="",GC$1=""),NA(),IF(AND(Capability!$Q$12&gt;=(GA$1+GC$1*14),Capability!$Q$12&lt;(GA$1+GC$1*15)),GE$1*1.15,NA()))</f>
        <v/>
      </c>
      <c r="GJ18">
        <f>IF((GM$1+14)&gt;GK$1,NA(),(GM$1+14)-4)</f>
        <v/>
      </c>
      <c r="GK18">
        <f>IF((GM$1+14)&gt;GK$1,NA(),INDEX('Data Entry'!$P$5:$P$10004,(GM$1+14)-4))</f>
        <v/>
      </c>
      <c r="GL18">
        <f>IF(ISNA(GJ18),NA(),Capability!$K$13)</f>
        <v/>
      </c>
      <c r="GM18">
        <f>IF(ISNA(GJ18),NA(),Capability!$J$13)</f>
        <v/>
      </c>
      <c r="GN18">
        <f>IF(ISNA(GJ18),NA(),Capability!$L$13)</f>
        <v/>
      </c>
      <c r="GO18">
        <f>IF(OR(ISNA(GK18),ISNA(GK17)),NA(),ABS(GK18-GK17))</f>
        <v/>
      </c>
      <c r="GP18">
        <f>IF(ISNA(GJ18),NA(),Capability!$N$13)</f>
        <v/>
      </c>
      <c r="GQ18">
        <f>IF(ISNA(GJ18),NA(),IF(OR(Capability!$Q$13="",Settings!$F$7&lt;&gt;"Y"),NA(),Capability!$Q$13))</f>
        <v/>
      </c>
      <c r="GR18">
        <f>IF(ISNA(GJ18),NA(),IF(OR(Capability!$P$13="",Settings!$F$7&lt;&gt;"Y"),NA(),Capability!$P$13))</f>
        <v/>
      </c>
      <c r="GS18">
        <f>IF(GQ$1="","",ROUND(GO$1+GQ$1*14.5,4))</f>
        <v/>
      </c>
      <c r="GT18">
        <f>IF(GQ$1="","",COUNTIFS('Data Entry'!$P$5:$P$10004,"&gt;="&amp;(GO$1+GQ$1*14),'Data Entry'!$P$5:$P$10004,"&lt;="&amp;(GO$1+GQ$1*15)))</f>
        <v/>
      </c>
      <c r="GU18">
        <f>IF(OR(Capability!$P$13="",GQ$1=""),NA(),IF(AND(Capability!$P$13&gt;=(GO$1+GQ$1*14),Capability!$P$13&lt;(GO$1+GQ$1*15)),GS$1*1.15,NA()))</f>
        <v/>
      </c>
      <c r="GV18">
        <f>IF(OR(Capability!$Q$13="",GQ$1=""),NA(),IF(AND(Capability!$Q$13&gt;=(GO$1+GQ$1*14),Capability!$Q$13&lt;(GO$1+GQ$1*15)),GS$1*1.15,NA()))</f>
        <v/>
      </c>
      <c r="GX18">
        <f>IF((HA$1+14)&gt;GY$1,NA(),(HA$1+14)-4)</f>
        <v/>
      </c>
      <c r="GY18">
        <f>IF((HA$1+14)&gt;GY$1,NA(),INDEX('Data Entry'!$Q$5:$Q$10004,(HA$1+14)-4))</f>
        <v/>
      </c>
      <c r="GZ18">
        <f>IF(ISNA(GX18),NA(),Capability!$K$14)</f>
        <v/>
      </c>
      <c r="HA18">
        <f>IF(ISNA(GX18),NA(),Capability!$J$14)</f>
        <v/>
      </c>
      <c r="HB18">
        <f>IF(ISNA(GX18),NA(),Capability!$L$14)</f>
        <v/>
      </c>
      <c r="HC18">
        <f>IF(OR(ISNA(GY18),ISNA(GY17)),NA(),ABS(GY18-GY17))</f>
        <v/>
      </c>
      <c r="HD18">
        <f>IF(ISNA(GX18),NA(),Capability!$N$14)</f>
        <v/>
      </c>
      <c r="HE18">
        <f>IF(ISNA(GX18),NA(),IF(OR(Capability!$Q$14="",Settings!$F$7&lt;&gt;"Y"),NA(),Capability!$Q$14))</f>
        <v/>
      </c>
      <c r="HF18">
        <f>IF(ISNA(GX18),NA(),IF(OR(Capability!$P$14="",Settings!$F$7&lt;&gt;"Y"),NA(),Capability!$P$14))</f>
        <v/>
      </c>
      <c r="HG18">
        <f>IF(HE$1="","",ROUND(HC$1+HE$1*14.5,4))</f>
        <v/>
      </c>
      <c r="HH18">
        <f>IF(HE$1="","",COUNTIFS('Data Entry'!$Q$5:$Q$10004,"&gt;="&amp;(HC$1+HE$1*14),'Data Entry'!$Q$5:$Q$10004,"&lt;="&amp;(HC$1+HE$1*15)))</f>
        <v/>
      </c>
      <c r="HI18">
        <f>IF(OR(Capability!$P$14="",HE$1=""),NA(),IF(AND(Capability!$P$14&gt;=(HC$1+HE$1*14),Capability!$P$14&lt;(HC$1+HE$1*15)),HG$1*1.15,NA()))</f>
        <v/>
      </c>
      <c r="HJ18">
        <f>IF(OR(Capability!$Q$14="",HE$1=""),NA(),IF(AND(Capability!$Q$14&gt;=(HC$1+HE$1*14),Capability!$Q$14&lt;(HC$1+HE$1*15)),HG$1*1.15,NA()))</f>
        <v/>
      </c>
    </row>
    <row r="19">
      <c r="A19" s="35" t="inlineStr">
        <is>
          <t>LCL</t>
        </is>
      </c>
      <c r="B19" s="23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P19">
        <f>IF((CS$1+15)&gt;CQ$1,NA(),(CS$1+15)-4)</f>
        <v/>
      </c>
      <c r="CQ19">
        <f>IF((CS$1+15)&gt;CQ$1,NA(),INDEX('Data Entry'!$I$5:$I$10004,(CS$1+15)-4))</f>
        <v/>
      </c>
      <c r="CR19">
        <f>IF(ISNA(CP19),NA(),Capability!$K$6)</f>
        <v/>
      </c>
      <c r="CS19">
        <f>IF(ISNA(CP19),NA(),Capability!$J$6)</f>
        <v/>
      </c>
      <c r="CT19">
        <f>IF(ISNA(CP19),NA(),Capability!$L$6)</f>
        <v/>
      </c>
      <c r="CU19">
        <f>IF(OR(ISNA(CQ19),ISNA(CQ18)),NA(),ABS(CQ19-CQ18))</f>
        <v/>
      </c>
      <c r="CV19">
        <f>IF(ISNA(CP19),NA(),Capability!$N$6)</f>
        <v/>
      </c>
      <c r="CW19">
        <f>IF(ISNA(CP19),NA(),IF(OR(Capability!$Q$6="",Settings!$F$7&lt;&gt;"Y"),NA(),Capability!$Q$6))</f>
        <v/>
      </c>
      <c r="CX19">
        <f>IF(ISNA(CP19),NA(),IF(OR(Capability!$P$6="",Settings!$F$7&lt;&gt;"Y"),NA(),Capability!$P$6))</f>
        <v/>
      </c>
      <c r="DD19">
        <f>IF((DG$1+15)&gt;DE$1,NA(),(DG$1+15)-4)</f>
        <v/>
      </c>
      <c r="DE19">
        <f>IF((DG$1+15)&gt;DE$1,NA(),INDEX('Data Entry'!$J$5:$J$10004,(DG$1+15)-4))</f>
        <v/>
      </c>
      <c r="DF19">
        <f>IF(ISNA(DD19),NA(),Capability!$K$7)</f>
        <v/>
      </c>
      <c r="DG19">
        <f>IF(ISNA(DD19),NA(),Capability!$J$7)</f>
        <v/>
      </c>
      <c r="DH19">
        <f>IF(ISNA(DD19),NA(),Capability!$L$7)</f>
        <v/>
      </c>
      <c r="DI19">
        <f>IF(OR(ISNA(DE19),ISNA(DE18)),NA(),ABS(DE19-DE18))</f>
        <v/>
      </c>
      <c r="DJ19">
        <f>IF(ISNA(DD19),NA(),Capability!$N$7)</f>
        <v/>
      </c>
      <c r="DK19">
        <f>IF(ISNA(DD19),NA(),IF(OR(Capability!$Q$7="",Settings!$F$7&lt;&gt;"Y"),NA(),Capability!$Q$7))</f>
        <v/>
      </c>
      <c r="DL19">
        <f>IF(ISNA(DD19),NA(),IF(OR(Capability!$P$7="",Settings!$F$7&lt;&gt;"Y"),NA(),Capability!$P$7))</f>
        <v/>
      </c>
      <c r="DR19">
        <f>IF((DU$1+15)&gt;DS$1,NA(),(DU$1+15)-4)</f>
        <v/>
      </c>
      <c r="DS19">
        <f>IF((DU$1+15)&gt;DS$1,NA(),INDEX('Data Entry'!$K$5:$K$10004,(DU$1+15)-4))</f>
        <v/>
      </c>
      <c r="DT19">
        <f>IF(ISNA(DR19),NA(),Capability!$K$8)</f>
        <v/>
      </c>
      <c r="DU19">
        <f>IF(ISNA(DR19),NA(),Capability!$J$8)</f>
        <v/>
      </c>
      <c r="DV19">
        <f>IF(ISNA(DR19),NA(),Capability!$L$8)</f>
        <v/>
      </c>
      <c r="DW19">
        <f>IF(OR(ISNA(DS19),ISNA(DS18)),NA(),ABS(DS19-DS18))</f>
        <v/>
      </c>
      <c r="DX19">
        <f>IF(ISNA(DR19),NA(),Capability!$N$8)</f>
        <v/>
      </c>
      <c r="DY19">
        <f>IF(ISNA(DR19),NA(),IF(OR(Capability!$Q$8="",Settings!$F$7&lt;&gt;"Y"),NA(),Capability!$Q$8))</f>
        <v/>
      </c>
      <c r="DZ19">
        <f>IF(ISNA(DR19),NA(),IF(OR(Capability!$P$8="",Settings!$F$7&lt;&gt;"Y"),NA(),Capability!$P$8))</f>
        <v/>
      </c>
      <c r="EF19">
        <f>IF((EI$1+15)&gt;EG$1,NA(),(EI$1+15)-4)</f>
        <v/>
      </c>
      <c r="EG19">
        <f>IF((EI$1+15)&gt;EG$1,NA(),INDEX('Data Entry'!$L$5:$L$10004,(EI$1+15)-4))</f>
        <v/>
      </c>
      <c r="EH19">
        <f>IF(ISNA(EF19),NA(),Capability!$K$9)</f>
        <v/>
      </c>
      <c r="EI19">
        <f>IF(ISNA(EF19),NA(),Capability!$J$9)</f>
        <v/>
      </c>
      <c r="EJ19">
        <f>IF(ISNA(EF19),NA(),Capability!$L$9)</f>
        <v/>
      </c>
      <c r="EK19">
        <f>IF(OR(ISNA(EG19),ISNA(EG18)),NA(),ABS(EG19-EG18))</f>
        <v/>
      </c>
      <c r="EL19">
        <f>IF(ISNA(EF19),NA(),Capability!$N$9)</f>
        <v/>
      </c>
      <c r="EM19">
        <f>IF(ISNA(EF19),NA(),IF(OR(Capability!$Q$9="",Settings!$F$7&lt;&gt;"Y"),NA(),Capability!$Q$9))</f>
        <v/>
      </c>
      <c r="EN19">
        <f>IF(ISNA(EF19),NA(),IF(OR(Capability!$P$9="",Settings!$F$7&lt;&gt;"Y"),NA(),Capability!$P$9))</f>
        <v/>
      </c>
      <c r="ET19">
        <f>IF((EW$1+15)&gt;EU$1,NA(),(EW$1+15)-4)</f>
        <v/>
      </c>
      <c r="EU19">
        <f>IF((EW$1+15)&gt;EU$1,NA(),INDEX('Data Entry'!$M$5:$M$10004,(EW$1+15)-4))</f>
        <v/>
      </c>
      <c r="EV19">
        <f>IF(ISNA(ET19),NA(),Capability!$K$10)</f>
        <v/>
      </c>
      <c r="EW19">
        <f>IF(ISNA(ET19),NA(),Capability!$J$10)</f>
        <v/>
      </c>
      <c r="EX19">
        <f>IF(ISNA(ET19),NA(),Capability!$L$10)</f>
        <v/>
      </c>
      <c r="EY19">
        <f>IF(OR(ISNA(EU19),ISNA(EU18)),NA(),ABS(EU19-EU18))</f>
        <v/>
      </c>
      <c r="EZ19">
        <f>IF(ISNA(ET19),NA(),Capability!$N$10)</f>
        <v/>
      </c>
      <c r="FA19">
        <f>IF(ISNA(ET19),NA(),IF(OR(Capability!$Q$10="",Settings!$F$7&lt;&gt;"Y"),NA(),Capability!$Q$10))</f>
        <v/>
      </c>
      <c r="FB19">
        <f>IF(ISNA(ET19),NA(),IF(OR(Capability!$P$10="",Settings!$F$7&lt;&gt;"Y"),NA(),Capability!$P$10))</f>
        <v/>
      </c>
      <c r="FH19">
        <f>IF((FK$1+15)&gt;FI$1,NA(),(FK$1+15)-4)</f>
        <v/>
      </c>
      <c r="FI19">
        <f>IF((FK$1+15)&gt;FI$1,NA(),INDEX('Data Entry'!$N$5:$N$10004,(FK$1+15)-4))</f>
        <v/>
      </c>
      <c r="FJ19">
        <f>IF(ISNA(FH19),NA(),Capability!$K$11)</f>
        <v/>
      </c>
      <c r="FK19">
        <f>IF(ISNA(FH19),NA(),Capability!$J$11)</f>
        <v/>
      </c>
      <c r="FL19">
        <f>IF(ISNA(FH19),NA(),Capability!$L$11)</f>
        <v/>
      </c>
      <c r="FM19">
        <f>IF(OR(ISNA(FI19),ISNA(FI18)),NA(),ABS(FI19-FI18))</f>
        <v/>
      </c>
      <c r="FN19">
        <f>IF(ISNA(FH19),NA(),Capability!$N$11)</f>
        <v/>
      </c>
      <c r="FO19">
        <f>IF(ISNA(FH19),NA(),IF(OR(Capability!$Q$11="",Settings!$F$7&lt;&gt;"Y"),NA(),Capability!$Q$11))</f>
        <v/>
      </c>
      <c r="FP19">
        <f>IF(ISNA(FH19),NA(),IF(OR(Capability!$P$11="",Settings!$F$7&lt;&gt;"Y"),NA(),Capability!$P$11))</f>
        <v/>
      </c>
      <c r="FV19">
        <f>IF((FY$1+15)&gt;FW$1,NA(),(FY$1+15)-4)</f>
        <v/>
      </c>
      <c r="FW19">
        <f>IF((FY$1+15)&gt;FW$1,NA(),INDEX('Data Entry'!$O$5:$O$10004,(FY$1+15)-4))</f>
        <v/>
      </c>
      <c r="FX19">
        <f>IF(ISNA(FV19),NA(),Capability!$K$12)</f>
        <v/>
      </c>
      <c r="FY19">
        <f>IF(ISNA(FV19),NA(),Capability!$J$12)</f>
        <v/>
      </c>
      <c r="FZ19">
        <f>IF(ISNA(FV19),NA(),Capability!$L$12)</f>
        <v/>
      </c>
      <c r="GA19">
        <f>IF(OR(ISNA(FW19),ISNA(FW18)),NA(),ABS(FW19-FW18))</f>
        <v/>
      </c>
      <c r="GB19">
        <f>IF(ISNA(FV19),NA(),Capability!$N$12)</f>
        <v/>
      </c>
      <c r="GC19">
        <f>IF(ISNA(FV19),NA(),IF(OR(Capability!$Q$12="",Settings!$F$7&lt;&gt;"Y"),NA(),Capability!$Q$12))</f>
        <v/>
      </c>
      <c r="GD19">
        <f>IF(ISNA(FV19),NA(),IF(OR(Capability!$P$12="",Settings!$F$7&lt;&gt;"Y"),NA(),Capability!$P$12))</f>
        <v/>
      </c>
      <c r="GJ19">
        <f>IF((GM$1+15)&gt;GK$1,NA(),(GM$1+15)-4)</f>
        <v/>
      </c>
      <c r="GK19">
        <f>IF((GM$1+15)&gt;GK$1,NA(),INDEX('Data Entry'!$P$5:$P$10004,(GM$1+15)-4))</f>
        <v/>
      </c>
      <c r="GL19">
        <f>IF(ISNA(GJ19),NA(),Capability!$K$13)</f>
        <v/>
      </c>
      <c r="GM19">
        <f>IF(ISNA(GJ19),NA(),Capability!$J$13)</f>
        <v/>
      </c>
      <c r="GN19">
        <f>IF(ISNA(GJ19),NA(),Capability!$L$13)</f>
        <v/>
      </c>
      <c r="GO19">
        <f>IF(OR(ISNA(GK19),ISNA(GK18)),NA(),ABS(GK19-GK18))</f>
        <v/>
      </c>
      <c r="GP19">
        <f>IF(ISNA(GJ19),NA(),Capability!$N$13)</f>
        <v/>
      </c>
      <c r="GQ19">
        <f>IF(ISNA(GJ19),NA(),IF(OR(Capability!$Q$13="",Settings!$F$7&lt;&gt;"Y"),NA(),Capability!$Q$13))</f>
        <v/>
      </c>
      <c r="GR19">
        <f>IF(ISNA(GJ19),NA(),IF(OR(Capability!$P$13="",Settings!$F$7&lt;&gt;"Y"),NA(),Capability!$P$13))</f>
        <v/>
      </c>
      <c r="GX19">
        <f>IF((HA$1+15)&gt;GY$1,NA(),(HA$1+15)-4)</f>
        <v/>
      </c>
      <c r="GY19">
        <f>IF((HA$1+15)&gt;GY$1,NA(),INDEX('Data Entry'!$Q$5:$Q$10004,(HA$1+15)-4))</f>
        <v/>
      </c>
      <c r="GZ19">
        <f>IF(ISNA(GX19),NA(),Capability!$K$14)</f>
        <v/>
      </c>
      <c r="HA19">
        <f>IF(ISNA(GX19),NA(),Capability!$J$14)</f>
        <v/>
      </c>
      <c r="HB19">
        <f>IF(ISNA(GX19),NA(),Capability!$L$14)</f>
        <v/>
      </c>
      <c r="HC19">
        <f>IF(OR(ISNA(GY19),ISNA(GY18)),NA(),ABS(GY19-GY18))</f>
        <v/>
      </c>
      <c r="HD19">
        <f>IF(ISNA(GX19),NA(),Capability!$N$14)</f>
        <v/>
      </c>
      <c r="HE19">
        <f>IF(ISNA(GX19),NA(),IF(OR(Capability!$Q$14="",Settings!$F$7&lt;&gt;"Y"),NA(),Capability!$Q$14))</f>
        <v/>
      </c>
      <c r="HF19">
        <f>IF(ISNA(GX19),NA(),IF(OR(Capability!$P$14="",Settings!$F$7&lt;&gt;"Y"),NA(),Capability!$P$14))</f>
        <v/>
      </c>
    </row>
    <row r="20">
      <c r="A20" s="35" t="inlineStr">
        <is>
          <t>mR-bar</t>
        </is>
      </c>
      <c r="B20" s="23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P20">
        <f>IF((CS$1+16)&gt;CQ$1,NA(),(CS$1+16)-4)</f>
        <v/>
      </c>
      <c r="CQ20">
        <f>IF((CS$1+16)&gt;CQ$1,NA(),INDEX('Data Entry'!$I$5:$I$10004,(CS$1+16)-4))</f>
        <v/>
      </c>
      <c r="CR20">
        <f>IF(ISNA(CP20),NA(),Capability!$K$6)</f>
        <v/>
      </c>
      <c r="CS20">
        <f>IF(ISNA(CP20),NA(),Capability!$J$6)</f>
        <v/>
      </c>
      <c r="CT20">
        <f>IF(ISNA(CP20),NA(),Capability!$L$6)</f>
        <v/>
      </c>
      <c r="CU20">
        <f>IF(OR(ISNA(CQ20),ISNA(CQ19)),NA(),ABS(CQ20-CQ19))</f>
        <v/>
      </c>
      <c r="CV20">
        <f>IF(ISNA(CP20),NA(),Capability!$N$6)</f>
        <v/>
      </c>
      <c r="CW20">
        <f>IF(ISNA(CP20),NA(),IF(OR(Capability!$Q$6="",Settings!$F$7&lt;&gt;"Y"),NA(),Capability!$Q$6))</f>
        <v/>
      </c>
      <c r="CX20">
        <f>IF(ISNA(CP20),NA(),IF(OR(Capability!$P$6="",Settings!$F$7&lt;&gt;"Y"),NA(),Capability!$P$6))</f>
        <v/>
      </c>
      <c r="DD20">
        <f>IF((DG$1+16)&gt;DE$1,NA(),(DG$1+16)-4)</f>
        <v/>
      </c>
      <c r="DE20">
        <f>IF((DG$1+16)&gt;DE$1,NA(),INDEX('Data Entry'!$J$5:$J$10004,(DG$1+16)-4))</f>
        <v/>
      </c>
      <c r="DF20">
        <f>IF(ISNA(DD20),NA(),Capability!$K$7)</f>
        <v/>
      </c>
      <c r="DG20">
        <f>IF(ISNA(DD20),NA(),Capability!$J$7)</f>
        <v/>
      </c>
      <c r="DH20">
        <f>IF(ISNA(DD20),NA(),Capability!$L$7)</f>
        <v/>
      </c>
      <c r="DI20">
        <f>IF(OR(ISNA(DE20),ISNA(DE19)),NA(),ABS(DE20-DE19))</f>
        <v/>
      </c>
      <c r="DJ20">
        <f>IF(ISNA(DD20),NA(),Capability!$N$7)</f>
        <v/>
      </c>
      <c r="DK20">
        <f>IF(ISNA(DD20),NA(),IF(OR(Capability!$Q$7="",Settings!$F$7&lt;&gt;"Y"),NA(),Capability!$Q$7))</f>
        <v/>
      </c>
      <c r="DL20">
        <f>IF(ISNA(DD20),NA(),IF(OR(Capability!$P$7="",Settings!$F$7&lt;&gt;"Y"),NA(),Capability!$P$7))</f>
        <v/>
      </c>
      <c r="DR20">
        <f>IF((DU$1+16)&gt;DS$1,NA(),(DU$1+16)-4)</f>
        <v/>
      </c>
      <c r="DS20">
        <f>IF((DU$1+16)&gt;DS$1,NA(),INDEX('Data Entry'!$K$5:$K$10004,(DU$1+16)-4))</f>
        <v/>
      </c>
      <c r="DT20">
        <f>IF(ISNA(DR20),NA(),Capability!$K$8)</f>
        <v/>
      </c>
      <c r="DU20">
        <f>IF(ISNA(DR20),NA(),Capability!$J$8)</f>
        <v/>
      </c>
      <c r="DV20">
        <f>IF(ISNA(DR20),NA(),Capability!$L$8)</f>
        <v/>
      </c>
      <c r="DW20">
        <f>IF(OR(ISNA(DS20),ISNA(DS19)),NA(),ABS(DS20-DS19))</f>
        <v/>
      </c>
      <c r="DX20">
        <f>IF(ISNA(DR20),NA(),Capability!$N$8)</f>
        <v/>
      </c>
      <c r="DY20">
        <f>IF(ISNA(DR20),NA(),IF(OR(Capability!$Q$8="",Settings!$F$7&lt;&gt;"Y"),NA(),Capability!$Q$8))</f>
        <v/>
      </c>
      <c r="DZ20">
        <f>IF(ISNA(DR20),NA(),IF(OR(Capability!$P$8="",Settings!$F$7&lt;&gt;"Y"),NA(),Capability!$P$8))</f>
        <v/>
      </c>
      <c r="EF20">
        <f>IF((EI$1+16)&gt;EG$1,NA(),(EI$1+16)-4)</f>
        <v/>
      </c>
      <c r="EG20">
        <f>IF((EI$1+16)&gt;EG$1,NA(),INDEX('Data Entry'!$L$5:$L$10004,(EI$1+16)-4))</f>
        <v/>
      </c>
      <c r="EH20">
        <f>IF(ISNA(EF20),NA(),Capability!$K$9)</f>
        <v/>
      </c>
      <c r="EI20">
        <f>IF(ISNA(EF20),NA(),Capability!$J$9)</f>
        <v/>
      </c>
      <c r="EJ20">
        <f>IF(ISNA(EF20),NA(),Capability!$L$9)</f>
        <v/>
      </c>
      <c r="EK20">
        <f>IF(OR(ISNA(EG20),ISNA(EG19)),NA(),ABS(EG20-EG19))</f>
        <v/>
      </c>
      <c r="EL20">
        <f>IF(ISNA(EF20),NA(),Capability!$N$9)</f>
        <v/>
      </c>
      <c r="EM20">
        <f>IF(ISNA(EF20),NA(),IF(OR(Capability!$Q$9="",Settings!$F$7&lt;&gt;"Y"),NA(),Capability!$Q$9))</f>
        <v/>
      </c>
      <c r="EN20">
        <f>IF(ISNA(EF20),NA(),IF(OR(Capability!$P$9="",Settings!$F$7&lt;&gt;"Y"),NA(),Capability!$P$9))</f>
        <v/>
      </c>
      <c r="ET20">
        <f>IF((EW$1+16)&gt;EU$1,NA(),(EW$1+16)-4)</f>
        <v/>
      </c>
      <c r="EU20">
        <f>IF((EW$1+16)&gt;EU$1,NA(),INDEX('Data Entry'!$M$5:$M$10004,(EW$1+16)-4))</f>
        <v/>
      </c>
      <c r="EV20">
        <f>IF(ISNA(ET20),NA(),Capability!$K$10)</f>
        <v/>
      </c>
      <c r="EW20">
        <f>IF(ISNA(ET20),NA(),Capability!$J$10)</f>
        <v/>
      </c>
      <c r="EX20">
        <f>IF(ISNA(ET20),NA(),Capability!$L$10)</f>
        <v/>
      </c>
      <c r="EY20">
        <f>IF(OR(ISNA(EU20),ISNA(EU19)),NA(),ABS(EU20-EU19))</f>
        <v/>
      </c>
      <c r="EZ20">
        <f>IF(ISNA(ET20),NA(),Capability!$N$10)</f>
        <v/>
      </c>
      <c r="FA20">
        <f>IF(ISNA(ET20),NA(),IF(OR(Capability!$Q$10="",Settings!$F$7&lt;&gt;"Y"),NA(),Capability!$Q$10))</f>
        <v/>
      </c>
      <c r="FB20">
        <f>IF(ISNA(ET20),NA(),IF(OR(Capability!$P$10="",Settings!$F$7&lt;&gt;"Y"),NA(),Capability!$P$10))</f>
        <v/>
      </c>
      <c r="FH20">
        <f>IF((FK$1+16)&gt;FI$1,NA(),(FK$1+16)-4)</f>
        <v/>
      </c>
      <c r="FI20">
        <f>IF((FK$1+16)&gt;FI$1,NA(),INDEX('Data Entry'!$N$5:$N$10004,(FK$1+16)-4))</f>
        <v/>
      </c>
      <c r="FJ20">
        <f>IF(ISNA(FH20),NA(),Capability!$K$11)</f>
        <v/>
      </c>
      <c r="FK20">
        <f>IF(ISNA(FH20),NA(),Capability!$J$11)</f>
        <v/>
      </c>
      <c r="FL20">
        <f>IF(ISNA(FH20),NA(),Capability!$L$11)</f>
        <v/>
      </c>
      <c r="FM20">
        <f>IF(OR(ISNA(FI20),ISNA(FI19)),NA(),ABS(FI20-FI19))</f>
        <v/>
      </c>
      <c r="FN20">
        <f>IF(ISNA(FH20),NA(),Capability!$N$11)</f>
        <v/>
      </c>
      <c r="FO20">
        <f>IF(ISNA(FH20),NA(),IF(OR(Capability!$Q$11="",Settings!$F$7&lt;&gt;"Y"),NA(),Capability!$Q$11))</f>
        <v/>
      </c>
      <c r="FP20">
        <f>IF(ISNA(FH20),NA(),IF(OR(Capability!$P$11="",Settings!$F$7&lt;&gt;"Y"),NA(),Capability!$P$11))</f>
        <v/>
      </c>
      <c r="FV20">
        <f>IF((FY$1+16)&gt;FW$1,NA(),(FY$1+16)-4)</f>
        <v/>
      </c>
      <c r="FW20">
        <f>IF((FY$1+16)&gt;FW$1,NA(),INDEX('Data Entry'!$O$5:$O$10004,(FY$1+16)-4))</f>
        <v/>
      </c>
      <c r="FX20">
        <f>IF(ISNA(FV20),NA(),Capability!$K$12)</f>
        <v/>
      </c>
      <c r="FY20">
        <f>IF(ISNA(FV20),NA(),Capability!$J$12)</f>
        <v/>
      </c>
      <c r="FZ20">
        <f>IF(ISNA(FV20),NA(),Capability!$L$12)</f>
        <v/>
      </c>
      <c r="GA20">
        <f>IF(OR(ISNA(FW20),ISNA(FW19)),NA(),ABS(FW20-FW19))</f>
        <v/>
      </c>
      <c r="GB20">
        <f>IF(ISNA(FV20),NA(),Capability!$N$12)</f>
        <v/>
      </c>
      <c r="GC20">
        <f>IF(ISNA(FV20),NA(),IF(OR(Capability!$Q$12="",Settings!$F$7&lt;&gt;"Y"),NA(),Capability!$Q$12))</f>
        <v/>
      </c>
      <c r="GD20">
        <f>IF(ISNA(FV20),NA(),IF(OR(Capability!$P$12="",Settings!$F$7&lt;&gt;"Y"),NA(),Capability!$P$12))</f>
        <v/>
      </c>
      <c r="GJ20">
        <f>IF((GM$1+16)&gt;GK$1,NA(),(GM$1+16)-4)</f>
        <v/>
      </c>
      <c r="GK20">
        <f>IF((GM$1+16)&gt;GK$1,NA(),INDEX('Data Entry'!$P$5:$P$10004,(GM$1+16)-4))</f>
        <v/>
      </c>
      <c r="GL20">
        <f>IF(ISNA(GJ20),NA(),Capability!$K$13)</f>
        <v/>
      </c>
      <c r="GM20">
        <f>IF(ISNA(GJ20),NA(),Capability!$J$13)</f>
        <v/>
      </c>
      <c r="GN20">
        <f>IF(ISNA(GJ20),NA(),Capability!$L$13)</f>
        <v/>
      </c>
      <c r="GO20">
        <f>IF(OR(ISNA(GK20),ISNA(GK19)),NA(),ABS(GK20-GK19))</f>
        <v/>
      </c>
      <c r="GP20">
        <f>IF(ISNA(GJ20),NA(),Capability!$N$13)</f>
        <v/>
      </c>
      <c r="GQ20">
        <f>IF(ISNA(GJ20),NA(),IF(OR(Capability!$Q$13="",Settings!$F$7&lt;&gt;"Y"),NA(),Capability!$Q$13))</f>
        <v/>
      </c>
      <c r="GR20">
        <f>IF(ISNA(GJ20),NA(),IF(OR(Capability!$P$13="",Settings!$F$7&lt;&gt;"Y"),NA(),Capability!$P$13))</f>
        <v/>
      </c>
      <c r="GX20">
        <f>IF((HA$1+16)&gt;GY$1,NA(),(HA$1+16)-4)</f>
        <v/>
      </c>
      <c r="GY20">
        <f>IF((HA$1+16)&gt;GY$1,NA(),INDEX('Data Entry'!$Q$5:$Q$10004,(HA$1+16)-4))</f>
        <v/>
      </c>
      <c r="GZ20">
        <f>IF(ISNA(GX20),NA(),Capability!$K$14)</f>
        <v/>
      </c>
      <c r="HA20">
        <f>IF(ISNA(GX20),NA(),Capability!$J$14)</f>
        <v/>
      </c>
      <c r="HB20">
        <f>IF(ISNA(GX20),NA(),Capability!$L$14)</f>
        <v/>
      </c>
      <c r="HC20">
        <f>IF(OR(ISNA(GY20),ISNA(GY19)),NA(),ABS(GY20-GY19))</f>
        <v/>
      </c>
      <c r="HD20">
        <f>IF(ISNA(GX20),NA(),Capability!$N$14)</f>
        <v/>
      </c>
      <c r="HE20">
        <f>IF(ISNA(GX20),NA(),IF(OR(Capability!$Q$14="",Settings!$F$7&lt;&gt;"Y"),NA(),Capability!$Q$14))</f>
        <v/>
      </c>
      <c r="HF20">
        <f>IF(ISNA(GX20),NA(),IF(OR(Capability!$P$14="",Settings!$F$7&lt;&gt;"Y"),NA(),Capability!$P$14))</f>
        <v/>
      </c>
    </row>
    <row r="21">
      <c r="A21" s="35" t="inlineStr">
        <is>
          <t>mR UCL</t>
        </is>
      </c>
      <c r="B21" s="23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P21">
        <f>IF((CS$1+17)&gt;CQ$1,NA(),(CS$1+17)-4)</f>
        <v/>
      </c>
      <c r="CQ21">
        <f>IF((CS$1+17)&gt;CQ$1,NA(),INDEX('Data Entry'!$I$5:$I$10004,(CS$1+17)-4))</f>
        <v/>
      </c>
      <c r="CR21">
        <f>IF(ISNA(CP21),NA(),Capability!$K$6)</f>
        <v/>
      </c>
      <c r="CS21">
        <f>IF(ISNA(CP21),NA(),Capability!$J$6)</f>
        <v/>
      </c>
      <c r="CT21">
        <f>IF(ISNA(CP21),NA(),Capability!$L$6)</f>
        <v/>
      </c>
      <c r="CU21">
        <f>IF(OR(ISNA(CQ21),ISNA(CQ20)),NA(),ABS(CQ21-CQ20))</f>
        <v/>
      </c>
      <c r="CV21">
        <f>IF(ISNA(CP21),NA(),Capability!$N$6)</f>
        <v/>
      </c>
      <c r="CW21">
        <f>IF(ISNA(CP21),NA(),IF(OR(Capability!$Q$6="",Settings!$F$7&lt;&gt;"Y"),NA(),Capability!$Q$6))</f>
        <v/>
      </c>
      <c r="CX21">
        <f>IF(ISNA(CP21),NA(),IF(OR(Capability!$P$6="",Settings!$F$7&lt;&gt;"Y"),NA(),Capability!$P$6))</f>
        <v/>
      </c>
      <c r="DD21">
        <f>IF((DG$1+17)&gt;DE$1,NA(),(DG$1+17)-4)</f>
        <v/>
      </c>
      <c r="DE21">
        <f>IF((DG$1+17)&gt;DE$1,NA(),INDEX('Data Entry'!$J$5:$J$10004,(DG$1+17)-4))</f>
        <v/>
      </c>
      <c r="DF21">
        <f>IF(ISNA(DD21),NA(),Capability!$K$7)</f>
        <v/>
      </c>
      <c r="DG21">
        <f>IF(ISNA(DD21),NA(),Capability!$J$7)</f>
        <v/>
      </c>
      <c r="DH21">
        <f>IF(ISNA(DD21),NA(),Capability!$L$7)</f>
        <v/>
      </c>
      <c r="DI21">
        <f>IF(OR(ISNA(DE21),ISNA(DE20)),NA(),ABS(DE21-DE20))</f>
        <v/>
      </c>
      <c r="DJ21">
        <f>IF(ISNA(DD21),NA(),Capability!$N$7)</f>
        <v/>
      </c>
      <c r="DK21">
        <f>IF(ISNA(DD21),NA(),IF(OR(Capability!$Q$7="",Settings!$F$7&lt;&gt;"Y"),NA(),Capability!$Q$7))</f>
        <v/>
      </c>
      <c r="DL21">
        <f>IF(ISNA(DD21),NA(),IF(OR(Capability!$P$7="",Settings!$F$7&lt;&gt;"Y"),NA(),Capability!$P$7))</f>
        <v/>
      </c>
      <c r="DR21">
        <f>IF((DU$1+17)&gt;DS$1,NA(),(DU$1+17)-4)</f>
        <v/>
      </c>
      <c r="DS21">
        <f>IF((DU$1+17)&gt;DS$1,NA(),INDEX('Data Entry'!$K$5:$K$10004,(DU$1+17)-4))</f>
        <v/>
      </c>
      <c r="DT21">
        <f>IF(ISNA(DR21),NA(),Capability!$K$8)</f>
        <v/>
      </c>
      <c r="DU21">
        <f>IF(ISNA(DR21),NA(),Capability!$J$8)</f>
        <v/>
      </c>
      <c r="DV21">
        <f>IF(ISNA(DR21),NA(),Capability!$L$8)</f>
        <v/>
      </c>
      <c r="DW21">
        <f>IF(OR(ISNA(DS21),ISNA(DS20)),NA(),ABS(DS21-DS20))</f>
        <v/>
      </c>
      <c r="DX21">
        <f>IF(ISNA(DR21),NA(),Capability!$N$8)</f>
        <v/>
      </c>
      <c r="DY21">
        <f>IF(ISNA(DR21),NA(),IF(OR(Capability!$Q$8="",Settings!$F$7&lt;&gt;"Y"),NA(),Capability!$Q$8))</f>
        <v/>
      </c>
      <c r="DZ21">
        <f>IF(ISNA(DR21),NA(),IF(OR(Capability!$P$8="",Settings!$F$7&lt;&gt;"Y"),NA(),Capability!$P$8))</f>
        <v/>
      </c>
      <c r="EF21">
        <f>IF((EI$1+17)&gt;EG$1,NA(),(EI$1+17)-4)</f>
        <v/>
      </c>
      <c r="EG21">
        <f>IF((EI$1+17)&gt;EG$1,NA(),INDEX('Data Entry'!$L$5:$L$10004,(EI$1+17)-4))</f>
        <v/>
      </c>
      <c r="EH21">
        <f>IF(ISNA(EF21),NA(),Capability!$K$9)</f>
        <v/>
      </c>
      <c r="EI21">
        <f>IF(ISNA(EF21),NA(),Capability!$J$9)</f>
        <v/>
      </c>
      <c r="EJ21">
        <f>IF(ISNA(EF21),NA(),Capability!$L$9)</f>
        <v/>
      </c>
      <c r="EK21">
        <f>IF(OR(ISNA(EG21),ISNA(EG20)),NA(),ABS(EG21-EG20))</f>
        <v/>
      </c>
      <c r="EL21">
        <f>IF(ISNA(EF21),NA(),Capability!$N$9)</f>
        <v/>
      </c>
      <c r="EM21">
        <f>IF(ISNA(EF21),NA(),IF(OR(Capability!$Q$9="",Settings!$F$7&lt;&gt;"Y"),NA(),Capability!$Q$9))</f>
        <v/>
      </c>
      <c r="EN21">
        <f>IF(ISNA(EF21),NA(),IF(OR(Capability!$P$9="",Settings!$F$7&lt;&gt;"Y"),NA(),Capability!$P$9))</f>
        <v/>
      </c>
      <c r="ET21">
        <f>IF((EW$1+17)&gt;EU$1,NA(),(EW$1+17)-4)</f>
        <v/>
      </c>
      <c r="EU21">
        <f>IF((EW$1+17)&gt;EU$1,NA(),INDEX('Data Entry'!$M$5:$M$10004,(EW$1+17)-4))</f>
        <v/>
      </c>
      <c r="EV21">
        <f>IF(ISNA(ET21),NA(),Capability!$K$10)</f>
        <v/>
      </c>
      <c r="EW21">
        <f>IF(ISNA(ET21),NA(),Capability!$J$10)</f>
        <v/>
      </c>
      <c r="EX21">
        <f>IF(ISNA(ET21),NA(),Capability!$L$10)</f>
        <v/>
      </c>
      <c r="EY21">
        <f>IF(OR(ISNA(EU21),ISNA(EU20)),NA(),ABS(EU21-EU20))</f>
        <v/>
      </c>
      <c r="EZ21">
        <f>IF(ISNA(ET21),NA(),Capability!$N$10)</f>
        <v/>
      </c>
      <c r="FA21">
        <f>IF(ISNA(ET21),NA(),IF(OR(Capability!$Q$10="",Settings!$F$7&lt;&gt;"Y"),NA(),Capability!$Q$10))</f>
        <v/>
      </c>
      <c r="FB21">
        <f>IF(ISNA(ET21),NA(),IF(OR(Capability!$P$10="",Settings!$F$7&lt;&gt;"Y"),NA(),Capability!$P$10))</f>
        <v/>
      </c>
      <c r="FH21">
        <f>IF((FK$1+17)&gt;FI$1,NA(),(FK$1+17)-4)</f>
        <v/>
      </c>
      <c r="FI21">
        <f>IF((FK$1+17)&gt;FI$1,NA(),INDEX('Data Entry'!$N$5:$N$10004,(FK$1+17)-4))</f>
        <v/>
      </c>
      <c r="FJ21">
        <f>IF(ISNA(FH21),NA(),Capability!$K$11)</f>
        <v/>
      </c>
      <c r="FK21">
        <f>IF(ISNA(FH21),NA(),Capability!$J$11)</f>
        <v/>
      </c>
      <c r="FL21">
        <f>IF(ISNA(FH21),NA(),Capability!$L$11)</f>
        <v/>
      </c>
      <c r="FM21">
        <f>IF(OR(ISNA(FI21),ISNA(FI20)),NA(),ABS(FI21-FI20))</f>
        <v/>
      </c>
      <c r="FN21">
        <f>IF(ISNA(FH21),NA(),Capability!$N$11)</f>
        <v/>
      </c>
      <c r="FO21">
        <f>IF(ISNA(FH21),NA(),IF(OR(Capability!$Q$11="",Settings!$F$7&lt;&gt;"Y"),NA(),Capability!$Q$11))</f>
        <v/>
      </c>
      <c r="FP21">
        <f>IF(ISNA(FH21),NA(),IF(OR(Capability!$P$11="",Settings!$F$7&lt;&gt;"Y"),NA(),Capability!$P$11))</f>
        <v/>
      </c>
      <c r="FV21">
        <f>IF((FY$1+17)&gt;FW$1,NA(),(FY$1+17)-4)</f>
        <v/>
      </c>
      <c r="FW21">
        <f>IF((FY$1+17)&gt;FW$1,NA(),INDEX('Data Entry'!$O$5:$O$10004,(FY$1+17)-4))</f>
        <v/>
      </c>
      <c r="FX21">
        <f>IF(ISNA(FV21),NA(),Capability!$K$12)</f>
        <v/>
      </c>
      <c r="FY21">
        <f>IF(ISNA(FV21),NA(),Capability!$J$12)</f>
        <v/>
      </c>
      <c r="FZ21">
        <f>IF(ISNA(FV21),NA(),Capability!$L$12)</f>
        <v/>
      </c>
      <c r="GA21">
        <f>IF(OR(ISNA(FW21),ISNA(FW20)),NA(),ABS(FW21-FW20))</f>
        <v/>
      </c>
      <c r="GB21">
        <f>IF(ISNA(FV21),NA(),Capability!$N$12)</f>
        <v/>
      </c>
      <c r="GC21">
        <f>IF(ISNA(FV21),NA(),IF(OR(Capability!$Q$12="",Settings!$F$7&lt;&gt;"Y"),NA(),Capability!$Q$12))</f>
        <v/>
      </c>
      <c r="GD21">
        <f>IF(ISNA(FV21),NA(),IF(OR(Capability!$P$12="",Settings!$F$7&lt;&gt;"Y"),NA(),Capability!$P$12))</f>
        <v/>
      </c>
      <c r="GJ21">
        <f>IF((GM$1+17)&gt;GK$1,NA(),(GM$1+17)-4)</f>
        <v/>
      </c>
      <c r="GK21">
        <f>IF((GM$1+17)&gt;GK$1,NA(),INDEX('Data Entry'!$P$5:$P$10004,(GM$1+17)-4))</f>
        <v/>
      </c>
      <c r="GL21">
        <f>IF(ISNA(GJ21),NA(),Capability!$K$13)</f>
        <v/>
      </c>
      <c r="GM21">
        <f>IF(ISNA(GJ21),NA(),Capability!$J$13)</f>
        <v/>
      </c>
      <c r="GN21">
        <f>IF(ISNA(GJ21),NA(),Capability!$L$13)</f>
        <v/>
      </c>
      <c r="GO21">
        <f>IF(OR(ISNA(GK21),ISNA(GK20)),NA(),ABS(GK21-GK20))</f>
        <v/>
      </c>
      <c r="GP21">
        <f>IF(ISNA(GJ21),NA(),Capability!$N$13)</f>
        <v/>
      </c>
      <c r="GQ21">
        <f>IF(ISNA(GJ21),NA(),IF(OR(Capability!$Q$13="",Settings!$F$7&lt;&gt;"Y"),NA(),Capability!$Q$13))</f>
        <v/>
      </c>
      <c r="GR21">
        <f>IF(ISNA(GJ21),NA(),IF(OR(Capability!$P$13="",Settings!$F$7&lt;&gt;"Y"),NA(),Capability!$P$13))</f>
        <v/>
      </c>
      <c r="GX21">
        <f>IF((HA$1+17)&gt;GY$1,NA(),(HA$1+17)-4)</f>
        <v/>
      </c>
      <c r="GY21">
        <f>IF((HA$1+17)&gt;GY$1,NA(),INDEX('Data Entry'!$Q$5:$Q$10004,(HA$1+17)-4))</f>
        <v/>
      </c>
      <c r="GZ21">
        <f>IF(ISNA(GX21),NA(),Capability!$K$14)</f>
        <v/>
      </c>
      <c r="HA21">
        <f>IF(ISNA(GX21),NA(),Capability!$J$14)</f>
        <v/>
      </c>
      <c r="HB21">
        <f>IF(ISNA(GX21),NA(),Capability!$L$14)</f>
        <v/>
      </c>
      <c r="HC21">
        <f>IF(OR(ISNA(GY21),ISNA(GY20)),NA(),ABS(GY21-GY20))</f>
        <v/>
      </c>
      <c r="HD21">
        <f>IF(ISNA(GX21),NA(),Capability!$N$14)</f>
        <v/>
      </c>
      <c r="HE21">
        <f>IF(ISNA(GX21),NA(),IF(OR(Capability!$Q$14="",Settings!$F$7&lt;&gt;"Y"),NA(),Capability!$Q$14))</f>
        <v/>
      </c>
      <c r="HF21">
        <f>IF(ISNA(GX21),NA(),IF(OR(Capability!$P$14="",Settings!$F$7&lt;&gt;"Y"),NA(),Capability!$P$14))</f>
        <v/>
      </c>
    </row>
    <row r="22">
      <c r="A22" s="37" t="inlineStr">
        <is>
          <t>SPECIFICATION</t>
        </is>
      </c>
      <c r="B22" s="28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P22">
        <f>IF((CS$1+18)&gt;CQ$1,NA(),(CS$1+18)-4)</f>
        <v/>
      </c>
      <c r="CQ22">
        <f>IF((CS$1+18)&gt;CQ$1,NA(),INDEX('Data Entry'!$I$5:$I$10004,(CS$1+18)-4))</f>
        <v/>
      </c>
      <c r="CR22">
        <f>IF(ISNA(CP22),NA(),Capability!$K$6)</f>
        <v/>
      </c>
      <c r="CS22">
        <f>IF(ISNA(CP22),NA(),Capability!$J$6)</f>
        <v/>
      </c>
      <c r="CT22">
        <f>IF(ISNA(CP22),NA(),Capability!$L$6)</f>
        <v/>
      </c>
      <c r="CU22">
        <f>IF(OR(ISNA(CQ22),ISNA(CQ21)),NA(),ABS(CQ22-CQ21))</f>
        <v/>
      </c>
      <c r="CV22">
        <f>IF(ISNA(CP22),NA(),Capability!$N$6)</f>
        <v/>
      </c>
      <c r="CW22">
        <f>IF(ISNA(CP22),NA(),IF(OR(Capability!$Q$6="",Settings!$F$7&lt;&gt;"Y"),NA(),Capability!$Q$6))</f>
        <v/>
      </c>
      <c r="CX22">
        <f>IF(ISNA(CP22),NA(),IF(OR(Capability!$P$6="",Settings!$F$7&lt;&gt;"Y"),NA(),Capability!$P$6))</f>
        <v/>
      </c>
      <c r="DD22">
        <f>IF((DG$1+18)&gt;DE$1,NA(),(DG$1+18)-4)</f>
        <v/>
      </c>
      <c r="DE22">
        <f>IF((DG$1+18)&gt;DE$1,NA(),INDEX('Data Entry'!$J$5:$J$10004,(DG$1+18)-4))</f>
        <v/>
      </c>
      <c r="DF22">
        <f>IF(ISNA(DD22),NA(),Capability!$K$7)</f>
        <v/>
      </c>
      <c r="DG22">
        <f>IF(ISNA(DD22),NA(),Capability!$J$7)</f>
        <v/>
      </c>
      <c r="DH22">
        <f>IF(ISNA(DD22),NA(),Capability!$L$7)</f>
        <v/>
      </c>
      <c r="DI22">
        <f>IF(OR(ISNA(DE22),ISNA(DE21)),NA(),ABS(DE22-DE21))</f>
        <v/>
      </c>
      <c r="DJ22">
        <f>IF(ISNA(DD22),NA(),Capability!$N$7)</f>
        <v/>
      </c>
      <c r="DK22">
        <f>IF(ISNA(DD22),NA(),IF(OR(Capability!$Q$7="",Settings!$F$7&lt;&gt;"Y"),NA(),Capability!$Q$7))</f>
        <v/>
      </c>
      <c r="DL22">
        <f>IF(ISNA(DD22),NA(),IF(OR(Capability!$P$7="",Settings!$F$7&lt;&gt;"Y"),NA(),Capability!$P$7))</f>
        <v/>
      </c>
      <c r="DR22">
        <f>IF((DU$1+18)&gt;DS$1,NA(),(DU$1+18)-4)</f>
        <v/>
      </c>
      <c r="DS22">
        <f>IF((DU$1+18)&gt;DS$1,NA(),INDEX('Data Entry'!$K$5:$K$10004,(DU$1+18)-4))</f>
        <v/>
      </c>
      <c r="DT22">
        <f>IF(ISNA(DR22),NA(),Capability!$K$8)</f>
        <v/>
      </c>
      <c r="DU22">
        <f>IF(ISNA(DR22),NA(),Capability!$J$8)</f>
        <v/>
      </c>
      <c r="DV22">
        <f>IF(ISNA(DR22),NA(),Capability!$L$8)</f>
        <v/>
      </c>
      <c r="DW22">
        <f>IF(OR(ISNA(DS22),ISNA(DS21)),NA(),ABS(DS22-DS21))</f>
        <v/>
      </c>
      <c r="DX22">
        <f>IF(ISNA(DR22),NA(),Capability!$N$8)</f>
        <v/>
      </c>
      <c r="DY22">
        <f>IF(ISNA(DR22),NA(),IF(OR(Capability!$Q$8="",Settings!$F$7&lt;&gt;"Y"),NA(),Capability!$Q$8))</f>
        <v/>
      </c>
      <c r="DZ22">
        <f>IF(ISNA(DR22),NA(),IF(OR(Capability!$P$8="",Settings!$F$7&lt;&gt;"Y"),NA(),Capability!$P$8))</f>
        <v/>
      </c>
      <c r="EF22">
        <f>IF((EI$1+18)&gt;EG$1,NA(),(EI$1+18)-4)</f>
        <v/>
      </c>
      <c r="EG22">
        <f>IF((EI$1+18)&gt;EG$1,NA(),INDEX('Data Entry'!$L$5:$L$10004,(EI$1+18)-4))</f>
        <v/>
      </c>
      <c r="EH22">
        <f>IF(ISNA(EF22),NA(),Capability!$K$9)</f>
        <v/>
      </c>
      <c r="EI22">
        <f>IF(ISNA(EF22),NA(),Capability!$J$9)</f>
        <v/>
      </c>
      <c r="EJ22">
        <f>IF(ISNA(EF22),NA(),Capability!$L$9)</f>
        <v/>
      </c>
      <c r="EK22">
        <f>IF(OR(ISNA(EG22),ISNA(EG21)),NA(),ABS(EG22-EG21))</f>
        <v/>
      </c>
      <c r="EL22">
        <f>IF(ISNA(EF22),NA(),Capability!$N$9)</f>
        <v/>
      </c>
      <c r="EM22">
        <f>IF(ISNA(EF22),NA(),IF(OR(Capability!$Q$9="",Settings!$F$7&lt;&gt;"Y"),NA(),Capability!$Q$9))</f>
        <v/>
      </c>
      <c r="EN22">
        <f>IF(ISNA(EF22),NA(),IF(OR(Capability!$P$9="",Settings!$F$7&lt;&gt;"Y"),NA(),Capability!$P$9))</f>
        <v/>
      </c>
      <c r="ET22">
        <f>IF((EW$1+18)&gt;EU$1,NA(),(EW$1+18)-4)</f>
        <v/>
      </c>
      <c r="EU22">
        <f>IF((EW$1+18)&gt;EU$1,NA(),INDEX('Data Entry'!$M$5:$M$10004,(EW$1+18)-4))</f>
        <v/>
      </c>
      <c r="EV22">
        <f>IF(ISNA(ET22),NA(),Capability!$K$10)</f>
        <v/>
      </c>
      <c r="EW22">
        <f>IF(ISNA(ET22),NA(),Capability!$J$10)</f>
        <v/>
      </c>
      <c r="EX22">
        <f>IF(ISNA(ET22),NA(),Capability!$L$10)</f>
        <v/>
      </c>
      <c r="EY22">
        <f>IF(OR(ISNA(EU22),ISNA(EU21)),NA(),ABS(EU22-EU21))</f>
        <v/>
      </c>
      <c r="EZ22">
        <f>IF(ISNA(ET22),NA(),Capability!$N$10)</f>
        <v/>
      </c>
      <c r="FA22">
        <f>IF(ISNA(ET22),NA(),IF(OR(Capability!$Q$10="",Settings!$F$7&lt;&gt;"Y"),NA(),Capability!$Q$10))</f>
        <v/>
      </c>
      <c r="FB22">
        <f>IF(ISNA(ET22),NA(),IF(OR(Capability!$P$10="",Settings!$F$7&lt;&gt;"Y"),NA(),Capability!$P$10))</f>
        <v/>
      </c>
      <c r="FH22">
        <f>IF((FK$1+18)&gt;FI$1,NA(),(FK$1+18)-4)</f>
        <v/>
      </c>
      <c r="FI22">
        <f>IF((FK$1+18)&gt;FI$1,NA(),INDEX('Data Entry'!$N$5:$N$10004,(FK$1+18)-4))</f>
        <v/>
      </c>
      <c r="FJ22">
        <f>IF(ISNA(FH22),NA(),Capability!$K$11)</f>
        <v/>
      </c>
      <c r="FK22">
        <f>IF(ISNA(FH22),NA(),Capability!$J$11)</f>
        <v/>
      </c>
      <c r="FL22">
        <f>IF(ISNA(FH22),NA(),Capability!$L$11)</f>
        <v/>
      </c>
      <c r="FM22">
        <f>IF(OR(ISNA(FI22),ISNA(FI21)),NA(),ABS(FI22-FI21))</f>
        <v/>
      </c>
      <c r="FN22">
        <f>IF(ISNA(FH22),NA(),Capability!$N$11)</f>
        <v/>
      </c>
      <c r="FO22">
        <f>IF(ISNA(FH22),NA(),IF(OR(Capability!$Q$11="",Settings!$F$7&lt;&gt;"Y"),NA(),Capability!$Q$11))</f>
        <v/>
      </c>
      <c r="FP22">
        <f>IF(ISNA(FH22),NA(),IF(OR(Capability!$P$11="",Settings!$F$7&lt;&gt;"Y"),NA(),Capability!$P$11))</f>
        <v/>
      </c>
      <c r="FV22">
        <f>IF((FY$1+18)&gt;FW$1,NA(),(FY$1+18)-4)</f>
        <v/>
      </c>
      <c r="FW22">
        <f>IF((FY$1+18)&gt;FW$1,NA(),INDEX('Data Entry'!$O$5:$O$10004,(FY$1+18)-4))</f>
        <v/>
      </c>
      <c r="FX22">
        <f>IF(ISNA(FV22),NA(),Capability!$K$12)</f>
        <v/>
      </c>
      <c r="FY22">
        <f>IF(ISNA(FV22),NA(),Capability!$J$12)</f>
        <v/>
      </c>
      <c r="FZ22">
        <f>IF(ISNA(FV22),NA(),Capability!$L$12)</f>
        <v/>
      </c>
      <c r="GA22">
        <f>IF(OR(ISNA(FW22),ISNA(FW21)),NA(),ABS(FW22-FW21))</f>
        <v/>
      </c>
      <c r="GB22">
        <f>IF(ISNA(FV22),NA(),Capability!$N$12)</f>
        <v/>
      </c>
      <c r="GC22">
        <f>IF(ISNA(FV22),NA(),IF(OR(Capability!$Q$12="",Settings!$F$7&lt;&gt;"Y"),NA(),Capability!$Q$12))</f>
        <v/>
      </c>
      <c r="GD22">
        <f>IF(ISNA(FV22),NA(),IF(OR(Capability!$P$12="",Settings!$F$7&lt;&gt;"Y"),NA(),Capability!$P$12))</f>
        <v/>
      </c>
      <c r="GJ22">
        <f>IF((GM$1+18)&gt;GK$1,NA(),(GM$1+18)-4)</f>
        <v/>
      </c>
      <c r="GK22">
        <f>IF((GM$1+18)&gt;GK$1,NA(),INDEX('Data Entry'!$P$5:$P$10004,(GM$1+18)-4))</f>
        <v/>
      </c>
      <c r="GL22">
        <f>IF(ISNA(GJ22),NA(),Capability!$K$13)</f>
        <v/>
      </c>
      <c r="GM22">
        <f>IF(ISNA(GJ22),NA(),Capability!$J$13)</f>
        <v/>
      </c>
      <c r="GN22">
        <f>IF(ISNA(GJ22),NA(),Capability!$L$13)</f>
        <v/>
      </c>
      <c r="GO22">
        <f>IF(OR(ISNA(GK22),ISNA(GK21)),NA(),ABS(GK22-GK21))</f>
        <v/>
      </c>
      <c r="GP22">
        <f>IF(ISNA(GJ22),NA(),Capability!$N$13)</f>
        <v/>
      </c>
      <c r="GQ22">
        <f>IF(ISNA(GJ22),NA(),IF(OR(Capability!$Q$13="",Settings!$F$7&lt;&gt;"Y"),NA(),Capability!$Q$13))</f>
        <v/>
      </c>
      <c r="GR22">
        <f>IF(ISNA(GJ22),NA(),IF(OR(Capability!$P$13="",Settings!$F$7&lt;&gt;"Y"),NA(),Capability!$P$13))</f>
        <v/>
      </c>
      <c r="GX22">
        <f>IF((HA$1+18)&gt;GY$1,NA(),(HA$1+18)-4)</f>
        <v/>
      </c>
      <c r="GY22">
        <f>IF((HA$1+18)&gt;GY$1,NA(),INDEX('Data Entry'!$Q$5:$Q$10004,(HA$1+18)-4))</f>
        <v/>
      </c>
      <c r="GZ22">
        <f>IF(ISNA(GX22),NA(),Capability!$K$14)</f>
        <v/>
      </c>
      <c r="HA22">
        <f>IF(ISNA(GX22),NA(),Capability!$J$14)</f>
        <v/>
      </c>
      <c r="HB22">
        <f>IF(ISNA(GX22),NA(),Capability!$L$14)</f>
        <v/>
      </c>
      <c r="HC22">
        <f>IF(OR(ISNA(GY22),ISNA(GY21)),NA(),ABS(GY22-GY21))</f>
        <v/>
      </c>
      <c r="HD22">
        <f>IF(ISNA(GX22),NA(),Capability!$N$14)</f>
        <v/>
      </c>
      <c r="HE22">
        <f>IF(ISNA(GX22),NA(),IF(OR(Capability!$Q$14="",Settings!$F$7&lt;&gt;"Y"),NA(),Capability!$Q$14))</f>
        <v/>
      </c>
      <c r="HF22">
        <f>IF(ISNA(GX22),NA(),IF(OR(Capability!$P$14="",Settings!$F$7&lt;&gt;"Y"),NA(),Capability!$P$14))</f>
        <v/>
      </c>
    </row>
    <row r="23">
      <c r="A23" s="35" t="inlineStr">
        <is>
          <t>USL</t>
        </is>
      </c>
      <c r="B23" s="23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P23">
        <f>IF((CS$1+19)&gt;CQ$1,NA(),(CS$1+19)-4)</f>
        <v/>
      </c>
      <c r="CQ23">
        <f>IF((CS$1+19)&gt;CQ$1,NA(),INDEX('Data Entry'!$I$5:$I$10004,(CS$1+19)-4))</f>
        <v/>
      </c>
      <c r="CR23">
        <f>IF(ISNA(CP23),NA(),Capability!$K$6)</f>
        <v/>
      </c>
      <c r="CS23">
        <f>IF(ISNA(CP23),NA(),Capability!$J$6)</f>
        <v/>
      </c>
      <c r="CT23">
        <f>IF(ISNA(CP23),NA(),Capability!$L$6)</f>
        <v/>
      </c>
      <c r="CU23">
        <f>IF(OR(ISNA(CQ23),ISNA(CQ22)),NA(),ABS(CQ23-CQ22))</f>
        <v/>
      </c>
      <c r="CV23">
        <f>IF(ISNA(CP23),NA(),Capability!$N$6)</f>
        <v/>
      </c>
      <c r="CW23">
        <f>IF(ISNA(CP23),NA(),IF(OR(Capability!$Q$6="",Settings!$F$7&lt;&gt;"Y"),NA(),Capability!$Q$6))</f>
        <v/>
      </c>
      <c r="CX23">
        <f>IF(ISNA(CP23),NA(),IF(OR(Capability!$P$6="",Settings!$F$7&lt;&gt;"Y"),NA(),Capability!$P$6))</f>
        <v/>
      </c>
      <c r="DD23">
        <f>IF((DG$1+19)&gt;DE$1,NA(),(DG$1+19)-4)</f>
        <v/>
      </c>
      <c r="DE23">
        <f>IF((DG$1+19)&gt;DE$1,NA(),INDEX('Data Entry'!$J$5:$J$10004,(DG$1+19)-4))</f>
        <v/>
      </c>
      <c r="DF23">
        <f>IF(ISNA(DD23),NA(),Capability!$K$7)</f>
        <v/>
      </c>
      <c r="DG23">
        <f>IF(ISNA(DD23),NA(),Capability!$J$7)</f>
        <v/>
      </c>
      <c r="DH23">
        <f>IF(ISNA(DD23),NA(),Capability!$L$7)</f>
        <v/>
      </c>
      <c r="DI23">
        <f>IF(OR(ISNA(DE23),ISNA(DE22)),NA(),ABS(DE23-DE22))</f>
        <v/>
      </c>
      <c r="DJ23">
        <f>IF(ISNA(DD23),NA(),Capability!$N$7)</f>
        <v/>
      </c>
      <c r="DK23">
        <f>IF(ISNA(DD23),NA(),IF(OR(Capability!$Q$7="",Settings!$F$7&lt;&gt;"Y"),NA(),Capability!$Q$7))</f>
        <v/>
      </c>
      <c r="DL23">
        <f>IF(ISNA(DD23),NA(),IF(OR(Capability!$P$7="",Settings!$F$7&lt;&gt;"Y"),NA(),Capability!$P$7))</f>
        <v/>
      </c>
      <c r="DR23">
        <f>IF((DU$1+19)&gt;DS$1,NA(),(DU$1+19)-4)</f>
        <v/>
      </c>
      <c r="DS23">
        <f>IF((DU$1+19)&gt;DS$1,NA(),INDEX('Data Entry'!$K$5:$K$10004,(DU$1+19)-4))</f>
        <v/>
      </c>
      <c r="DT23">
        <f>IF(ISNA(DR23),NA(),Capability!$K$8)</f>
        <v/>
      </c>
      <c r="DU23">
        <f>IF(ISNA(DR23),NA(),Capability!$J$8)</f>
        <v/>
      </c>
      <c r="DV23">
        <f>IF(ISNA(DR23),NA(),Capability!$L$8)</f>
        <v/>
      </c>
      <c r="DW23">
        <f>IF(OR(ISNA(DS23),ISNA(DS22)),NA(),ABS(DS23-DS22))</f>
        <v/>
      </c>
      <c r="DX23">
        <f>IF(ISNA(DR23),NA(),Capability!$N$8)</f>
        <v/>
      </c>
      <c r="DY23">
        <f>IF(ISNA(DR23),NA(),IF(OR(Capability!$Q$8="",Settings!$F$7&lt;&gt;"Y"),NA(),Capability!$Q$8))</f>
        <v/>
      </c>
      <c r="DZ23">
        <f>IF(ISNA(DR23),NA(),IF(OR(Capability!$P$8="",Settings!$F$7&lt;&gt;"Y"),NA(),Capability!$P$8))</f>
        <v/>
      </c>
      <c r="EF23">
        <f>IF((EI$1+19)&gt;EG$1,NA(),(EI$1+19)-4)</f>
        <v/>
      </c>
      <c r="EG23">
        <f>IF((EI$1+19)&gt;EG$1,NA(),INDEX('Data Entry'!$L$5:$L$10004,(EI$1+19)-4))</f>
        <v/>
      </c>
      <c r="EH23">
        <f>IF(ISNA(EF23),NA(),Capability!$K$9)</f>
        <v/>
      </c>
      <c r="EI23">
        <f>IF(ISNA(EF23),NA(),Capability!$J$9)</f>
        <v/>
      </c>
      <c r="EJ23">
        <f>IF(ISNA(EF23),NA(),Capability!$L$9)</f>
        <v/>
      </c>
      <c r="EK23">
        <f>IF(OR(ISNA(EG23),ISNA(EG22)),NA(),ABS(EG23-EG22))</f>
        <v/>
      </c>
      <c r="EL23">
        <f>IF(ISNA(EF23),NA(),Capability!$N$9)</f>
        <v/>
      </c>
      <c r="EM23">
        <f>IF(ISNA(EF23),NA(),IF(OR(Capability!$Q$9="",Settings!$F$7&lt;&gt;"Y"),NA(),Capability!$Q$9))</f>
        <v/>
      </c>
      <c r="EN23">
        <f>IF(ISNA(EF23),NA(),IF(OR(Capability!$P$9="",Settings!$F$7&lt;&gt;"Y"),NA(),Capability!$P$9))</f>
        <v/>
      </c>
      <c r="ET23">
        <f>IF((EW$1+19)&gt;EU$1,NA(),(EW$1+19)-4)</f>
        <v/>
      </c>
      <c r="EU23">
        <f>IF((EW$1+19)&gt;EU$1,NA(),INDEX('Data Entry'!$M$5:$M$10004,(EW$1+19)-4))</f>
        <v/>
      </c>
      <c r="EV23">
        <f>IF(ISNA(ET23),NA(),Capability!$K$10)</f>
        <v/>
      </c>
      <c r="EW23">
        <f>IF(ISNA(ET23),NA(),Capability!$J$10)</f>
        <v/>
      </c>
      <c r="EX23">
        <f>IF(ISNA(ET23),NA(),Capability!$L$10)</f>
        <v/>
      </c>
      <c r="EY23">
        <f>IF(OR(ISNA(EU23),ISNA(EU22)),NA(),ABS(EU23-EU22))</f>
        <v/>
      </c>
      <c r="EZ23">
        <f>IF(ISNA(ET23),NA(),Capability!$N$10)</f>
        <v/>
      </c>
      <c r="FA23">
        <f>IF(ISNA(ET23),NA(),IF(OR(Capability!$Q$10="",Settings!$F$7&lt;&gt;"Y"),NA(),Capability!$Q$10))</f>
        <v/>
      </c>
      <c r="FB23">
        <f>IF(ISNA(ET23),NA(),IF(OR(Capability!$P$10="",Settings!$F$7&lt;&gt;"Y"),NA(),Capability!$P$10))</f>
        <v/>
      </c>
      <c r="FH23">
        <f>IF((FK$1+19)&gt;FI$1,NA(),(FK$1+19)-4)</f>
        <v/>
      </c>
      <c r="FI23">
        <f>IF((FK$1+19)&gt;FI$1,NA(),INDEX('Data Entry'!$N$5:$N$10004,(FK$1+19)-4))</f>
        <v/>
      </c>
      <c r="FJ23">
        <f>IF(ISNA(FH23),NA(),Capability!$K$11)</f>
        <v/>
      </c>
      <c r="FK23">
        <f>IF(ISNA(FH23),NA(),Capability!$J$11)</f>
        <v/>
      </c>
      <c r="FL23">
        <f>IF(ISNA(FH23),NA(),Capability!$L$11)</f>
        <v/>
      </c>
      <c r="FM23">
        <f>IF(OR(ISNA(FI23),ISNA(FI22)),NA(),ABS(FI23-FI22))</f>
        <v/>
      </c>
      <c r="FN23">
        <f>IF(ISNA(FH23),NA(),Capability!$N$11)</f>
        <v/>
      </c>
      <c r="FO23">
        <f>IF(ISNA(FH23),NA(),IF(OR(Capability!$Q$11="",Settings!$F$7&lt;&gt;"Y"),NA(),Capability!$Q$11))</f>
        <v/>
      </c>
      <c r="FP23">
        <f>IF(ISNA(FH23),NA(),IF(OR(Capability!$P$11="",Settings!$F$7&lt;&gt;"Y"),NA(),Capability!$P$11))</f>
        <v/>
      </c>
      <c r="FV23">
        <f>IF((FY$1+19)&gt;FW$1,NA(),(FY$1+19)-4)</f>
        <v/>
      </c>
      <c r="FW23">
        <f>IF((FY$1+19)&gt;FW$1,NA(),INDEX('Data Entry'!$O$5:$O$10004,(FY$1+19)-4))</f>
        <v/>
      </c>
      <c r="FX23">
        <f>IF(ISNA(FV23),NA(),Capability!$K$12)</f>
        <v/>
      </c>
      <c r="FY23">
        <f>IF(ISNA(FV23),NA(),Capability!$J$12)</f>
        <v/>
      </c>
      <c r="FZ23">
        <f>IF(ISNA(FV23),NA(),Capability!$L$12)</f>
        <v/>
      </c>
      <c r="GA23">
        <f>IF(OR(ISNA(FW23),ISNA(FW22)),NA(),ABS(FW23-FW22))</f>
        <v/>
      </c>
      <c r="GB23">
        <f>IF(ISNA(FV23),NA(),Capability!$N$12)</f>
        <v/>
      </c>
      <c r="GC23">
        <f>IF(ISNA(FV23),NA(),IF(OR(Capability!$Q$12="",Settings!$F$7&lt;&gt;"Y"),NA(),Capability!$Q$12))</f>
        <v/>
      </c>
      <c r="GD23">
        <f>IF(ISNA(FV23),NA(),IF(OR(Capability!$P$12="",Settings!$F$7&lt;&gt;"Y"),NA(),Capability!$P$12))</f>
        <v/>
      </c>
      <c r="GJ23">
        <f>IF((GM$1+19)&gt;GK$1,NA(),(GM$1+19)-4)</f>
        <v/>
      </c>
      <c r="GK23">
        <f>IF((GM$1+19)&gt;GK$1,NA(),INDEX('Data Entry'!$P$5:$P$10004,(GM$1+19)-4))</f>
        <v/>
      </c>
      <c r="GL23">
        <f>IF(ISNA(GJ23),NA(),Capability!$K$13)</f>
        <v/>
      </c>
      <c r="GM23">
        <f>IF(ISNA(GJ23),NA(),Capability!$J$13)</f>
        <v/>
      </c>
      <c r="GN23">
        <f>IF(ISNA(GJ23),NA(),Capability!$L$13)</f>
        <v/>
      </c>
      <c r="GO23">
        <f>IF(OR(ISNA(GK23),ISNA(GK22)),NA(),ABS(GK23-GK22))</f>
        <v/>
      </c>
      <c r="GP23">
        <f>IF(ISNA(GJ23),NA(),Capability!$N$13)</f>
        <v/>
      </c>
      <c r="GQ23">
        <f>IF(ISNA(GJ23),NA(),IF(OR(Capability!$Q$13="",Settings!$F$7&lt;&gt;"Y"),NA(),Capability!$Q$13))</f>
        <v/>
      </c>
      <c r="GR23">
        <f>IF(ISNA(GJ23),NA(),IF(OR(Capability!$P$13="",Settings!$F$7&lt;&gt;"Y"),NA(),Capability!$P$13))</f>
        <v/>
      </c>
      <c r="GX23">
        <f>IF((HA$1+19)&gt;GY$1,NA(),(HA$1+19)-4)</f>
        <v/>
      </c>
      <c r="GY23">
        <f>IF((HA$1+19)&gt;GY$1,NA(),INDEX('Data Entry'!$Q$5:$Q$10004,(HA$1+19)-4))</f>
        <v/>
      </c>
      <c r="GZ23">
        <f>IF(ISNA(GX23),NA(),Capability!$K$14)</f>
        <v/>
      </c>
      <c r="HA23">
        <f>IF(ISNA(GX23),NA(),Capability!$J$14)</f>
        <v/>
      </c>
      <c r="HB23">
        <f>IF(ISNA(GX23),NA(),Capability!$L$14)</f>
        <v/>
      </c>
      <c r="HC23">
        <f>IF(OR(ISNA(GY23),ISNA(GY22)),NA(),ABS(GY23-GY22))</f>
        <v/>
      </c>
      <c r="HD23">
        <f>IF(ISNA(GX23),NA(),Capability!$N$14)</f>
        <v/>
      </c>
      <c r="HE23">
        <f>IF(ISNA(GX23),NA(),IF(OR(Capability!$Q$14="",Settings!$F$7&lt;&gt;"Y"),NA(),Capability!$Q$14))</f>
        <v/>
      </c>
      <c r="HF23">
        <f>IF(ISNA(GX23),NA(),IF(OR(Capability!$P$14="",Settings!$F$7&lt;&gt;"Y"),NA(),Capability!$P$14))</f>
        <v/>
      </c>
    </row>
    <row r="24">
      <c r="A24" s="35" t="inlineStr">
        <is>
          <t>Nominal</t>
        </is>
      </c>
      <c r="B24" s="23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P24">
        <f>IF((CS$1+20)&gt;CQ$1,NA(),(CS$1+20)-4)</f>
        <v/>
      </c>
      <c r="CQ24">
        <f>IF((CS$1+20)&gt;CQ$1,NA(),INDEX('Data Entry'!$I$5:$I$10004,(CS$1+20)-4))</f>
        <v/>
      </c>
      <c r="CR24">
        <f>IF(ISNA(CP24),NA(),Capability!$K$6)</f>
        <v/>
      </c>
      <c r="CS24">
        <f>IF(ISNA(CP24),NA(),Capability!$J$6)</f>
        <v/>
      </c>
      <c r="CT24">
        <f>IF(ISNA(CP24),NA(),Capability!$L$6)</f>
        <v/>
      </c>
      <c r="CU24">
        <f>IF(OR(ISNA(CQ24),ISNA(CQ23)),NA(),ABS(CQ24-CQ23))</f>
        <v/>
      </c>
      <c r="CV24">
        <f>IF(ISNA(CP24),NA(),Capability!$N$6)</f>
        <v/>
      </c>
      <c r="CW24">
        <f>IF(ISNA(CP24),NA(),IF(OR(Capability!$Q$6="",Settings!$F$7&lt;&gt;"Y"),NA(),Capability!$Q$6))</f>
        <v/>
      </c>
      <c r="CX24">
        <f>IF(ISNA(CP24),NA(),IF(OR(Capability!$P$6="",Settings!$F$7&lt;&gt;"Y"),NA(),Capability!$P$6))</f>
        <v/>
      </c>
      <c r="DD24">
        <f>IF((DG$1+20)&gt;DE$1,NA(),(DG$1+20)-4)</f>
        <v/>
      </c>
      <c r="DE24">
        <f>IF((DG$1+20)&gt;DE$1,NA(),INDEX('Data Entry'!$J$5:$J$10004,(DG$1+20)-4))</f>
        <v/>
      </c>
      <c r="DF24">
        <f>IF(ISNA(DD24),NA(),Capability!$K$7)</f>
        <v/>
      </c>
      <c r="DG24">
        <f>IF(ISNA(DD24),NA(),Capability!$J$7)</f>
        <v/>
      </c>
      <c r="DH24">
        <f>IF(ISNA(DD24),NA(),Capability!$L$7)</f>
        <v/>
      </c>
      <c r="DI24">
        <f>IF(OR(ISNA(DE24),ISNA(DE23)),NA(),ABS(DE24-DE23))</f>
        <v/>
      </c>
      <c r="DJ24">
        <f>IF(ISNA(DD24),NA(),Capability!$N$7)</f>
        <v/>
      </c>
      <c r="DK24">
        <f>IF(ISNA(DD24),NA(),IF(OR(Capability!$Q$7="",Settings!$F$7&lt;&gt;"Y"),NA(),Capability!$Q$7))</f>
        <v/>
      </c>
      <c r="DL24">
        <f>IF(ISNA(DD24),NA(),IF(OR(Capability!$P$7="",Settings!$F$7&lt;&gt;"Y"),NA(),Capability!$P$7))</f>
        <v/>
      </c>
      <c r="DR24">
        <f>IF((DU$1+20)&gt;DS$1,NA(),(DU$1+20)-4)</f>
        <v/>
      </c>
      <c r="DS24">
        <f>IF((DU$1+20)&gt;DS$1,NA(),INDEX('Data Entry'!$K$5:$K$10004,(DU$1+20)-4))</f>
        <v/>
      </c>
      <c r="DT24">
        <f>IF(ISNA(DR24),NA(),Capability!$K$8)</f>
        <v/>
      </c>
      <c r="DU24">
        <f>IF(ISNA(DR24),NA(),Capability!$J$8)</f>
        <v/>
      </c>
      <c r="DV24">
        <f>IF(ISNA(DR24),NA(),Capability!$L$8)</f>
        <v/>
      </c>
      <c r="DW24">
        <f>IF(OR(ISNA(DS24),ISNA(DS23)),NA(),ABS(DS24-DS23))</f>
        <v/>
      </c>
      <c r="DX24">
        <f>IF(ISNA(DR24),NA(),Capability!$N$8)</f>
        <v/>
      </c>
      <c r="DY24">
        <f>IF(ISNA(DR24),NA(),IF(OR(Capability!$Q$8="",Settings!$F$7&lt;&gt;"Y"),NA(),Capability!$Q$8))</f>
        <v/>
      </c>
      <c r="DZ24">
        <f>IF(ISNA(DR24),NA(),IF(OR(Capability!$P$8="",Settings!$F$7&lt;&gt;"Y"),NA(),Capability!$P$8))</f>
        <v/>
      </c>
      <c r="EF24">
        <f>IF((EI$1+20)&gt;EG$1,NA(),(EI$1+20)-4)</f>
        <v/>
      </c>
      <c r="EG24">
        <f>IF((EI$1+20)&gt;EG$1,NA(),INDEX('Data Entry'!$L$5:$L$10004,(EI$1+20)-4))</f>
        <v/>
      </c>
      <c r="EH24">
        <f>IF(ISNA(EF24),NA(),Capability!$K$9)</f>
        <v/>
      </c>
      <c r="EI24">
        <f>IF(ISNA(EF24),NA(),Capability!$J$9)</f>
        <v/>
      </c>
      <c r="EJ24">
        <f>IF(ISNA(EF24),NA(),Capability!$L$9)</f>
        <v/>
      </c>
      <c r="EK24">
        <f>IF(OR(ISNA(EG24),ISNA(EG23)),NA(),ABS(EG24-EG23))</f>
        <v/>
      </c>
      <c r="EL24">
        <f>IF(ISNA(EF24),NA(),Capability!$N$9)</f>
        <v/>
      </c>
      <c r="EM24">
        <f>IF(ISNA(EF24),NA(),IF(OR(Capability!$Q$9="",Settings!$F$7&lt;&gt;"Y"),NA(),Capability!$Q$9))</f>
        <v/>
      </c>
      <c r="EN24">
        <f>IF(ISNA(EF24),NA(),IF(OR(Capability!$P$9="",Settings!$F$7&lt;&gt;"Y"),NA(),Capability!$P$9))</f>
        <v/>
      </c>
      <c r="ET24">
        <f>IF((EW$1+20)&gt;EU$1,NA(),(EW$1+20)-4)</f>
        <v/>
      </c>
      <c r="EU24">
        <f>IF((EW$1+20)&gt;EU$1,NA(),INDEX('Data Entry'!$M$5:$M$10004,(EW$1+20)-4))</f>
        <v/>
      </c>
      <c r="EV24">
        <f>IF(ISNA(ET24),NA(),Capability!$K$10)</f>
        <v/>
      </c>
      <c r="EW24">
        <f>IF(ISNA(ET24),NA(),Capability!$J$10)</f>
        <v/>
      </c>
      <c r="EX24">
        <f>IF(ISNA(ET24),NA(),Capability!$L$10)</f>
        <v/>
      </c>
      <c r="EY24">
        <f>IF(OR(ISNA(EU24),ISNA(EU23)),NA(),ABS(EU24-EU23))</f>
        <v/>
      </c>
      <c r="EZ24">
        <f>IF(ISNA(ET24),NA(),Capability!$N$10)</f>
        <v/>
      </c>
      <c r="FA24">
        <f>IF(ISNA(ET24),NA(),IF(OR(Capability!$Q$10="",Settings!$F$7&lt;&gt;"Y"),NA(),Capability!$Q$10))</f>
        <v/>
      </c>
      <c r="FB24">
        <f>IF(ISNA(ET24),NA(),IF(OR(Capability!$P$10="",Settings!$F$7&lt;&gt;"Y"),NA(),Capability!$P$10))</f>
        <v/>
      </c>
      <c r="FH24">
        <f>IF((FK$1+20)&gt;FI$1,NA(),(FK$1+20)-4)</f>
        <v/>
      </c>
      <c r="FI24">
        <f>IF((FK$1+20)&gt;FI$1,NA(),INDEX('Data Entry'!$N$5:$N$10004,(FK$1+20)-4))</f>
        <v/>
      </c>
      <c r="FJ24">
        <f>IF(ISNA(FH24),NA(),Capability!$K$11)</f>
        <v/>
      </c>
      <c r="FK24">
        <f>IF(ISNA(FH24),NA(),Capability!$J$11)</f>
        <v/>
      </c>
      <c r="FL24">
        <f>IF(ISNA(FH24),NA(),Capability!$L$11)</f>
        <v/>
      </c>
      <c r="FM24">
        <f>IF(OR(ISNA(FI24),ISNA(FI23)),NA(),ABS(FI24-FI23))</f>
        <v/>
      </c>
      <c r="FN24">
        <f>IF(ISNA(FH24),NA(),Capability!$N$11)</f>
        <v/>
      </c>
      <c r="FO24">
        <f>IF(ISNA(FH24),NA(),IF(OR(Capability!$Q$11="",Settings!$F$7&lt;&gt;"Y"),NA(),Capability!$Q$11))</f>
        <v/>
      </c>
      <c r="FP24">
        <f>IF(ISNA(FH24),NA(),IF(OR(Capability!$P$11="",Settings!$F$7&lt;&gt;"Y"),NA(),Capability!$P$11))</f>
        <v/>
      </c>
      <c r="FV24">
        <f>IF((FY$1+20)&gt;FW$1,NA(),(FY$1+20)-4)</f>
        <v/>
      </c>
      <c r="FW24">
        <f>IF((FY$1+20)&gt;FW$1,NA(),INDEX('Data Entry'!$O$5:$O$10004,(FY$1+20)-4))</f>
        <v/>
      </c>
      <c r="FX24">
        <f>IF(ISNA(FV24),NA(),Capability!$K$12)</f>
        <v/>
      </c>
      <c r="FY24">
        <f>IF(ISNA(FV24),NA(),Capability!$J$12)</f>
        <v/>
      </c>
      <c r="FZ24">
        <f>IF(ISNA(FV24),NA(),Capability!$L$12)</f>
        <v/>
      </c>
      <c r="GA24">
        <f>IF(OR(ISNA(FW24),ISNA(FW23)),NA(),ABS(FW24-FW23))</f>
        <v/>
      </c>
      <c r="GB24">
        <f>IF(ISNA(FV24),NA(),Capability!$N$12)</f>
        <v/>
      </c>
      <c r="GC24">
        <f>IF(ISNA(FV24),NA(),IF(OR(Capability!$Q$12="",Settings!$F$7&lt;&gt;"Y"),NA(),Capability!$Q$12))</f>
        <v/>
      </c>
      <c r="GD24">
        <f>IF(ISNA(FV24),NA(),IF(OR(Capability!$P$12="",Settings!$F$7&lt;&gt;"Y"),NA(),Capability!$P$12))</f>
        <v/>
      </c>
      <c r="GJ24">
        <f>IF((GM$1+20)&gt;GK$1,NA(),(GM$1+20)-4)</f>
        <v/>
      </c>
      <c r="GK24">
        <f>IF((GM$1+20)&gt;GK$1,NA(),INDEX('Data Entry'!$P$5:$P$10004,(GM$1+20)-4))</f>
        <v/>
      </c>
      <c r="GL24">
        <f>IF(ISNA(GJ24),NA(),Capability!$K$13)</f>
        <v/>
      </c>
      <c r="GM24">
        <f>IF(ISNA(GJ24),NA(),Capability!$J$13)</f>
        <v/>
      </c>
      <c r="GN24">
        <f>IF(ISNA(GJ24),NA(),Capability!$L$13)</f>
        <v/>
      </c>
      <c r="GO24">
        <f>IF(OR(ISNA(GK24),ISNA(GK23)),NA(),ABS(GK24-GK23))</f>
        <v/>
      </c>
      <c r="GP24">
        <f>IF(ISNA(GJ24),NA(),Capability!$N$13)</f>
        <v/>
      </c>
      <c r="GQ24">
        <f>IF(ISNA(GJ24),NA(),IF(OR(Capability!$Q$13="",Settings!$F$7&lt;&gt;"Y"),NA(),Capability!$Q$13))</f>
        <v/>
      </c>
      <c r="GR24">
        <f>IF(ISNA(GJ24),NA(),IF(OR(Capability!$P$13="",Settings!$F$7&lt;&gt;"Y"),NA(),Capability!$P$13))</f>
        <v/>
      </c>
      <c r="GX24">
        <f>IF((HA$1+20)&gt;GY$1,NA(),(HA$1+20)-4)</f>
        <v/>
      </c>
      <c r="GY24">
        <f>IF((HA$1+20)&gt;GY$1,NA(),INDEX('Data Entry'!$Q$5:$Q$10004,(HA$1+20)-4))</f>
        <v/>
      </c>
      <c r="GZ24">
        <f>IF(ISNA(GX24),NA(),Capability!$K$14)</f>
        <v/>
      </c>
      <c r="HA24">
        <f>IF(ISNA(GX24),NA(),Capability!$J$14)</f>
        <v/>
      </c>
      <c r="HB24">
        <f>IF(ISNA(GX24),NA(),Capability!$L$14)</f>
        <v/>
      </c>
      <c r="HC24">
        <f>IF(OR(ISNA(GY24),ISNA(GY23)),NA(),ABS(GY24-GY23))</f>
        <v/>
      </c>
      <c r="HD24">
        <f>IF(ISNA(GX24),NA(),Capability!$N$14)</f>
        <v/>
      </c>
      <c r="HE24">
        <f>IF(ISNA(GX24),NA(),IF(OR(Capability!$Q$14="",Settings!$F$7&lt;&gt;"Y"),NA(),Capability!$Q$14))</f>
        <v/>
      </c>
      <c r="HF24">
        <f>IF(ISNA(GX24),NA(),IF(OR(Capability!$P$14="",Settings!$F$7&lt;&gt;"Y"),NA(),Capability!$P$14))</f>
        <v/>
      </c>
    </row>
    <row r="25">
      <c r="A25" s="35" t="inlineStr">
        <is>
          <t>LSL</t>
        </is>
      </c>
      <c r="B25" s="23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P25">
        <f>IF((CS$1+21)&gt;CQ$1,NA(),(CS$1+21)-4)</f>
        <v/>
      </c>
      <c r="CQ25">
        <f>IF((CS$1+21)&gt;CQ$1,NA(),INDEX('Data Entry'!$I$5:$I$10004,(CS$1+21)-4))</f>
        <v/>
      </c>
      <c r="CR25">
        <f>IF(ISNA(CP25),NA(),Capability!$K$6)</f>
        <v/>
      </c>
      <c r="CS25">
        <f>IF(ISNA(CP25),NA(),Capability!$J$6)</f>
        <v/>
      </c>
      <c r="CT25">
        <f>IF(ISNA(CP25),NA(),Capability!$L$6)</f>
        <v/>
      </c>
      <c r="CU25">
        <f>IF(OR(ISNA(CQ25),ISNA(CQ24)),NA(),ABS(CQ25-CQ24))</f>
        <v/>
      </c>
      <c r="CV25">
        <f>IF(ISNA(CP25),NA(),Capability!$N$6)</f>
        <v/>
      </c>
      <c r="CW25">
        <f>IF(ISNA(CP25),NA(),IF(OR(Capability!$Q$6="",Settings!$F$7&lt;&gt;"Y"),NA(),Capability!$Q$6))</f>
        <v/>
      </c>
      <c r="CX25">
        <f>IF(ISNA(CP25),NA(),IF(OR(Capability!$P$6="",Settings!$F$7&lt;&gt;"Y"),NA(),Capability!$P$6))</f>
        <v/>
      </c>
      <c r="DD25">
        <f>IF((DG$1+21)&gt;DE$1,NA(),(DG$1+21)-4)</f>
        <v/>
      </c>
      <c r="DE25">
        <f>IF((DG$1+21)&gt;DE$1,NA(),INDEX('Data Entry'!$J$5:$J$10004,(DG$1+21)-4))</f>
        <v/>
      </c>
      <c r="DF25">
        <f>IF(ISNA(DD25),NA(),Capability!$K$7)</f>
        <v/>
      </c>
      <c r="DG25">
        <f>IF(ISNA(DD25),NA(),Capability!$J$7)</f>
        <v/>
      </c>
      <c r="DH25">
        <f>IF(ISNA(DD25),NA(),Capability!$L$7)</f>
        <v/>
      </c>
      <c r="DI25">
        <f>IF(OR(ISNA(DE25),ISNA(DE24)),NA(),ABS(DE25-DE24))</f>
        <v/>
      </c>
      <c r="DJ25">
        <f>IF(ISNA(DD25),NA(),Capability!$N$7)</f>
        <v/>
      </c>
      <c r="DK25">
        <f>IF(ISNA(DD25),NA(),IF(OR(Capability!$Q$7="",Settings!$F$7&lt;&gt;"Y"),NA(),Capability!$Q$7))</f>
        <v/>
      </c>
      <c r="DL25">
        <f>IF(ISNA(DD25),NA(),IF(OR(Capability!$P$7="",Settings!$F$7&lt;&gt;"Y"),NA(),Capability!$P$7))</f>
        <v/>
      </c>
      <c r="DR25">
        <f>IF((DU$1+21)&gt;DS$1,NA(),(DU$1+21)-4)</f>
        <v/>
      </c>
      <c r="DS25">
        <f>IF((DU$1+21)&gt;DS$1,NA(),INDEX('Data Entry'!$K$5:$K$10004,(DU$1+21)-4))</f>
        <v/>
      </c>
      <c r="DT25">
        <f>IF(ISNA(DR25),NA(),Capability!$K$8)</f>
        <v/>
      </c>
      <c r="DU25">
        <f>IF(ISNA(DR25),NA(),Capability!$J$8)</f>
        <v/>
      </c>
      <c r="DV25">
        <f>IF(ISNA(DR25),NA(),Capability!$L$8)</f>
        <v/>
      </c>
      <c r="DW25">
        <f>IF(OR(ISNA(DS25),ISNA(DS24)),NA(),ABS(DS25-DS24))</f>
        <v/>
      </c>
      <c r="DX25">
        <f>IF(ISNA(DR25),NA(),Capability!$N$8)</f>
        <v/>
      </c>
      <c r="DY25">
        <f>IF(ISNA(DR25),NA(),IF(OR(Capability!$Q$8="",Settings!$F$7&lt;&gt;"Y"),NA(),Capability!$Q$8))</f>
        <v/>
      </c>
      <c r="DZ25">
        <f>IF(ISNA(DR25),NA(),IF(OR(Capability!$P$8="",Settings!$F$7&lt;&gt;"Y"),NA(),Capability!$P$8))</f>
        <v/>
      </c>
      <c r="EF25">
        <f>IF((EI$1+21)&gt;EG$1,NA(),(EI$1+21)-4)</f>
        <v/>
      </c>
      <c r="EG25">
        <f>IF((EI$1+21)&gt;EG$1,NA(),INDEX('Data Entry'!$L$5:$L$10004,(EI$1+21)-4))</f>
        <v/>
      </c>
      <c r="EH25">
        <f>IF(ISNA(EF25),NA(),Capability!$K$9)</f>
        <v/>
      </c>
      <c r="EI25">
        <f>IF(ISNA(EF25),NA(),Capability!$J$9)</f>
        <v/>
      </c>
      <c r="EJ25">
        <f>IF(ISNA(EF25),NA(),Capability!$L$9)</f>
        <v/>
      </c>
      <c r="EK25">
        <f>IF(OR(ISNA(EG25),ISNA(EG24)),NA(),ABS(EG25-EG24))</f>
        <v/>
      </c>
      <c r="EL25">
        <f>IF(ISNA(EF25),NA(),Capability!$N$9)</f>
        <v/>
      </c>
      <c r="EM25">
        <f>IF(ISNA(EF25),NA(),IF(OR(Capability!$Q$9="",Settings!$F$7&lt;&gt;"Y"),NA(),Capability!$Q$9))</f>
        <v/>
      </c>
      <c r="EN25">
        <f>IF(ISNA(EF25),NA(),IF(OR(Capability!$P$9="",Settings!$F$7&lt;&gt;"Y"),NA(),Capability!$P$9))</f>
        <v/>
      </c>
      <c r="ET25">
        <f>IF((EW$1+21)&gt;EU$1,NA(),(EW$1+21)-4)</f>
        <v/>
      </c>
      <c r="EU25">
        <f>IF((EW$1+21)&gt;EU$1,NA(),INDEX('Data Entry'!$M$5:$M$10004,(EW$1+21)-4))</f>
        <v/>
      </c>
      <c r="EV25">
        <f>IF(ISNA(ET25),NA(),Capability!$K$10)</f>
        <v/>
      </c>
      <c r="EW25">
        <f>IF(ISNA(ET25),NA(),Capability!$J$10)</f>
        <v/>
      </c>
      <c r="EX25">
        <f>IF(ISNA(ET25),NA(),Capability!$L$10)</f>
        <v/>
      </c>
      <c r="EY25">
        <f>IF(OR(ISNA(EU25),ISNA(EU24)),NA(),ABS(EU25-EU24))</f>
        <v/>
      </c>
      <c r="EZ25">
        <f>IF(ISNA(ET25),NA(),Capability!$N$10)</f>
        <v/>
      </c>
      <c r="FA25">
        <f>IF(ISNA(ET25),NA(),IF(OR(Capability!$Q$10="",Settings!$F$7&lt;&gt;"Y"),NA(),Capability!$Q$10))</f>
        <v/>
      </c>
      <c r="FB25">
        <f>IF(ISNA(ET25),NA(),IF(OR(Capability!$P$10="",Settings!$F$7&lt;&gt;"Y"),NA(),Capability!$P$10))</f>
        <v/>
      </c>
      <c r="FH25">
        <f>IF((FK$1+21)&gt;FI$1,NA(),(FK$1+21)-4)</f>
        <v/>
      </c>
      <c r="FI25">
        <f>IF((FK$1+21)&gt;FI$1,NA(),INDEX('Data Entry'!$N$5:$N$10004,(FK$1+21)-4))</f>
        <v/>
      </c>
      <c r="FJ25">
        <f>IF(ISNA(FH25),NA(),Capability!$K$11)</f>
        <v/>
      </c>
      <c r="FK25">
        <f>IF(ISNA(FH25),NA(),Capability!$J$11)</f>
        <v/>
      </c>
      <c r="FL25">
        <f>IF(ISNA(FH25),NA(),Capability!$L$11)</f>
        <v/>
      </c>
      <c r="FM25">
        <f>IF(OR(ISNA(FI25),ISNA(FI24)),NA(),ABS(FI25-FI24))</f>
        <v/>
      </c>
      <c r="FN25">
        <f>IF(ISNA(FH25),NA(),Capability!$N$11)</f>
        <v/>
      </c>
      <c r="FO25">
        <f>IF(ISNA(FH25),NA(),IF(OR(Capability!$Q$11="",Settings!$F$7&lt;&gt;"Y"),NA(),Capability!$Q$11))</f>
        <v/>
      </c>
      <c r="FP25">
        <f>IF(ISNA(FH25),NA(),IF(OR(Capability!$P$11="",Settings!$F$7&lt;&gt;"Y"),NA(),Capability!$P$11))</f>
        <v/>
      </c>
      <c r="FV25">
        <f>IF((FY$1+21)&gt;FW$1,NA(),(FY$1+21)-4)</f>
        <v/>
      </c>
      <c r="FW25">
        <f>IF((FY$1+21)&gt;FW$1,NA(),INDEX('Data Entry'!$O$5:$O$10004,(FY$1+21)-4))</f>
        <v/>
      </c>
      <c r="FX25">
        <f>IF(ISNA(FV25),NA(),Capability!$K$12)</f>
        <v/>
      </c>
      <c r="FY25">
        <f>IF(ISNA(FV25),NA(),Capability!$J$12)</f>
        <v/>
      </c>
      <c r="FZ25">
        <f>IF(ISNA(FV25),NA(),Capability!$L$12)</f>
        <v/>
      </c>
      <c r="GA25">
        <f>IF(OR(ISNA(FW25),ISNA(FW24)),NA(),ABS(FW25-FW24))</f>
        <v/>
      </c>
      <c r="GB25">
        <f>IF(ISNA(FV25),NA(),Capability!$N$12)</f>
        <v/>
      </c>
      <c r="GC25">
        <f>IF(ISNA(FV25),NA(),IF(OR(Capability!$Q$12="",Settings!$F$7&lt;&gt;"Y"),NA(),Capability!$Q$12))</f>
        <v/>
      </c>
      <c r="GD25">
        <f>IF(ISNA(FV25),NA(),IF(OR(Capability!$P$12="",Settings!$F$7&lt;&gt;"Y"),NA(),Capability!$P$12))</f>
        <v/>
      </c>
      <c r="GJ25">
        <f>IF((GM$1+21)&gt;GK$1,NA(),(GM$1+21)-4)</f>
        <v/>
      </c>
      <c r="GK25">
        <f>IF((GM$1+21)&gt;GK$1,NA(),INDEX('Data Entry'!$P$5:$P$10004,(GM$1+21)-4))</f>
        <v/>
      </c>
      <c r="GL25">
        <f>IF(ISNA(GJ25),NA(),Capability!$K$13)</f>
        <v/>
      </c>
      <c r="GM25">
        <f>IF(ISNA(GJ25),NA(),Capability!$J$13)</f>
        <v/>
      </c>
      <c r="GN25">
        <f>IF(ISNA(GJ25),NA(),Capability!$L$13)</f>
        <v/>
      </c>
      <c r="GO25">
        <f>IF(OR(ISNA(GK25),ISNA(GK24)),NA(),ABS(GK25-GK24))</f>
        <v/>
      </c>
      <c r="GP25">
        <f>IF(ISNA(GJ25),NA(),Capability!$N$13)</f>
        <v/>
      </c>
      <c r="GQ25">
        <f>IF(ISNA(GJ25),NA(),IF(OR(Capability!$Q$13="",Settings!$F$7&lt;&gt;"Y"),NA(),Capability!$Q$13))</f>
        <v/>
      </c>
      <c r="GR25">
        <f>IF(ISNA(GJ25),NA(),IF(OR(Capability!$P$13="",Settings!$F$7&lt;&gt;"Y"),NA(),Capability!$P$13))</f>
        <v/>
      </c>
      <c r="GX25">
        <f>IF((HA$1+21)&gt;GY$1,NA(),(HA$1+21)-4)</f>
        <v/>
      </c>
      <c r="GY25">
        <f>IF((HA$1+21)&gt;GY$1,NA(),INDEX('Data Entry'!$Q$5:$Q$10004,(HA$1+21)-4))</f>
        <v/>
      </c>
      <c r="GZ25">
        <f>IF(ISNA(GX25),NA(),Capability!$K$14)</f>
        <v/>
      </c>
      <c r="HA25">
        <f>IF(ISNA(GX25),NA(),Capability!$J$14)</f>
        <v/>
      </c>
      <c r="HB25">
        <f>IF(ISNA(GX25),NA(),Capability!$L$14)</f>
        <v/>
      </c>
      <c r="HC25">
        <f>IF(OR(ISNA(GY25),ISNA(GY24)),NA(),ABS(GY25-GY24))</f>
        <v/>
      </c>
      <c r="HD25">
        <f>IF(ISNA(GX25),NA(),Capability!$N$14)</f>
        <v/>
      </c>
      <c r="HE25">
        <f>IF(ISNA(GX25),NA(),IF(OR(Capability!$Q$14="",Settings!$F$7&lt;&gt;"Y"),NA(),Capability!$Q$14))</f>
        <v/>
      </c>
      <c r="HF25">
        <f>IF(ISNA(GX25),NA(),IF(OR(Capability!$P$14="",Settings!$F$7&lt;&gt;"Y"),NA(),Capability!$P$14))</f>
        <v/>
      </c>
    </row>
    <row r="26">
      <c r="A26" s="37" t="inlineStr">
        <is>
          <t>CAPABILITY</t>
        </is>
      </c>
      <c r="B26" s="28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P26">
        <f>IF((CS$1+22)&gt;CQ$1,NA(),(CS$1+22)-4)</f>
        <v/>
      </c>
      <c r="CQ26">
        <f>IF((CS$1+22)&gt;CQ$1,NA(),INDEX('Data Entry'!$I$5:$I$10004,(CS$1+22)-4))</f>
        <v/>
      </c>
      <c r="CR26">
        <f>IF(ISNA(CP26),NA(),Capability!$K$6)</f>
        <v/>
      </c>
      <c r="CS26">
        <f>IF(ISNA(CP26),NA(),Capability!$J$6)</f>
        <v/>
      </c>
      <c r="CT26">
        <f>IF(ISNA(CP26),NA(),Capability!$L$6)</f>
        <v/>
      </c>
      <c r="CU26">
        <f>IF(OR(ISNA(CQ26),ISNA(CQ25)),NA(),ABS(CQ26-CQ25))</f>
        <v/>
      </c>
      <c r="CV26">
        <f>IF(ISNA(CP26),NA(),Capability!$N$6)</f>
        <v/>
      </c>
      <c r="CW26">
        <f>IF(ISNA(CP26),NA(),IF(OR(Capability!$Q$6="",Settings!$F$7&lt;&gt;"Y"),NA(),Capability!$Q$6))</f>
        <v/>
      </c>
      <c r="CX26">
        <f>IF(ISNA(CP26),NA(),IF(OR(Capability!$P$6="",Settings!$F$7&lt;&gt;"Y"),NA(),Capability!$P$6))</f>
        <v/>
      </c>
      <c r="DD26">
        <f>IF((DG$1+22)&gt;DE$1,NA(),(DG$1+22)-4)</f>
        <v/>
      </c>
      <c r="DE26">
        <f>IF((DG$1+22)&gt;DE$1,NA(),INDEX('Data Entry'!$J$5:$J$10004,(DG$1+22)-4))</f>
        <v/>
      </c>
      <c r="DF26">
        <f>IF(ISNA(DD26),NA(),Capability!$K$7)</f>
        <v/>
      </c>
      <c r="DG26">
        <f>IF(ISNA(DD26),NA(),Capability!$J$7)</f>
        <v/>
      </c>
      <c r="DH26">
        <f>IF(ISNA(DD26),NA(),Capability!$L$7)</f>
        <v/>
      </c>
      <c r="DI26">
        <f>IF(OR(ISNA(DE26),ISNA(DE25)),NA(),ABS(DE26-DE25))</f>
        <v/>
      </c>
      <c r="DJ26">
        <f>IF(ISNA(DD26),NA(),Capability!$N$7)</f>
        <v/>
      </c>
      <c r="DK26">
        <f>IF(ISNA(DD26),NA(),IF(OR(Capability!$Q$7="",Settings!$F$7&lt;&gt;"Y"),NA(),Capability!$Q$7))</f>
        <v/>
      </c>
      <c r="DL26">
        <f>IF(ISNA(DD26),NA(),IF(OR(Capability!$P$7="",Settings!$F$7&lt;&gt;"Y"),NA(),Capability!$P$7))</f>
        <v/>
      </c>
      <c r="DR26">
        <f>IF((DU$1+22)&gt;DS$1,NA(),(DU$1+22)-4)</f>
        <v/>
      </c>
      <c r="DS26">
        <f>IF((DU$1+22)&gt;DS$1,NA(),INDEX('Data Entry'!$K$5:$K$10004,(DU$1+22)-4))</f>
        <v/>
      </c>
      <c r="DT26">
        <f>IF(ISNA(DR26),NA(),Capability!$K$8)</f>
        <v/>
      </c>
      <c r="DU26">
        <f>IF(ISNA(DR26),NA(),Capability!$J$8)</f>
        <v/>
      </c>
      <c r="DV26">
        <f>IF(ISNA(DR26),NA(),Capability!$L$8)</f>
        <v/>
      </c>
      <c r="DW26">
        <f>IF(OR(ISNA(DS26),ISNA(DS25)),NA(),ABS(DS26-DS25))</f>
        <v/>
      </c>
      <c r="DX26">
        <f>IF(ISNA(DR26),NA(),Capability!$N$8)</f>
        <v/>
      </c>
      <c r="DY26">
        <f>IF(ISNA(DR26),NA(),IF(OR(Capability!$Q$8="",Settings!$F$7&lt;&gt;"Y"),NA(),Capability!$Q$8))</f>
        <v/>
      </c>
      <c r="DZ26">
        <f>IF(ISNA(DR26),NA(),IF(OR(Capability!$P$8="",Settings!$F$7&lt;&gt;"Y"),NA(),Capability!$P$8))</f>
        <v/>
      </c>
      <c r="EF26">
        <f>IF((EI$1+22)&gt;EG$1,NA(),(EI$1+22)-4)</f>
        <v/>
      </c>
      <c r="EG26">
        <f>IF((EI$1+22)&gt;EG$1,NA(),INDEX('Data Entry'!$L$5:$L$10004,(EI$1+22)-4))</f>
        <v/>
      </c>
      <c r="EH26">
        <f>IF(ISNA(EF26),NA(),Capability!$K$9)</f>
        <v/>
      </c>
      <c r="EI26">
        <f>IF(ISNA(EF26),NA(),Capability!$J$9)</f>
        <v/>
      </c>
      <c r="EJ26">
        <f>IF(ISNA(EF26),NA(),Capability!$L$9)</f>
        <v/>
      </c>
      <c r="EK26">
        <f>IF(OR(ISNA(EG26),ISNA(EG25)),NA(),ABS(EG26-EG25))</f>
        <v/>
      </c>
      <c r="EL26">
        <f>IF(ISNA(EF26),NA(),Capability!$N$9)</f>
        <v/>
      </c>
      <c r="EM26">
        <f>IF(ISNA(EF26),NA(),IF(OR(Capability!$Q$9="",Settings!$F$7&lt;&gt;"Y"),NA(),Capability!$Q$9))</f>
        <v/>
      </c>
      <c r="EN26">
        <f>IF(ISNA(EF26),NA(),IF(OR(Capability!$P$9="",Settings!$F$7&lt;&gt;"Y"),NA(),Capability!$P$9))</f>
        <v/>
      </c>
      <c r="ET26">
        <f>IF((EW$1+22)&gt;EU$1,NA(),(EW$1+22)-4)</f>
        <v/>
      </c>
      <c r="EU26">
        <f>IF((EW$1+22)&gt;EU$1,NA(),INDEX('Data Entry'!$M$5:$M$10004,(EW$1+22)-4))</f>
        <v/>
      </c>
      <c r="EV26">
        <f>IF(ISNA(ET26),NA(),Capability!$K$10)</f>
        <v/>
      </c>
      <c r="EW26">
        <f>IF(ISNA(ET26),NA(),Capability!$J$10)</f>
        <v/>
      </c>
      <c r="EX26">
        <f>IF(ISNA(ET26),NA(),Capability!$L$10)</f>
        <v/>
      </c>
      <c r="EY26">
        <f>IF(OR(ISNA(EU26),ISNA(EU25)),NA(),ABS(EU26-EU25))</f>
        <v/>
      </c>
      <c r="EZ26">
        <f>IF(ISNA(ET26),NA(),Capability!$N$10)</f>
        <v/>
      </c>
      <c r="FA26">
        <f>IF(ISNA(ET26),NA(),IF(OR(Capability!$Q$10="",Settings!$F$7&lt;&gt;"Y"),NA(),Capability!$Q$10))</f>
        <v/>
      </c>
      <c r="FB26">
        <f>IF(ISNA(ET26),NA(),IF(OR(Capability!$P$10="",Settings!$F$7&lt;&gt;"Y"),NA(),Capability!$P$10))</f>
        <v/>
      </c>
      <c r="FH26">
        <f>IF((FK$1+22)&gt;FI$1,NA(),(FK$1+22)-4)</f>
        <v/>
      </c>
      <c r="FI26">
        <f>IF((FK$1+22)&gt;FI$1,NA(),INDEX('Data Entry'!$N$5:$N$10004,(FK$1+22)-4))</f>
        <v/>
      </c>
      <c r="FJ26">
        <f>IF(ISNA(FH26),NA(),Capability!$K$11)</f>
        <v/>
      </c>
      <c r="FK26">
        <f>IF(ISNA(FH26),NA(),Capability!$J$11)</f>
        <v/>
      </c>
      <c r="FL26">
        <f>IF(ISNA(FH26),NA(),Capability!$L$11)</f>
        <v/>
      </c>
      <c r="FM26">
        <f>IF(OR(ISNA(FI26),ISNA(FI25)),NA(),ABS(FI26-FI25))</f>
        <v/>
      </c>
      <c r="FN26">
        <f>IF(ISNA(FH26),NA(),Capability!$N$11)</f>
        <v/>
      </c>
      <c r="FO26">
        <f>IF(ISNA(FH26),NA(),IF(OR(Capability!$Q$11="",Settings!$F$7&lt;&gt;"Y"),NA(),Capability!$Q$11))</f>
        <v/>
      </c>
      <c r="FP26">
        <f>IF(ISNA(FH26),NA(),IF(OR(Capability!$P$11="",Settings!$F$7&lt;&gt;"Y"),NA(),Capability!$P$11))</f>
        <v/>
      </c>
      <c r="FV26">
        <f>IF((FY$1+22)&gt;FW$1,NA(),(FY$1+22)-4)</f>
        <v/>
      </c>
      <c r="FW26">
        <f>IF((FY$1+22)&gt;FW$1,NA(),INDEX('Data Entry'!$O$5:$O$10004,(FY$1+22)-4))</f>
        <v/>
      </c>
      <c r="FX26">
        <f>IF(ISNA(FV26),NA(),Capability!$K$12)</f>
        <v/>
      </c>
      <c r="FY26">
        <f>IF(ISNA(FV26),NA(),Capability!$J$12)</f>
        <v/>
      </c>
      <c r="FZ26">
        <f>IF(ISNA(FV26),NA(),Capability!$L$12)</f>
        <v/>
      </c>
      <c r="GA26">
        <f>IF(OR(ISNA(FW26),ISNA(FW25)),NA(),ABS(FW26-FW25))</f>
        <v/>
      </c>
      <c r="GB26">
        <f>IF(ISNA(FV26),NA(),Capability!$N$12)</f>
        <v/>
      </c>
      <c r="GC26">
        <f>IF(ISNA(FV26),NA(),IF(OR(Capability!$Q$12="",Settings!$F$7&lt;&gt;"Y"),NA(),Capability!$Q$12))</f>
        <v/>
      </c>
      <c r="GD26">
        <f>IF(ISNA(FV26),NA(),IF(OR(Capability!$P$12="",Settings!$F$7&lt;&gt;"Y"),NA(),Capability!$P$12))</f>
        <v/>
      </c>
      <c r="GJ26">
        <f>IF((GM$1+22)&gt;GK$1,NA(),(GM$1+22)-4)</f>
        <v/>
      </c>
      <c r="GK26">
        <f>IF((GM$1+22)&gt;GK$1,NA(),INDEX('Data Entry'!$P$5:$P$10004,(GM$1+22)-4))</f>
        <v/>
      </c>
      <c r="GL26">
        <f>IF(ISNA(GJ26),NA(),Capability!$K$13)</f>
        <v/>
      </c>
      <c r="GM26">
        <f>IF(ISNA(GJ26),NA(),Capability!$J$13)</f>
        <v/>
      </c>
      <c r="GN26">
        <f>IF(ISNA(GJ26),NA(),Capability!$L$13)</f>
        <v/>
      </c>
      <c r="GO26">
        <f>IF(OR(ISNA(GK26),ISNA(GK25)),NA(),ABS(GK26-GK25))</f>
        <v/>
      </c>
      <c r="GP26">
        <f>IF(ISNA(GJ26),NA(),Capability!$N$13)</f>
        <v/>
      </c>
      <c r="GQ26">
        <f>IF(ISNA(GJ26),NA(),IF(OR(Capability!$Q$13="",Settings!$F$7&lt;&gt;"Y"),NA(),Capability!$Q$13))</f>
        <v/>
      </c>
      <c r="GR26">
        <f>IF(ISNA(GJ26),NA(),IF(OR(Capability!$P$13="",Settings!$F$7&lt;&gt;"Y"),NA(),Capability!$P$13))</f>
        <v/>
      </c>
      <c r="GX26">
        <f>IF((HA$1+22)&gt;GY$1,NA(),(HA$1+22)-4)</f>
        <v/>
      </c>
      <c r="GY26">
        <f>IF((HA$1+22)&gt;GY$1,NA(),INDEX('Data Entry'!$Q$5:$Q$10004,(HA$1+22)-4))</f>
        <v/>
      </c>
      <c r="GZ26">
        <f>IF(ISNA(GX26),NA(),Capability!$K$14)</f>
        <v/>
      </c>
      <c r="HA26">
        <f>IF(ISNA(GX26),NA(),Capability!$J$14)</f>
        <v/>
      </c>
      <c r="HB26">
        <f>IF(ISNA(GX26),NA(),Capability!$L$14)</f>
        <v/>
      </c>
      <c r="HC26">
        <f>IF(OR(ISNA(GY26),ISNA(GY25)),NA(),ABS(GY26-GY25))</f>
        <v/>
      </c>
      <c r="HD26">
        <f>IF(ISNA(GX26),NA(),Capability!$N$14)</f>
        <v/>
      </c>
      <c r="HE26">
        <f>IF(ISNA(GX26),NA(),IF(OR(Capability!$Q$14="",Settings!$F$7&lt;&gt;"Y"),NA(),Capability!$Q$14))</f>
        <v/>
      </c>
      <c r="HF26">
        <f>IF(ISNA(GX26),NA(),IF(OR(Capability!$P$14="",Settings!$F$7&lt;&gt;"Y"),NA(),Capability!$P$14))</f>
        <v/>
      </c>
    </row>
    <row r="27">
      <c r="A27" s="35" t="inlineStr">
        <is>
          <t>Cp</t>
        </is>
      </c>
      <c r="B27" s="38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P27">
        <f>IF((CS$1+23)&gt;CQ$1,NA(),(CS$1+23)-4)</f>
        <v/>
      </c>
      <c r="CQ27">
        <f>IF((CS$1+23)&gt;CQ$1,NA(),INDEX('Data Entry'!$I$5:$I$10004,(CS$1+23)-4))</f>
        <v/>
      </c>
      <c r="CR27">
        <f>IF(ISNA(CP27),NA(),Capability!$K$6)</f>
        <v/>
      </c>
      <c r="CS27">
        <f>IF(ISNA(CP27),NA(),Capability!$J$6)</f>
        <v/>
      </c>
      <c r="CT27">
        <f>IF(ISNA(CP27),NA(),Capability!$L$6)</f>
        <v/>
      </c>
      <c r="CU27">
        <f>IF(OR(ISNA(CQ27),ISNA(CQ26)),NA(),ABS(CQ27-CQ26))</f>
        <v/>
      </c>
      <c r="CV27">
        <f>IF(ISNA(CP27),NA(),Capability!$N$6)</f>
        <v/>
      </c>
      <c r="CW27">
        <f>IF(ISNA(CP27),NA(),IF(OR(Capability!$Q$6="",Settings!$F$7&lt;&gt;"Y"),NA(),Capability!$Q$6))</f>
        <v/>
      </c>
      <c r="CX27">
        <f>IF(ISNA(CP27),NA(),IF(OR(Capability!$P$6="",Settings!$F$7&lt;&gt;"Y"),NA(),Capability!$P$6))</f>
        <v/>
      </c>
      <c r="DD27">
        <f>IF((DG$1+23)&gt;DE$1,NA(),(DG$1+23)-4)</f>
        <v/>
      </c>
      <c r="DE27">
        <f>IF((DG$1+23)&gt;DE$1,NA(),INDEX('Data Entry'!$J$5:$J$10004,(DG$1+23)-4))</f>
        <v/>
      </c>
      <c r="DF27">
        <f>IF(ISNA(DD27),NA(),Capability!$K$7)</f>
        <v/>
      </c>
      <c r="DG27">
        <f>IF(ISNA(DD27),NA(),Capability!$J$7)</f>
        <v/>
      </c>
      <c r="DH27">
        <f>IF(ISNA(DD27),NA(),Capability!$L$7)</f>
        <v/>
      </c>
      <c r="DI27">
        <f>IF(OR(ISNA(DE27),ISNA(DE26)),NA(),ABS(DE27-DE26))</f>
        <v/>
      </c>
      <c r="DJ27">
        <f>IF(ISNA(DD27),NA(),Capability!$N$7)</f>
        <v/>
      </c>
      <c r="DK27">
        <f>IF(ISNA(DD27),NA(),IF(OR(Capability!$Q$7="",Settings!$F$7&lt;&gt;"Y"),NA(),Capability!$Q$7))</f>
        <v/>
      </c>
      <c r="DL27">
        <f>IF(ISNA(DD27),NA(),IF(OR(Capability!$P$7="",Settings!$F$7&lt;&gt;"Y"),NA(),Capability!$P$7))</f>
        <v/>
      </c>
      <c r="DR27">
        <f>IF((DU$1+23)&gt;DS$1,NA(),(DU$1+23)-4)</f>
        <v/>
      </c>
      <c r="DS27">
        <f>IF((DU$1+23)&gt;DS$1,NA(),INDEX('Data Entry'!$K$5:$K$10004,(DU$1+23)-4))</f>
        <v/>
      </c>
      <c r="DT27">
        <f>IF(ISNA(DR27),NA(),Capability!$K$8)</f>
        <v/>
      </c>
      <c r="DU27">
        <f>IF(ISNA(DR27),NA(),Capability!$J$8)</f>
        <v/>
      </c>
      <c r="DV27">
        <f>IF(ISNA(DR27),NA(),Capability!$L$8)</f>
        <v/>
      </c>
      <c r="DW27">
        <f>IF(OR(ISNA(DS27),ISNA(DS26)),NA(),ABS(DS27-DS26))</f>
        <v/>
      </c>
      <c r="DX27">
        <f>IF(ISNA(DR27),NA(),Capability!$N$8)</f>
        <v/>
      </c>
      <c r="DY27">
        <f>IF(ISNA(DR27),NA(),IF(OR(Capability!$Q$8="",Settings!$F$7&lt;&gt;"Y"),NA(),Capability!$Q$8))</f>
        <v/>
      </c>
      <c r="DZ27">
        <f>IF(ISNA(DR27),NA(),IF(OR(Capability!$P$8="",Settings!$F$7&lt;&gt;"Y"),NA(),Capability!$P$8))</f>
        <v/>
      </c>
      <c r="EF27">
        <f>IF((EI$1+23)&gt;EG$1,NA(),(EI$1+23)-4)</f>
        <v/>
      </c>
      <c r="EG27">
        <f>IF((EI$1+23)&gt;EG$1,NA(),INDEX('Data Entry'!$L$5:$L$10004,(EI$1+23)-4))</f>
        <v/>
      </c>
      <c r="EH27">
        <f>IF(ISNA(EF27),NA(),Capability!$K$9)</f>
        <v/>
      </c>
      <c r="EI27">
        <f>IF(ISNA(EF27),NA(),Capability!$J$9)</f>
        <v/>
      </c>
      <c r="EJ27">
        <f>IF(ISNA(EF27),NA(),Capability!$L$9)</f>
        <v/>
      </c>
      <c r="EK27">
        <f>IF(OR(ISNA(EG27),ISNA(EG26)),NA(),ABS(EG27-EG26))</f>
        <v/>
      </c>
      <c r="EL27">
        <f>IF(ISNA(EF27),NA(),Capability!$N$9)</f>
        <v/>
      </c>
      <c r="EM27">
        <f>IF(ISNA(EF27),NA(),IF(OR(Capability!$Q$9="",Settings!$F$7&lt;&gt;"Y"),NA(),Capability!$Q$9))</f>
        <v/>
      </c>
      <c r="EN27">
        <f>IF(ISNA(EF27),NA(),IF(OR(Capability!$P$9="",Settings!$F$7&lt;&gt;"Y"),NA(),Capability!$P$9))</f>
        <v/>
      </c>
      <c r="ET27">
        <f>IF((EW$1+23)&gt;EU$1,NA(),(EW$1+23)-4)</f>
        <v/>
      </c>
      <c r="EU27">
        <f>IF((EW$1+23)&gt;EU$1,NA(),INDEX('Data Entry'!$M$5:$M$10004,(EW$1+23)-4))</f>
        <v/>
      </c>
      <c r="EV27">
        <f>IF(ISNA(ET27),NA(),Capability!$K$10)</f>
        <v/>
      </c>
      <c r="EW27">
        <f>IF(ISNA(ET27),NA(),Capability!$J$10)</f>
        <v/>
      </c>
      <c r="EX27">
        <f>IF(ISNA(ET27),NA(),Capability!$L$10)</f>
        <v/>
      </c>
      <c r="EY27">
        <f>IF(OR(ISNA(EU27),ISNA(EU26)),NA(),ABS(EU27-EU26))</f>
        <v/>
      </c>
      <c r="EZ27">
        <f>IF(ISNA(ET27),NA(),Capability!$N$10)</f>
        <v/>
      </c>
      <c r="FA27">
        <f>IF(ISNA(ET27),NA(),IF(OR(Capability!$Q$10="",Settings!$F$7&lt;&gt;"Y"),NA(),Capability!$Q$10))</f>
        <v/>
      </c>
      <c r="FB27">
        <f>IF(ISNA(ET27),NA(),IF(OR(Capability!$P$10="",Settings!$F$7&lt;&gt;"Y"),NA(),Capability!$P$10))</f>
        <v/>
      </c>
      <c r="FH27">
        <f>IF((FK$1+23)&gt;FI$1,NA(),(FK$1+23)-4)</f>
        <v/>
      </c>
      <c r="FI27">
        <f>IF((FK$1+23)&gt;FI$1,NA(),INDEX('Data Entry'!$N$5:$N$10004,(FK$1+23)-4))</f>
        <v/>
      </c>
      <c r="FJ27">
        <f>IF(ISNA(FH27),NA(),Capability!$K$11)</f>
        <v/>
      </c>
      <c r="FK27">
        <f>IF(ISNA(FH27),NA(),Capability!$J$11)</f>
        <v/>
      </c>
      <c r="FL27">
        <f>IF(ISNA(FH27),NA(),Capability!$L$11)</f>
        <v/>
      </c>
      <c r="FM27">
        <f>IF(OR(ISNA(FI27),ISNA(FI26)),NA(),ABS(FI27-FI26))</f>
        <v/>
      </c>
      <c r="FN27">
        <f>IF(ISNA(FH27),NA(),Capability!$N$11)</f>
        <v/>
      </c>
      <c r="FO27">
        <f>IF(ISNA(FH27),NA(),IF(OR(Capability!$Q$11="",Settings!$F$7&lt;&gt;"Y"),NA(),Capability!$Q$11))</f>
        <v/>
      </c>
      <c r="FP27">
        <f>IF(ISNA(FH27),NA(),IF(OR(Capability!$P$11="",Settings!$F$7&lt;&gt;"Y"),NA(),Capability!$P$11))</f>
        <v/>
      </c>
      <c r="FV27">
        <f>IF((FY$1+23)&gt;FW$1,NA(),(FY$1+23)-4)</f>
        <v/>
      </c>
      <c r="FW27">
        <f>IF((FY$1+23)&gt;FW$1,NA(),INDEX('Data Entry'!$O$5:$O$10004,(FY$1+23)-4))</f>
        <v/>
      </c>
      <c r="FX27">
        <f>IF(ISNA(FV27),NA(),Capability!$K$12)</f>
        <v/>
      </c>
      <c r="FY27">
        <f>IF(ISNA(FV27),NA(),Capability!$J$12)</f>
        <v/>
      </c>
      <c r="FZ27">
        <f>IF(ISNA(FV27),NA(),Capability!$L$12)</f>
        <v/>
      </c>
      <c r="GA27">
        <f>IF(OR(ISNA(FW27),ISNA(FW26)),NA(),ABS(FW27-FW26))</f>
        <v/>
      </c>
      <c r="GB27">
        <f>IF(ISNA(FV27),NA(),Capability!$N$12)</f>
        <v/>
      </c>
      <c r="GC27">
        <f>IF(ISNA(FV27),NA(),IF(OR(Capability!$Q$12="",Settings!$F$7&lt;&gt;"Y"),NA(),Capability!$Q$12))</f>
        <v/>
      </c>
      <c r="GD27">
        <f>IF(ISNA(FV27),NA(),IF(OR(Capability!$P$12="",Settings!$F$7&lt;&gt;"Y"),NA(),Capability!$P$12))</f>
        <v/>
      </c>
      <c r="GJ27">
        <f>IF((GM$1+23)&gt;GK$1,NA(),(GM$1+23)-4)</f>
        <v/>
      </c>
      <c r="GK27">
        <f>IF((GM$1+23)&gt;GK$1,NA(),INDEX('Data Entry'!$P$5:$P$10004,(GM$1+23)-4))</f>
        <v/>
      </c>
      <c r="GL27">
        <f>IF(ISNA(GJ27),NA(),Capability!$K$13)</f>
        <v/>
      </c>
      <c r="GM27">
        <f>IF(ISNA(GJ27),NA(),Capability!$J$13)</f>
        <v/>
      </c>
      <c r="GN27">
        <f>IF(ISNA(GJ27),NA(),Capability!$L$13)</f>
        <v/>
      </c>
      <c r="GO27">
        <f>IF(OR(ISNA(GK27),ISNA(GK26)),NA(),ABS(GK27-GK26))</f>
        <v/>
      </c>
      <c r="GP27">
        <f>IF(ISNA(GJ27),NA(),Capability!$N$13)</f>
        <v/>
      </c>
      <c r="GQ27">
        <f>IF(ISNA(GJ27),NA(),IF(OR(Capability!$Q$13="",Settings!$F$7&lt;&gt;"Y"),NA(),Capability!$Q$13))</f>
        <v/>
      </c>
      <c r="GR27">
        <f>IF(ISNA(GJ27),NA(),IF(OR(Capability!$P$13="",Settings!$F$7&lt;&gt;"Y"),NA(),Capability!$P$13))</f>
        <v/>
      </c>
      <c r="GX27">
        <f>IF((HA$1+23)&gt;GY$1,NA(),(HA$1+23)-4)</f>
        <v/>
      </c>
      <c r="GY27">
        <f>IF((HA$1+23)&gt;GY$1,NA(),INDEX('Data Entry'!$Q$5:$Q$10004,(HA$1+23)-4))</f>
        <v/>
      </c>
      <c r="GZ27">
        <f>IF(ISNA(GX27),NA(),Capability!$K$14)</f>
        <v/>
      </c>
      <c r="HA27">
        <f>IF(ISNA(GX27),NA(),Capability!$J$14)</f>
        <v/>
      </c>
      <c r="HB27">
        <f>IF(ISNA(GX27),NA(),Capability!$L$14)</f>
        <v/>
      </c>
      <c r="HC27">
        <f>IF(OR(ISNA(GY27),ISNA(GY26)),NA(),ABS(GY27-GY26))</f>
        <v/>
      </c>
      <c r="HD27">
        <f>IF(ISNA(GX27),NA(),Capability!$N$14)</f>
        <v/>
      </c>
      <c r="HE27">
        <f>IF(ISNA(GX27),NA(),IF(OR(Capability!$Q$14="",Settings!$F$7&lt;&gt;"Y"),NA(),Capability!$Q$14))</f>
        <v/>
      </c>
      <c r="HF27">
        <f>IF(ISNA(GX27),NA(),IF(OR(Capability!$P$14="",Settings!$F$7&lt;&gt;"Y"),NA(),Capability!$P$14))</f>
        <v/>
      </c>
    </row>
    <row r="28">
      <c r="A28" s="35" t="inlineStr">
        <is>
          <t>Cpk</t>
        </is>
      </c>
      <c r="B28" s="38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P28">
        <f>IF((CS$1+24)&gt;CQ$1,NA(),(CS$1+24)-4)</f>
        <v/>
      </c>
      <c r="CQ28">
        <f>IF((CS$1+24)&gt;CQ$1,NA(),INDEX('Data Entry'!$I$5:$I$10004,(CS$1+24)-4))</f>
        <v/>
      </c>
      <c r="CR28">
        <f>IF(ISNA(CP28),NA(),Capability!$K$6)</f>
        <v/>
      </c>
      <c r="CS28">
        <f>IF(ISNA(CP28),NA(),Capability!$J$6)</f>
        <v/>
      </c>
      <c r="CT28">
        <f>IF(ISNA(CP28),NA(),Capability!$L$6)</f>
        <v/>
      </c>
      <c r="CU28">
        <f>IF(OR(ISNA(CQ28),ISNA(CQ27)),NA(),ABS(CQ28-CQ27))</f>
        <v/>
      </c>
      <c r="CV28">
        <f>IF(ISNA(CP28),NA(),Capability!$N$6)</f>
        <v/>
      </c>
      <c r="CW28">
        <f>IF(ISNA(CP28),NA(),IF(OR(Capability!$Q$6="",Settings!$F$7&lt;&gt;"Y"),NA(),Capability!$Q$6))</f>
        <v/>
      </c>
      <c r="CX28">
        <f>IF(ISNA(CP28),NA(),IF(OR(Capability!$P$6="",Settings!$F$7&lt;&gt;"Y"),NA(),Capability!$P$6))</f>
        <v/>
      </c>
      <c r="DD28">
        <f>IF((DG$1+24)&gt;DE$1,NA(),(DG$1+24)-4)</f>
        <v/>
      </c>
      <c r="DE28">
        <f>IF((DG$1+24)&gt;DE$1,NA(),INDEX('Data Entry'!$J$5:$J$10004,(DG$1+24)-4))</f>
        <v/>
      </c>
      <c r="DF28">
        <f>IF(ISNA(DD28),NA(),Capability!$K$7)</f>
        <v/>
      </c>
      <c r="DG28">
        <f>IF(ISNA(DD28),NA(),Capability!$J$7)</f>
        <v/>
      </c>
      <c r="DH28">
        <f>IF(ISNA(DD28),NA(),Capability!$L$7)</f>
        <v/>
      </c>
      <c r="DI28">
        <f>IF(OR(ISNA(DE28),ISNA(DE27)),NA(),ABS(DE28-DE27))</f>
        <v/>
      </c>
      <c r="DJ28">
        <f>IF(ISNA(DD28),NA(),Capability!$N$7)</f>
        <v/>
      </c>
      <c r="DK28">
        <f>IF(ISNA(DD28),NA(),IF(OR(Capability!$Q$7="",Settings!$F$7&lt;&gt;"Y"),NA(),Capability!$Q$7))</f>
        <v/>
      </c>
      <c r="DL28">
        <f>IF(ISNA(DD28),NA(),IF(OR(Capability!$P$7="",Settings!$F$7&lt;&gt;"Y"),NA(),Capability!$P$7))</f>
        <v/>
      </c>
      <c r="DR28">
        <f>IF((DU$1+24)&gt;DS$1,NA(),(DU$1+24)-4)</f>
        <v/>
      </c>
      <c r="DS28">
        <f>IF((DU$1+24)&gt;DS$1,NA(),INDEX('Data Entry'!$K$5:$K$10004,(DU$1+24)-4))</f>
        <v/>
      </c>
      <c r="DT28">
        <f>IF(ISNA(DR28),NA(),Capability!$K$8)</f>
        <v/>
      </c>
      <c r="DU28">
        <f>IF(ISNA(DR28),NA(),Capability!$J$8)</f>
        <v/>
      </c>
      <c r="DV28">
        <f>IF(ISNA(DR28),NA(),Capability!$L$8)</f>
        <v/>
      </c>
      <c r="DW28">
        <f>IF(OR(ISNA(DS28),ISNA(DS27)),NA(),ABS(DS28-DS27))</f>
        <v/>
      </c>
      <c r="DX28">
        <f>IF(ISNA(DR28),NA(),Capability!$N$8)</f>
        <v/>
      </c>
      <c r="DY28">
        <f>IF(ISNA(DR28),NA(),IF(OR(Capability!$Q$8="",Settings!$F$7&lt;&gt;"Y"),NA(),Capability!$Q$8))</f>
        <v/>
      </c>
      <c r="DZ28">
        <f>IF(ISNA(DR28),NA(),IF(OR(Capability!$P$8="",Settings!$F$7&lt;&gt;"Y"),NA(),Capability!$P$8))</f>
        <v/>
      </c>
      <c r="EF28">
        <f>IF((EI$1+24)&gt;EG$1,NA(),(EI$1+24)-4)</f>
        <v/>
      </c>
      <c r="EG28">
        <f>IF((EI$1+24)&gt;EG$1,NA(),INDEX('Data Entry'!$L$5:$L$10004,(EI$1+24)-4))</f>
        <v/>
      </c>
      <c r="EH28">
        <f>IF(ISNA(EF28),NA(),Capability!$K$9)</f>
        <v/>
      </c>
      <c r="EI28">
        <f>IF(ISNA(EF28),NA(),Capability!$J$9)</f>
        <v/>
      </c>
      <c r="EJ28">
        <f>IF(ISNA(EF28),NA(),Capability!$L$9)</f>
        <v/>
      </c>
      <c r="EK28">
        <f>IF(OR(ISNA(EG28),ISNA(EG27)),NA(),ABS(EG28-EG27))</f>
        <v/>
      </c>
      <c r="EL28">
        <f>IF(ISNA(EF28),NA(),Capability!$N$9)</f>
        <v/>
      </c>
      <c r="EM28">
        <f>IF(ISNA(EF28),NA(),IF(OR(Capability!$Q$9="",Settings!$F$7&lt;&gt;"Y"),NA(),Capability!$Q$9))</f>
        <v/>
      </c>
      <c r="EN28">
        <f>IF(ISNA(EF28),NA(),IF(OR(Capability!$P$9="",Settings!$F$7&lt;&gt;"Y"),NA(),Capability!$P$9))</f>
        <v/>
      </c>
      <c r="ET28">
        <f>IF((EW$1+24)&gt;EU$1,NA(),(EW$1+24)-4)</f>
        <v/>
      </c>
      <c r="EU28">
        <f>IF((EW$1+24)&gt;EU$1,NA(),INDEX('Data Entry'!$M$5:$M$10004,(EW$1+24)-4))</f>
        <v/>
      </c>
      <c r="EV28">
        <f>IF(ISNA(ET28),NA(),Capability!$K$10)</f>
        <v/>
      </c>
      <c r="EW28">
        <f>IF(ISNA(ET28),NA(),Capability!$J$10)</f>
        <v/>
      </c>
      <c r="EX28">
        <f>IF(ISNA(ET28),NA(),Capability!$L$10)</f>
        <v/>
      </c>
      <c r="EY28">
        <f>IF(OR(ISNA(EU28),ISNA(EU27)),NA(),ABS(EU28-EU27))</f>
        <v/>
      </c>
      <c r="EZ28">
        <f>IF(ISNA(ET28),NA(),Capability!$N$10)</f>
        <v/>
      </c>
      <c r="FA28">
        <f>IF(ISNA(ET28),NA(),IF(OR(Capability!$Q$10="",Settings!$F$7&lt;&gt;"Y"),NA(),Capability!$Q$10))</f>
        <v/>
      </c>
      <c r="FB28">
        <f>IF(ISNA(ET28),NA(),IF(OR(Capability!$P$10="",Settings!$F$7&lt;&gt;"Y"),NA(),Capability!$P$10))</f>
        <v/>
      </c>
      <c r="FH28">
        <f>IF((FK$1+24)&gt;FI$1,NA(),(FK$1+24)-4)</f>
        <v/>
      </c>
      <c r="FI28">
        <f>IF((FK$1+24)&gt;FI$1,NA(),INDEX('Data Entry'!$N$5:$N$10004,(FK$1+24)-4))</f>
        <v/>
      </c>
      <c r="FJ28">
        <f>IF(ISNA(FH28),NA(),Capability!$K$11)</f>
        <v/>
      </c>
      <c r="FK28">
        <f>IF(ISNA(FH28),NA(),Capability!$J$11)</f>
        <v/>
      </c>
      <c r="FL28">
        <f>IF(ISNA(FH28),NA(),Capability!$L$11)</f>
        <v/>
      </c>
      <c r="FM28">
        <f>IF(OR(ISNA(FI28),ISNA(FI27)),NA(),ABS(FI28-FI27))</f>
        <v/>
      </c>
      <c r="FN28">
        <f>IF(ISNA(FH28),NA(),Capability!$N$11)</f>
        <v/>
      </c>
      <c r="FO28">
        <f>IF(ISNA(FH28),NA(),IF(OR(Capability!$Q$11="",Settings!$F$7&lt;&gt;"Y"),NA(),Capability!$Q$11))</f>
        <v/>
      </c>
      <c r="FP28">
        <f>IF(ISNA(FH28),NA(),IF(OR(Capability!$P$11="",Settings!$F$7&lt;&gt;"Y"),NA(),Capability!$P$11))</f>
        <v/>
      </c>
      <c r="FV28">
        <f>IF((FY$1+24)&gt;FW$1,NA(),(FY$1+24)-4)</f>
        <v/>
      </c>
      <c r="FW28">
        <f>IF((FY$1+24)&gt;FW$1,NA(),INDEX('Data Entry'!$O$5:$O$10004,(FY$1+24)-4))</f>
        <v/>
      </c>
      <c r="FX28">
        <f>IF(ISNA(FV28),NA(),Capability!$K$12)</f>
        <v/>
      </c>
      <c r="FY28">
        <f>IF(ISNA(FV28),NA(),Capability!$J$12)</f>
        <v/>
      </c>
      <c r="FZ28">
        <f>IF(ISNA(FV28),NA(),Capability!$L$12)</f>
        <v/>
      </c>
      <c r="GA28">
        <f>IF(OR(ISNA(FW28),ISNA(FW27)),NA(),ABS(FW28-FW27))</f>
        <v/>
      </c>
      <c r="GB28">
        <f>IF(ISNA(FV28),NA(),Capability!$N$12)</f>
        <v/>
      </c>
      <c r="GC28">
        <f>IF(ISNA(FV28),NA(),IF(OR(Capability!$Q$12="",Settings!$F$7&lt;&gt;"Y"),NA(),Capability!$Q$12))</f>
        <v/>
      </c>
      <c r="GD28">
        <f>IF(ISNA(FV28),NA(),IF(OR(Capability!$P$12="",Settings!$F$7&lt;&gt;"Y"),NA(),Capability!$P$12))</f>
        <v/>
      </c>
      <c r="GJ28">
        <f>IF((GM$1+24)&gt;GK$1,NA(),(GM$1+24)-4)</f>
        <v/>
      </c>
      <c r="GK28">
        <f>IF((GM$1+24)&gt;GK$1,NA(),INDEX('Data Entry'!$P$5:$P$10004,(GM$1+24)-4))</f>
        <v/>
      </c>
      <c r="GL28">
        <f>IF(ISNA(GJ28),NA(),Capability!$K$13)</f>
        <v/>
      </c>
      <c r="GM28">
        <f>IF(ISNA(GJ28),NA(),Capability!$J$13)</f>
        <v/>
      </c>
      <c r="GN28">
        <f>IF(ISNA(GJ28),NA(),Capability!$L$13)</f>
        <v/>
      </c>
      <c r="GO28">
        <f>IF(OR(ISNA(GK28),ISNA(GK27)),NA(),ABS(GK28-GK27))</f>
        <v/>
      </c>
      <c r="GP28">
        <f>IF(ISNA(GJ28),NA(),Capability!$N$13)</f>
        <v/>
      </c>
      <c r="GQ28">
        <f>IF(ISNA(GJ28),NA(),IF(OR(Capability!$Q$13="",Settings!$F$7&lt;&gt;"Y"),NA(),Capability!$Q$13))</f>
        <v/>
      </c>
      <c r="GR28">
        <f>IF(ISNA(GJ28),NA(),IF(OR(Capability!$P$13="",Settings!$F$7&lt;&gt;"Y"),NA(),Capability!$P$13))</f>
        <v/>
      </c>
      <c r="GX28">
        <f>IF((HA$1+24)&gt;GY$1,NA(),(HA$1+24)-4)</f>
        <v/>
      </c>
      <c r="GY28">
        <f>IF((HA$1+24)&gt;GY$1,NA(),INDEX('Data Entry'!$Q$5:$Q$10004,(HA$1+24)-4))</f>
        <v/>
      </c>
      <c r="GZ28">
        <f>IF(ISNA(GX28),NA(),Capability!$K$14)</f>
        <v/>
      </c>
      <c r="HA28">
        <f>IF(ISNA(GX28),NA(),Capability!$J$14)</f>
        <v/>
      </c>
      <c r="HB28">
        <f>IF(ISNA(GX28),NA(),Capability!$L$14)</f>
        <v/>
      </c>
      <c r="HC28">
        <f>IF(OR(ISNA(GY28),ISNA(GY27)),NA(),ABS(GY28-GY27))</f>
        <v/>
      </c>
      <c r="HD28">
        <f>IF(ISNA(GX28),NA(),Capability!$N$14)</f>
        <v/>
      </c>
      <c r="HE28">
        <f>IF(ISNA(GX28),NA(),IF(OR(Capability!$Q$14="",Settings!$F$7&lt;&gt;"Y"),NA(),Capability!$Q$14))</f>
        <v/>
      </c>
      <c r="HF28">
        <f>IF(ISNA(GX28),NA(),IF(OR(Capability!$P$14="",Settings!$F$7&lt;&gt;"Y"),NA(),Capability!$P$14))</f>
        <v/>
      </c>
    </row>
    <row r="29">
      <c r="A29" s="35" t="inlineStr">
        <is>
          <t>Pp</t>
        </is>
      </c>
      <c r="B29" s="38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P29">
        <f>IF((CS$1+25)&gt;CQ$1,NA(),(CS$1+25)-4)</f>
        <v/>
      </c>
      <c r="CQ29">
        <f>IF((CS$1+25)&gt;CQ$1,NA(),INDEX('Data Entry'!$I$5:$I$10004,(CS$1+25)-4))</f>
        <v/>
      </c>
      <c r="CR29">
        <f>IF(ISNA(CP29),NA(),Capability!$K$6)</f>
        <v/>
      </c>
      <c r="CS29">
        <f>IF(ISNA(CP29),NA(),Capability!$J$6)</f>
        <v/>
      </c>
      <c r="CT29">
        <f>IF(ISNA(CP29),NA(),Capability!$L$6)</f>
        <v/>
      </c>
      <c r="CU29">
        <f>IF(OR(ISNA(CQ29),ISNA(CQ28)),NA(),ABS(CQ29-CQ28))</f>
        <v/>
      </c>
      <c r="CV29">
        <f>IF(ISNA(CP29),NA(),Capability!$N$6)</f>
        <v/>
      </c>
      <c r="CW29">
        <f>IF(ISNA(CP29),NA(),IF(OR(Capability!$Q$6="",Settings!$F$7&lt;&gt;"Y"),NA(),Capability!$Q$6))</f>
        <v/>
      </c>
      <c r="CX29">
        <f>IF(ISNA(CP29),NA(),IF(OR(Capability!$P$6="",Settings!$F$7&lt;&gt;"Y"),NA(),Capability!$P$6))</f>
        <v/>
      </c>
      <c r="DD29">
        <f>IF((DG$1+25)&gt;DE$1,NA(),(DG$1+25)-4)</f>
        <v/>
      </c>
      <c r="DE29">
        <f>IF((DG$1+25)&gt;DE$1,NA(),INDEX('Data Entry'!$J$5:$J$10004,(DG$1+25)-4))</f>
        <v/>
      </c>
      <c r="DF29">
        <f>IF(ISNA(DD29),NA(),Capability!$K$7)</f>
        <v/>
      </c>
      <c r="DG29">
        <f>IF(ISNA(DD29),NA(),Capability!$J$7)</f>
        <v/>
      </c>
      <c r="DH29">
        <f>IF(ISNA(DD29),NA(),Capability!$L$7)</f>
        <v/>
      </c>
      <c r="DI29">
        <f>IF(OR(ISNA(DE29),ISNA(DE28)),NA(),ABS(DE29-DE28))</f>
        <v/>
      </c>
      <c r="DJ29">
        <f>IF(ISNA(DD29),NA(),Capability!$N$7)</f>
        <v/>
      </c>
      <c r="DK29">
        <f>IF(ISNA(DD29),NA(),IF(OR(Capability!$Q$7="",Settings!$F$7&lt;&gt;"Y"),NA(),Capability!$Q$7))</f>
        <v/>
      </c>
      <c r="DL29">
        <f>IF(ISNA(DD29),NA(),IF(OR(Capability!$P$7="",Settings!$F$7&lt;&gt;"Y"),NA(),Capability!$P$7))</f>
        <v/>
      </c>
      <c r="DR29">
        <f>IF((DU$1+25)&gt;DS$1,NA(),(DU$1+25)-4)</f>
        <v/>
      </c>
      <c r="DS29">
        <f>IF((DU$1+25)&gt;DS$1,NA(),INDEX('Data Entry'!$K$5:$K$10004,(DU$1+25)-4))</f>
        <v/>
      </c>
      <c r="DT29">
        <f>IF(ISNA(DR29),NA(),Capability!$K$8)</f>
        <v/>
      </c>
      <c r="DU29">
        <f>IF(ISNA(DR29),NA(),Capability!$J$8)</f>
        <v/>
      </c>
      <c r="DV29">
        <f>IF(ISNA(DR29),NA(),Capability!$L$8)</f>
        <v/>
      </c>
      <c r="DW29">
        <f>IF(OR(ISNA(DS29),ISNA(DS28)),NA(),ABS(DS29-DS28))</f>
        <v/>
      </c>
      <c r="DX29">
        <f>IF(ISNA(DR29),NA(),Capability!$N$8)</f>
        <v/>
      </c>
      <c r="DY29">
        <f>IF(ISNA(DR29),NA(),IF(OR(Capability!$Q$8="",Settings!$F$7&lt;&gt;"Y"),NA(),Capability!$Q$8))</f>
        <v/>
      </c>
      <c r="DZ29">
        <f>IF(ISNA(DR29),NA(),IF(OR(Capability!$P$8="",Settings!$F$7&lt;&gt;"Y"),NA(),Capability!$P$8))</f>
        <v/>
      </c>
      <c r="EF29">
        <f>IF((EI$1+25)&gt;EG$1,NA(),(EI$1+25)-4)</f>
        <v/>
      </c>
      <c r="EG29">
        <f>IF((EI$1+25)&gt;EG$1,NA(),INDEX('Data Entry'!$L$5:$L$10004,(EI$1+25)-4))</f>
        <v/>
      </c>
      <c r="EH29">
        <f>IF(ISNA(EF29),NA(),Capability!$K$9)</f>
        <v/>
      </c>
      <c r="EI29">
        <f>IF(ISNA(EF29),NA(),Capability!$J$9)</f>
        <v/>
      </c>
      <c r="EJ29">
        <f>IF(ISNA(EF29),NA(),Capability!$L$9)</f>
        <v/>
      </c>
      <c r="EK29">
        <f>IF(OR(ISNA(EG29),ISNA(EG28)),NA(),ABS(EG29-EG28))</f>
        <v/>
      </c>
      <c r="EL29">
        <f>IF(ISNA(EF29),NA(),Capability!$N$9)</f>
        <v/>
      </c>
      <c r="EM29">
        <f>IF(ISNA(EF29),NA(),IF(OR(Capability!$Q$9="",Settings!$F$7&lt;&gt;"Y"),NA(),Capability!$Q$9))</f>
        <v/>
      </c>
      <c r="EN29">
        <f>IF(ISNA(EF29),NA(),IF(OR(Capability!$P$9="",Settings!$F$7&lt;&gt;"Y"),NA(),Capability!$P$9))</f>
        <v/>
      </c>
      <c r="ET29">
        <f>IF((EW$1+25)&gt;EU$1,NA(),(EW$1+25)-4)</f>
        <v/>
      </c>
      <c r="EU29">
        <f>IF((EW$1+25)&gt;EU$1,NA(),INDEX('Data Entry'!$M$5:$M$10004,(EW$1+25)-4))</f>
        <v/>
      </c>
      <c r="EV29">
        <f>IF(ISNA(ET29),NA(),Capability!$K$10)</f>
        <v/>
      </c>
      <c r="EW29">
        <f>IF(ISNA(ET29),NA(),Capability!$J$10)</f>
        <v/>
      </c>
      <c r="EX29">
        <f>IF(ISNA(ET29),NA(),Capability!$L$10)</f>
        <v/>
      </c>
      <c r="EY29">
        <f>IF(OR(ISNA(EU29),ISNA(EU28)),NA(),ABS(EU29-EU28))</f>
        <v/>
      </c>
      <c r="EZ29">
        <f>IF(ISNA(ET29),NA(),Capability!$N$10)</f>
        <v/>
      </c>
      <c r="FA29">
        <f>IF(ISNA(ET29),NA(),IF(OR(Capability!$Q$10="",Settings!$F$7&lt;&gt;"Y"),NA(),Capability!$Q$10))</f>
        <v/>
      </c>
      <c r="FB29">
        <f>IF(ISNA(ET29),NA(),IF(OR(Capability!$P$10="",Settings!$F$7&lt;&gt;"Y"),NA(),Capability!$P$10))</f>
        <v/>
      </c>
      <c r="FH29">
        <f>IF((FK$1+25)&gt;FI$1,NA(),(FK$1+25)-4)</f>
        <v/>
      </c>
      <c r="FI29">
        <f>IF((FK$1+25)&gt;FI$1,NA(),INDEX('Data Entry'!$N$5:$N$10004,(FK$1+25)-4))</f>
        <v/>
      </c>
      <c r="FJ29">
        <f>IF(ISNA(FH29),NA(),Capability!$K$11)</f>
        <v/>
      </c>
      <c r="FK29">
        <f>IF(ISNA(FH29),NA(),Capability!$J$11)</f>
        <v/>
      </c>
      <c r="FL29">
        <f>IF(ISNA(FH29),NA(),Capability!$L$11)</f>
        <v/>
      </c>
      <c r="FM29">
        <f>IF(OR(ISNA(FI29),ISNA(FI28)),NA(),ABS(FI29-FI28))</f>
        <v/>
      </c>
      <c r="FN29">
        <f>IF(ISNA(FH29),NA(),Capability!$N$11)</f>
        <v/>
      </c>
      <c r="FO29">
        <f>IF(ISNA(FH29),NA(),IF(OR(Capability!$Q$11="",Settings!$F$7&lt;&gt;"Y"),NA(),Capability!$Q$11))</f>
        <v/>
      </c>
      <c r="FP29">
        <f>IF(ISNA(FH29),NA(),IF(OR(Capability!$P$11="",Settings!$F$7&lt;&gt;"Y"),NA(),Capability!$P$11))</f>
        <v/>
      </c>
      <c r="FV29">
        <f>IF((FY$1+25)&gt;FW$1,NA(),(FY$1+25)-4)</f>
        <v/>
      </c>
      <c r="FW29">
        <f>IF((FY$1+25)&gt;FW$1,NA(),INDEX('Data Entry'!$O$5:$O$10004,(FY$1+25)-4))</f>
        <v/>
      </c>
      <c r="FX29">
        <f>IF(ISNA(FV29),NA(),Capability!$K$12)</f>
        <v/>
      </c>
      <c r="FY29">
        <f>IF(ISNA(FV29),NA(),Capability!$J$12)</f>
        <v/>
      </c>
      <c r="FZ29">
        <f>IF(ISNA(FV29),NA(),Capability!$L$12)</f>
        <v/>
      </c>
      <c r="GA29">
        <f>IF(OR(ISNA(FW29),ISNA(FW28)),NA(),ABS(FW29-FW28))</f>
        <v/>
      </c>
      <c r="GB29">
        <f>IF(ISNA(FV29),NA(),Capability!$N$12)</f>
        <v/>
      </c>
      <c r="GC29">
        <f>IF(ISNA(FV29),NA(),IF(OR(Capability!$Q$12="",Settings!$F$7&lt;&gt;"Y"),NA(),Capability!$Q$12))</f>
        <v/>
      </c>
      <c r="GD29">
        <f>IF(ISNA(FV29),NA(),IF(OR(Capability!$P$12="",Settings!$F$7&lt;&gt;"Y"),NA(),Capability!$P$12))</f>
        <v/>
      </c>
      <c r="GJ29">
        <f>IF((GM$1+25)&gt;GK$1,NA(),(GM$1+25)-4)</f>
        <v/>
      </c>
      <c r="GK29">
        <f>IF((GM$1+25)&gt;GK$1,NA(),INDEX('Data Entry'!$P$5:$P$10004,(GM$1+25)-4))</f>
        <v/>
      </c>
      <c r="GL29">
        <f>IF(ISNA(GJ29),NA(),Capability!$K$13)</f>
        <v/>
      </c>
      <c r="GM29">
        <f>IF(ISNA(GJ29),NA(),Capability!$J$13)</f>
        <v/>
      </c>
      <c r="GN29">
        <f>IF(ISNA(GJ29),NA(),Capability!$L$13)</f>
        <v/>
      </c>
      <c r="GO29">
        <f>IF(OR(ISNA(GK29),ISNA(GK28)),NA(),ABS(GK29-GK28))</f>
        <v/>
      </c>
      <c r="GP29">
        <f>IF(ISNA(GJ29),NA(),Capability!$N$13)</f>
        <v/>
      </c>
      <c r="GQ29">
        <f>IF(ISNA(GJ29),NA(),IF(OR(Capability!$Q$13="",Settings!$F$7&lt;&gt;"Y"),NA(),Capability!$Q$13))</f>
        <v/>
      </c>
      <c r="GR29">
        <f>IF(ISNA(GJ29),NA(),IF(OR(Capability!$P$13="",Settings!$F$7&lt;&gt;"Y"),NA(),Capability!$P$13))</f>
        <v/>
      </c>
      <c r="GX29">
        <f>IF((HA$1+25)&gt;GY$1,NA(),(HA$1+25)-4)</f>
        <v/>
      </c>
      <c r="GY29">
        <f>IF((HA$1+25)&gt;GY$1,NA(),INDEX('Data Entry'!$Q$5:$Q$10004,(HA$1+25)-4))</f>
        <v/>
      </c>
      <c r="GZ29">
        <f>IF(ISNA(GX29),NA(),Capability!$K$14)</f>
        <v/>
      </c>
      <c r="HA29">
        <f>IF(ISNA(GX29),NA(),Capability!$J$14)</f>
        <v/>
      </c>
      <c r="HB29">
        <f>IF(ISNA(GX29),NA(),Capability!$L$14)</f>
        <v/>
      </c>
      <c r="HC29">
        <f>IF(OR(ISNA(GY29),ISNA(GY28)),NA(),ABS(GY29-GY28))</f>
        <v/>
      </c>
      <c r="HD29">
        <f>IF(ISNA(GX29),NA(),Capability!$N$14)</f>
        <v/>
      </c>
      <c r="HE29">
        <f>IF(ISNA(GX29),NA(),IF(OR(Capability!$Q$14="",Settings!$F$7&lt;&gt;"Y"),NA(),Capability!$Q$14))</f>
        <v/>
      </c>
      <c r="HF29">
        <f>IF(ISNA(GX29),NA(),IF(OR(Capability!$P$14="",Settings!$F$7&lt;&gt;"Y"),NA(),Capability!$P$14))</f>
        <v/>
      </c>
    </row>
    <row r="30">
      <c r="A30" s="35" t="inlineStr">
        <is>
          <t>Ppk</t>
        </is>
      </c>
      <c r="B30" s="38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P30">
        <f>IF((CS$1+26)&gt;CQ$1,NA(),(CS$1+26)-4)</f>
        <v/>
      </c>
      <c r="CQ30">
        <f>IF((CS$1+26)&gt;CQ$1,NA(),INDEX('Data Entry'!$I$5:$I$10004,(CS$1+26)-4))</f>
        <v/>
      </c>
      <c r="CR30">
        <f>IF(ISNA(CP30),NA(),Capability!$K$6)</f>
        <v/>
      </c>
      <c r="CS30">
        <f>IF(ISNA(CP30),NA(),Capability!$J$6)</f>
        <v/>
      </c>
      <c r="CT30">
        <f>IF(ISNA(CP30),NA(),Capability!$L$6)</f>
        <v/>
      </c>
      <c r="CU30">
        <f>IF(OR(ISNA(CQ30),ISNA(CQ29)),NA(),ABS(CQ30-CQ29))</f>
        <v/>
      </c>
      <c r="CV30">
        <f>IF(ISNA(CP30),NA(),Capability!$N$6)</f>
        <v/>
      </c>
      <c r="CW30">
        <f>IF(ISNA(CP30),NA(),IF(OR(Capability!$Q$6="",Settings!$F$7&lt;&gt;"Y"),NA(),Capability!$Q$6))</f>
        <v/>
      </c>
      <c r="CX30">
        <f>IF(ISNA(CP30),NA(),IF(OR(Capability!$P$6="",Settings!$F$7&lt;&gt;"Y"),NA(),Capability!$P$6))</f>
        <v/>
      </c>
      <c r="DD30">
        <f>IF((DG$1+26)&gt;DE$1,NA(),(DG$1+26)-4)</f>
        <v/>
      </c>
      <c r="DE30">
        <f>IF((DG$1+26)&gt;DE$1,NA(),INDEX('Data Entry'!$J$5:$J$10004,(DG$1+26)-4))</f>
        <v/>
      </c>
      <c r="DF30">
        <f>IF(ISNA(DD30),NA(),Capability!$K$7)</f>
        <v/>
      </c>
      <c r="DG30">
        <f>IF(ISNA(DD30),NA(),Capability!$J$7)</f>
        <v/>
      </c>
      <c r="DH30">
        <f>IF(ISNA(DD30),NA(),Capability!$L$7)</f>
        <v/>
      </c>
      <c r="DI30">
        <f>IF(OR(ISNA(DE30),ISNA(DE29)),NA(),ABS(DE30-DE29))</f>
        <v/>
      </c>
      <c r="DJ30">
        <f>IF(ISNA(DD30),NA(),Capability!$N$7)</f>
        <v/>
      </c>
      <c r="DK30">
        <f>IF(ISNA(DD30),NA(),IF(OR(Capability!$Q$7="",Settings!$F$7&lt;&gt;"Y"),NA(),Capability!$Q$7))</f>
        <v/>
      </c>
      <c r="DL30">
        <f>IF(ISNA(DD30),NA(),IF(OR(Capability!$P$7="",Settings!$F$7&lt;&gt;"Y"),NA(),Capability!$P$7))</f>
        <v/>
      </c>
      <c r="DR30">
        <f>IF((DU$1+26)&gt;DS$1,NA(),(DU$1+26)-4)</f>
        <v/>
      </c>
      <c r="DS30">
        <f>IF((DU$1+26)&gt;DS$1,NA(),INDEX('Data Entry'!$K$5:$K$10004,(DU$1+26)-4))</f>
        <v/>
      </c>
      <c r="DT30">
        <f>IF(ISNA(DR30),NA(),Capability!$K$8)</f>
        <v/>
      </c>
      <c r="DU30">
        <f>IF(ISNA(DR30),NA(),Capability!$J$8)</f>
        <v/>
      </c>
      <c r="DV30">
        <f>IF(ISNA(DR30),NA(),Capability!$L$8)</f>
        <v/>
      </c>
      <c r="DW30">
        <f>IF(OR(ISNA(DS30),ISNA(DS29)),NA(),ABS(DS30-DS29))</f>
        <v/>
      </c>
      <c r="DX30">
        <f>IF(ISNA(DR30),NA(),Capability!$N$8)</f>
        <v/>
      </c>
      <c r="DY30">
        <f>IF(ISNA(DR30),NA(),IF(OR(Capability!$Q$8="",Settings!$F$7&lt;&gt;"Y"),NA(),Capability!$Q$8))</f>
        <v/>
      </c>
      <c r="DZ30">
        <f>IF(ISNA(DR30),NA(),IF(OR(Capability!$P$8="",Settings!$F$7&lt;&gt;"Y"),NA(),Capability!$P$8))</f>
        <v/>
      </c>
      <c r="EF30">
        <f>IF((EI$1+26)&gt;EG$1,NA(),(EI$1+26)-4)</f>
        <v/>
      </c>
      <c r="EG30">
        <f>IF((EI$1+26)&gt;EG$1,NA(),INDEX('Data Entry'!$L$5:$L$10004,(EI$1+26)-4))</f>
        <v/>
      </c>
      <c r="EH30">
        <f>IF(ISNA(EF30),NA(),Capability!$K$9)</f>
        <v/>
      </c>
      <c r="EI30">
        <f>IF(ISNA(EF30),NA(),Capability!$J$9)</f>
        <v/>
      </c>
      <c r="EJ30">
        <f>IF(ISNA(EF30),NA(),Capability!$L$9)</f>
        <v/>
      </c>
      <c r="EK30">
        <f>IF(OR(ISNA(EG30),ISNA(EG29)),NA(),ABS(EG30-EG29))</f>
        <v/>
      </c>
      <c r="EL30">
        <f>IF(ISNA(EF30),NA(),Capability!$N$9)</f>
        <v/>
      </c>
      <c r="EM30">
        <f>IF(ISNA(EF30),NA(),IF(OR(Capability!$Q$9="",Settings!$F$7&lt;&gt;"Y"),NA(),Capability!$Q$9))</f>
        <v/>
      </c>
      <c r="EN30">
        <f>IF(ISNA(EF30),NA(),IF(OR(Capability!$P$9="",Settings!$F$7&lt;&gt;"Y"),NA(),Capability!$P$9))</f>
        <v/>
      </c>
      <c r="ET30">
        <f>IF((EW$1+26)&gt;EU$1,NA(),(EW$1+26)-4)</f>
        <v/>
      </c>
      <c r="EU30">
        <f>IF((EW$1+26)&gt;EU$1,NA(),INDEX('Data Entry'!$M$5:$M$10004,(EW$1+26)-4))</f>
        <v/>
      </c>
      <c r="EV30">
        <f>IF(ISNA(ET30),NA(),Capability!$K$10)</f>
        <v/>
      </c>
      <c r="EW30">
        <f>IF(ISNA(ET30),NA(),Capability!$J$10)</f>
        <v/>
      </c>
      <c r="EX30">
        <f>IF(ISNA(ET30),NA(),Capability!$L$10)</f>
        <v/>
      </c>
      <c r="EY30">
        <f>IF(OR(ISNA(EU30),ISNA(EU29)),NA(),ABS(EU30-EU29))</f>
        <v/>
      </c>
      <c r="EZ30">
        <f>IF(ISNA(ET30),NA(),Capability!$N$10)</f>
        <v/>
      </c>
      <c r="FA30">
        <f>IF(ISNA(ET30),NA(),IF(OR(Capability!$Q$10="",Settings!$F$7&lt;&gt;"Y"),NA(),Capability!$Q$10))</f>
        <v/>
      </c>
      <c r="FB30">
        <f>IF(ISNA(ET30),NA(),IF(OR(Capability!$P$10="",Settings!$F$7&lt;&gt;"Y"),NA(),Capability!$P$10))</f>
        <v/>
      </c>
      <c r="FH30">
        <f>IF((FK$1+26)&gt;FI$1,NA(),(FK$1+26)-4)</f>
        <v/>
      </c>
      <c r="FI30">
        <f>IF((FK$1+26)&gt;FI$1,NA(),INDEX('Data Entry'!$N$5:$N$10004,(FK$1+26)-4))</f>
        <v/>
      </c>
      <c r="FJ30">
        <f>IF(ISNA(FH30),NA(),Capability!$K$11)</f>
        <v/>
      </c>
      <c r="FK30">
        <f>IF(ISNA(FH30),NA(),Capability!$J$11)</f>
        <v/>
      </c>
      <c r="FL30">
        <f>IF(ISNA(FH30),NA(),Capability!$L$11)</f>
        <v/>
      </c>
      <c r="FM30">
        <f>IF(OR(ISNA(FI30),ISNA(FI29)),NA(),ABS(FI30-FI29))</f>
        <v/>
      </c>
      <c r="FN30">
        <f>IF(ISNA(FH30),NA(),Capability!$N$11)</f>
        <v/>
      </c>
      <c r="FO30">
        <f>IF(ISNA(FH30),NA(),IF(OR(Capability!$Q$11="",Settings!$F$7&lt;&gt;"Y"),NA(),Capability!$Q$11))</f>
        <v/>
      </c>
      <c r="FP30">
        <f>IF(ISNA(FH30),NA(),IF(OR(Capability!$P$11="",Settings!$F$7&lt;&gt;"Y"),NA(),Capability!$P$11))</f>
        <v/>
      </c>
      <c r="FV30">
        <f>IF((FY$1+26)&gt;FW$1,NA(),(FY$1+26)-4)</f>
        <v/>
      </c>
      <c r="FW30">
        <f>IF((FY$1+26)&gt;FW$1,NA(),INDEX('Data Entry'!$O$5:$O$10004,(FY$1+26)-4))</f>
        <v/>
      </c>
      <c r="FX30">
        <f>IF(ISNA(FV30),NA(),Capability!$K$12)</f>
        <v/>
      </c>
      <c r="FY30">
        <f>IF(ISNA(FV30),NA(),Capability!$J$12)</f>
        <v/>
      </c>
      <c r="FZ30">
        <f>IF(ISNA(FV30),NA(),Capability!$L$12)</f>
        <v/>
      </c>
      <c r="GA30">
        <f>IF(OR(ISNA(FW30),ISNA(FW29)),NA(),ABS(FW30-FW29))</f>
        <v/>
      </c>
      <c r="GB30">
        <f>IF(ISNA(FV30),NA(),Capability!$N$12)</f>
        <v/>
      </c>
      <c r="GC30">
        <f>IF(ISNA(FV30),NA(),IF(OR(Capability!$Q$12="",Settings!$F$7&lt;&gt;"Y"),NA(),Capability!$Q$12))</f>
        <v/>
      </c>
      <c r="GD30">
        <f>IF(ISNA(FV30),NA(),IF(OR(Capability!$P$12="",Settings!$F$7&lt;&gt;"Y"),NA(),Capability!$P$12))</f>
        <v/>
      </c>
      <c r="GJ30">
        <f>IF((GM$1+26)&gt;GK$1,NA(),(GM$1+26)-4)</f>
        <v/>
      </c>
      <c r="GK30">
        <f>IF((GM$1+26)&gt;GK$1,NA(),INDEX('Data Entry'!$P$5:$P$10004,(GM$1+26)-4))</f>
        <v/>
      </c>
      <c r="GL30">
        <f>IF(ISNA(GJ30),NA(),Capability!$K$13)</f>
        <v/>
      </c>
      <c r="GM30">
        <f>IF(ISNA(GJ30),NA(),Capability!$J$13)</f>
        <v/>
      </c>
      <c r="GN30">
        <f>IF(ISNA(GJ30),NA(),Capability!$L$13)</f>
        <v/>
      </c>
      <c r="GO30">
        <f>IF(OR(ISNA(GK30),ISNA(GK29)),NA(),ABS(GK30-GK29))</f>
        <v/>
      </c>
      <c r="GP30">
        <f>IF(ISNA(GJ30),NA(),Capability!$N$13)</f>
        <v/>
      </c>
      <c r="GQ30">
        <f>IF(ISNA(GJ30),NA(),IF(OR(Capability!$Q$13="",Settings!$F$7&lt;&gt;"Y"),NA(),Capability!$Q$13))</f>
        <v/>
      </c>
      <c r="GR30">
        <f>IF(ISNA(GJ30),NA(),IF(OR(Capability!$P$13="",Settings!$F$7&lt;&gt;"Y"),NA(),Capability!$P$13))</f>
        <v/>
      </c>
      <c r="GX30">
        <f>IF((HA$1+26)&gt;GY$1,NA(),(HA$1+26)-4)</f>
        <v/>
      </c>
      <c r="GY30">
        <f>IF((HA$1+26)&gt;GY$1,NA(),INDEX('Data Entry'!$Q$5:$Q$10004,(HA$1+26)-4))</f>
        <v/>
      </c>
      <c r="GZ30">
        <f>IF(ISNA(GX30),NA(),Capability!$K$14)</f>
        <v/>
      </c>
      <c r="HA30">
        <f>IF(ISNA(GX30),NA(),Capability!$J$14)</f>
        <v/>
      </c>
      <c r="HB30">
        <f>IF(ISNA(GX30),NA(),Capability!$L$14)</f>
        <v/>
      </c>
      <c r="HC30">
        <f>IF(OR(ISNA(GY30),ISNA(GY29)),NA(),ABS(GY30-GY29))</f>
        <v/>
      </c>
      <c r="HD30">
        <f>IF(ISNA(GX30),NA(),Capability!$N$14)</f>
        <v/>
      </c>
      <c r="HE30">
        <f>IF(ISNA(GX30),NA(),IF(OR(Capability!$Q$14="",Settings!$F$7&lt;&gt;"Y"),NA(),Capability!$Q$14))</f>
        <v/>
      </c>
      <c r="HF30">
        <f>IF(ISNA(GX30),NA(),IF(OR(Capability!$P$14="",Settings!$F$7&lt;&gt;"Y"),NA(),Capability!$P$14))</f>
        <v/>
      </c>
    </row>
    <row r="31">
      <c r="A31" s="35" t="inlineStr">
        <is>
          <t>In control?</t>
        </is>
      </c>
      <c r="B31" s="36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P31">
        <f>IF((CS$1+27)&gt;CQ$1,NA(),(CS$1+27)-4)</f>
        <v/>
      </c>
      <c r="CQ31">
        <f>IF((CS$1+27)&gt;CQ$1,NA(),INDEX('Data Entry'!$I$5:$I$10004,(CS$1+27)-4))</f>
        <v/>
      </c>
      <c r="CR31">
        <f>IF(ISNA(CP31),NA(),Capability!$K$6)</f>
        <v/>
      </c>
      <c r="CS31">
        <f>IF(ISNA(CP31),NA(),Capability!$J$6)</f>
        <v/>
      </c>
      <c r="CT31">
        <f>IF(ISNA(CP31),NA(),Capability!$L$6)</f>
        <v/>
      </c>
      <c r="CU31">
        <f>IF(OR(ISNA(CQ31),ISNA(CQ30)),NA(),ABS(CQ31-CQ30))</f>
        <v/>
      </c>
      <c r="CV31">
        <f>IF(ISNA(CP31),NA(),Capability!$N$6)</f>
        <v/>
      </c>
      <c r="CW31">
        <f>IF(ISNA(CP31),NA(),IF(OR(Capability!$Q$6="",Settings!$F$7&lt;&gt;"Y"),NA(),Capability!$Q$6))</f>
        <v/>
      </c>
      <c r="CX31">
        <f>IF(ISNA(CP31),NA(),IF(OR(Capability!$P$6="",Settings!$F$7&lt;&gt;"Y"),NA(),Capability!$P$6))</f>
        <v/>
      </c>
      <c r="DD31">
        <f>IF((DG$1+27)&gt;DE$1,NA(),(DG$1+27)-4)</f>
        <v/>
      </c>
      <c r="DE31">
        <f>IF((DG$1+27)&gt;DE$1,NA(),INDEX('Data Entry'!$J$5:$J$10004,(DG$1+27)-4))</f>
        <v/>
      </c>
      <c r="DF31">
        <f>IF(ISNA(DD31),NA(),Capability!$K$7)</f>
        <v/>
      </c>
      <c r="DG31">
        <f>IF(ISNA(DD31),NA(),Capability!$J$7)</f>
        <v/>
      </c>
      <c r="DH31">
        <f>IF(ISNA(DD31),NA(),Capability!$L$7)</f>
        <v/>
      </c>
      <c r="DI31">
        <f>IF(OR(ISNA(DE31),ISNA(DE30)),NA(),ABS(DE31-DE30))</f>
        <v/>
      </c>
      <c r="DJ31">
        <f>IF(ISNA(DD31),NA(),Capability!$N$7)</f>
        <v/>
      </c>
      <c r="DK31">
        <f>IF(ISNA(DD31),NA(),IF(OR(Capability!$Q$7="",Settings!$F$7&lt;&gt;"Y"),NA(),Capability!$Q$7))</f>
        <v/>
      </c>
      <c r="DL31">
        <f>IF(ISNA(DD31),NA(),IF(OR(Capability!$P$7="",Settings!$F$7&lt;&gt;"Y"),NA(),Capability!$P$7))</f>
        <v/>
      </c>
      <c r="DR31">
        <f>IF((DU$1+27)&gt;DS$1,NA(),(DU$1+27)-4)</f>
        <v/>
      </c>
      <c r="DS31">
        <f>IF((DU$1+27)&gt;DS$1,NA(),INDEX('Data Entry'!$K$5:$K$10004,(DU$1+27)-4))</f>
        <v/>
      </c>
      <c r="DT31">
        <f>IF(ISNA(DR31),NA(),Capability!$K$8)</f>
        <v/>
      </c>
      <c r="DU31">
        <f>IF(ISNA(DR31),NA(),Capability!$J$8)</f>
        <v/>
      </c>
      <c r="DV31">
        <f>IF(ISNA(DR31),NA(),Capability!$L$8)</f>
        <v/>
      </c>
      <c r="DW31">
        <f>IF(OR(ISNA(DS31),ISNA(DS30)),NA(),ABS(DS31-DS30))</f>
        <v/>
      </c>
      <c r="DX31">
        <f>IF(ISNA(DR31),NA(),Capability!$N$8)</f>
        <v/>
      </c>
      <c r="DY31">
        <f>IF(ISNA(DR31),NA(),IF(OR(Capability!$Q$8="",Settings!$F$7&lt;&gt;"Y"),NA(),Capability!$Q$8))</f>
        <v/>
      </c>
      <c r="DZ31">
        <f>IF(ISNA(DR31),NA(),IF(OR(Capability!$P$8="",Settings!$F$7&lt;&gt;"Y"),NA(),Capability!$P$8))</f>
        <v/>
      </c>
      <c r="EF31">
        <f>IF((EI$1+27)&gt;EG$1,NA(),(EI$1+27)-4)</f>
        <v/>
      </c>
      <c r="EG31">
        <f>IF((EI$1+27)&gt;EG$1,NA(),INDEX('Data Entry'!$L$5:$L$10004,(EI$1+27)-4))</f>
        <v/>
      </c>
      <c r="EH31">
        <f>IF(ISNA(EF31),NA(),Capability!$K$9)</f>
        <v/>
      </c>
      <c r="EI31">
        <f>IF(ISNA(EF31),NA(),Capability!$J$9)</f>
        <v/>
      </c>
      <c r="EJ31">
        <f>IF(ISNA(EF31),NA(),Capability!$L$9)</f>
        <v/>
      </c>
      <c r="EK31">
        <f>IF(OR(ISNA(EG31),ISNA(EG30)),NA(),ABS(EG31-EG30))</f>
        <v/>
      </c>
      <c r="EL31">
        <f>IF(ISNA(EF31),NA(),Capability!$N$9)</f>
        <v/>
      </c>
      <c r="EM31">
        <f>IF(ISNA(EF31),NA(),IF(OR(Capability!$Q$9="",Settings!$F$7&lt;&gt;"Y"),NA(),Capability!$Q$9))</f>
        <v/>
      </c>
      <c r="EN31">
        <f>IF(ISNA(EF31),NA(),IF(OR(Capability!$P$9="",Settings!$F$7&lt;&gt;"Y"),NA(),Capability!$P$9))</f>
        <v/>
      </c>
      <c r="ET31">
        <f>IF((EW$1+27)&gt;EU$1,NA(),(EW$1+27)-4)</f>
        <v/>
      </c>
      <c r="EU31">
        <f>IF((EW$1+27)&gt;EU$1,NA(),INDEX('Data Entry'!$M$5:$M$10004,(EW$1+27)-4))</f>
        <v/>
      </c>
      <c r="EV31">
        <f>IF(ISNA(ET31),NA(),Capability!$K$10)</f>
        <v/>
      </c>
      <c r="EW31">
        <f>IF(ISNA(ET31),NA(),Capability!$J$10)</f>
        <v/>
      </c>
      <c r="EX31">
        <f>IF(ISNA(ET31),NA(),Capability!$L$10)</f>
        <v/>
      </c>
      <c r="EY31">
        <f>IF(OR(ISNA(EU31),ISNA(EU30)),NA(),ABS(EU31-EU30))</f>
        <v/>
      </c>
      <c r="EZ31">
        <f>IF(ISNA(ET31),NA(),Capability!$N$10)</f>
        <v/>
      </c>
      <c r="FA31">
        <f>IF(ISNA(ET31),NA(),IF(OR(Capability!$Q$10="",Settings!$F$7&lt;&gt;"Y"),NA(),Capability!$Q$10))</f>
        <v/>
      </c>
      <c r="FB31">
        <f>IF(ISNA(ET31),NA(),IF(OR(Capability!$P$10="",Settings!$F$7&lt;&gt;"Y"),NA(),Capability!$P$10))</f>
        <v/>
      </c>
      <c r="FH31">
        <f>IF((FK$1+27)&gt;FI$1,NA(),(FK$1+27)-4)</f>
        <v/>
      </c>
      <c r="FI31">
        <f>IF((FK$1+27)&gt;FI$1,NA(),INDEX('Data Entry'!$N$5:$N$10004,(FK$1+27)-4))</f>
        <v/>
      </c>
      <c r="FJ31">
        <f>IF(ISNA(FH31),NA(),Capability!$K$11)</f>
        <v/>
      </c>
      <c r="FK31">
        <f>IF(ISNA(FH31),NA(),Capability!$J$11)</f>
        <v/>
      </c>
      <c r="FL31">
        <f>IF(ISNA(FH31),NA(),Capability!$L$11)</f>
        <v/>
      </c>
      <c r="FM31">
        <f>IF(OR(ISNA(FI31),ISNA(FI30)),NA(),ABS(FI31-FI30))</f>
        <v/>
      </c>
      <c r="FN31">
        <f>IF(ISNA(FH31),NA(),Capability!$N$11)</f>
        <v/>
      </c>
      <c r="FO31">
        <f>IF(ISNA(FH31),NA(),IF(OR(Capability!$Q$11="",Settings!$F$7&lt;&gt;"Y"),NA(),Capability!$Q$11))</f>
        <v/>
      </c>
      <c r="FP31">
        <f>IF(ISNA(FH31),NA(),IF(OR(Capability!$P$11="",Settings!$F$7&lt;&gt;"Y"),NA(),Capability!$P$11))</f>
        <v/>
      </c>
      <c r="FV31">
        <f>IF((FY$1+27)&gt;FW$1,NA(),(FY$1+27)-4)</f>
        <v/>
      </c>
      <c r="FW31">
        <f>IF((FY$1+27)&gt;FW$1,NA(),INDEX('Data Entry'!$O$5:$O$10004,(FY$1+27)-4))</f>
        <v/>
      </c>
      <c r="FX31">
        <f>IF(ISNA(FV31),NA(),Capability!$K$12)</f>
        <v/>
      </c>
      <c r="FY31">
        <f>IF(ISNA(FV31),NA(),Capability!$J$12)</f>
        <v/>
      </c>
      <c r="FZ31">
        <f>IF(ISNA(FV31),NA(),Capability!$L$12)</f>
        <v/>
      </c>
      <c r="GA31">
        <f>IF(OR(ISNA(FW31),ISNA(FW30)),NA(),ABS(FW31-FW30))</f>
        <v/>
      </c>
      <c r="GB31">
        <f>IF(ISNA(FV31),NA(),Capability!$N$12)</f>
        <v/>
      </c>
      <c r="GC31">
        <f>IF(ISNA(FV31),NA(),IF(OR(Capability!$Q$12="",Settings!$F$7&lt;&gt;"Y"),NA(),Capability!$Q$12))</f>
        <v/>
      </c>
      <c r="GD31">
        <f>IF(ISNA(FV31),NA(),IF(OR(Capability!$P$12="",Settings!$F$7&lt;&gt;"Y"),NA(),Capability!$P$12))</f>
        <v/>
      </c>
      <c r="GJ31">
        <f>IF((GM$1+27)&gt;GK$1,NA(),(GM$1+27)-4)</f>
        <v/>
      </c>
      <c r="GK31">
        <f>IF((GM$1+27)&gt;GK$1,NA(),INDEX('Data Entry'!$P$5:$P$10004,(GM$1+27)-4))</f>
        <v/>
      </c>
      <c r="GL31">
        <f>IF(ISNA(GJ31),NA(),Capability!$K$13)</f>
        <v/>
      </c>
      <c r="GM31">
        <f>IF(ISNA(GJ31),NA(),Capability!$J$13)</f>
        <v/>
      </c>
      <c r="GN31">
        <f>IF(ISNA(GJ31),NA(),Capability!$L$13)</f>
        <v/>
      </c>
      <c r="GO31">
        <f>IF(OR(ISNA(GK31),ISNA(GK30)),NA(),ABS(GK31-GK30))</f>
        <v/>
      </c>
      <c r="GP31">
        <f>IF(ISNA(GJ31),NA(),Capability!$N$13)</f>
        <v/>
      </c>
      <c r="GQ31">
        <f>IF(ISNA(GJ31),NA(),IF(OR(Capability!$Q$13="",Settings!$F$7&lt;&gt;"Y"),NA(),Capability!$Q$13))</f>
        <v/>
      </c>
      <c r="GR31">
        <f>IF(ISNA(GJ31),NA(),IF(OR(Capability!$P$13="",Settings!$F$7&lt;&gt;"Y"),NA(),Capability!$P$13))</f>
        <v/>
      </c>
      <c r="GX31">
        <f>IF((HA$1+27)&gt;GY$1,NA(),(HA$1+27)-4)</f>
        <v/>
      </c>
      <c r="GY31">
        <f>IF((HA$1+27)&gt;GY$1,NA(),INDEX('Data Entry'!$Q$5:$Q$10004,(HA$1+27)-4))</f>
        <v/>
      </c>
      <c r="GZ31">
        <f>IF(ISNA(GX31),NA(),Capability!$K$14)</f>
        <v/>
      </c>
      <c r="HA31">
        <f>IF(ISNA(GX31),NA(),Capability!$J$14)</f>
        <v/>
      </c>
      <c r="HB31">
        <f>IF(ISNA(GX31),NA(),Capability!$L$14)</f>
        <v/>
      </c>
      <c r="HC31">
        <f>IF(OR(ISNA(GY31),ISNA(GY30)),NA(),ABS(GY31-GY30))</f>
        <v/>
      </c>
      <c r="HD31">
        <f>IF(ISNA(GX31),NA(),Capability!$N$14)</f>
        <v/>
      </c>
      <c r="HE31">
        <f>IF(ISNA(GX31),NA(),IF(OR(Capability!$Q$14="",Settings!$F$7&lt;&gt;"Y"),NA(),Capability!$Q$14))</f>
        <v/>
      </c>
      <c r="HF31">
        <f>IF(ISNA(GX31),NA(),IF(OR(Capability!$P$14="",Settings!$F$7&lt;&gt;"Y"),NA(),Capability!$P$14))</f>
        <v/>
      </c>
    </row>
    <row r="32">
      <c r="A32" s="35" t="inlineStr">
        <is>
          <t>In spec?</t>
        </is>
      </c>
      <c r="B32" s="36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P32">
        <f>IF((CS$1+28)&gt;CQ$1,NA(),(CS$1+28)-4)</f>
        <v/>
      </c>
      <c r="CQ32">
        <f>IF((CS$1+28)&gt;CQ$1,NA(),INDEX('Data Entry'!$I$5:$I$10004,(CS$1+28)-4))</f>
        <v/>
      </c>
      <c r="CR32">
        <f>IF(ISNA(CP32),NA(),Capability!$K$6)</f>
        <v/>
      </c>
      <c r="CS32">
        <f>IF(ISNA(CP32),NA(),Capability!$J$6)</f>
        <v/>
      </c>
      <c r="CT32">
        <f>IF(ISNA(CP32),NA(),Capability!$L$6)</f>
        <v/>
      </c>
      <c r="CU32">
        <f>IF(OR(ISNA(CQ32),ISNA(CQ31)),NA(),ABS(CQ32-CQ31))</f>
        <v/>
      </c>
      <c r="CV32">
        <f>IF(ISNA(CP32),NA(),Capability!$N$6)</f>
        <v/>
      </c>
      <c r="CW32">
        <f>IF(ISNA(CP32),NA(),IF(OR(Capability!$Q$6="",Settings!$F$7&lt;&gt;"Y"),NA(),Capability!$Q$6))</f>
        <v/>
      </c>
      <c r="CX32">
        <f>IF(ISNA(CP32),NA(),IF(OR(Capability!$P$6="",Settings!$F$7&lt;&gt;"Y"),NA(),Capability!$P$6))</f>
        <v/>
      </c>
      <c r="DD32">
        <f>IF((DG$1+28)&gt;DE$1,NA(),(DG$1+28)-4)</f>
        <v/>
      </c>
      <c r="DE32">
        <f>IF((DG$1+28)&gt;DE$1,NA(),INDEX('Data Entry'!$J$5:$J$10004,(DG$1+28)-4))</f>
        <v/>
      </c>
      <c r="DF32">
        <f>IF(ISNA(DD32),NA(),Capability!$K$7)</f>
        <v/>
      </c>
      <c r="DG32">
        <f>IF(ISNA(DD32),NA(),Capability!$J$7)</f>
        <v/>
      </c>
      <c r="DH32">
        <f>IF(ISNA(DD32),NA(),Capability!$L$7)</f>
        <v/>
      </c>
      <c r="DI32">
        <f>IF(OR(ISNA(DE32),ISNA(DE31)),NA(),ABS(DE32-DE31))</f>
        <v/>
      </c>
      <c r="DJ32">
        <f>IF(ISNA(DD32),NA(),Capability!$N$7)</f>
        <v/>
      </c>
      <c r="DK32">
        <f>IF(ISNA(DD32),NA(),IF(OR(Capability!$Q$7="",Settings!$F$7&lt;&gt;"Y"),NA(),Capability!$Q$7))</f>
        <v/>
      </c>
      <c r="DL32">
        <f>IF(ISNA(DD32),NA(),IF(OR(Capability!$P$7="",Settings!$F$7&lt;&gt;"Y"),NA(),Capability!$P$7))</f>
        <v/>
      </c>
      <c r="DR32">
        <f>IF((DU$1+28)&gt;DS$1,NA(),(DU$1+28)-4)</f>
        <v/>
      </c>
      <c r="DS32">
        <f>IF((DU$1+28)&gt;DS$1,NA(),INDEX('Data Entry'!$K$5:$K$10004,(DU$1+28)-4))</f>
        <v/>
      </c>
      <c r="DT32">
        <f>IF(ISNA(DR32),NA(),Capability!$K$8)</f>
        <v/>
      </c>
      <c r="DU32">
        <f>IF(ISNA(DR32),NA(),Capability!$J$8)</f>
        <v/>
      </c>
      <c r="DV32">
        <f>IF(ISNA(DR32),NA(),Capability!$L$8)</f>
        <v/>
      </c>
      <c r="DW32">
        <f>IF(OR(ISNA(DS32),ISNA(DS31)),NA(),ABS(DS32-DS31))</f>
        <v/>
      </c>
      <c r="DX32">
        <f>IF(ISNA(DR32),NA(),Capability!$N$8)</f>
        <v/>
      </c>
      <c r="DY32">
        <f>IF(ISNA(DR32),NA(),IF(OR(Capability!$Q$8="",Settings!$F$7&lt;&gt;"Y"),NA(),Capability!$Q$8))</f>
        <v/>
      </c>
      <c r="DZ32">
        <f>IF(ISNA(DR32),NA(),IF(OR(Capability!$P$8="",Settings!$F$7&lt;&gt;"Y"),NA(),Capability!$P$8))</f>
        <v/>
      </c>
      <c r="EF32">
        <f>IF((EI$1+28)&gt;EG$1,NA(),(EI$1+28)-4)</f>
        <v/>
      </c>
      <c r="EG32">
        <f>IF((EI$1+28)&gt;EG$1,NA(),INDEX('Data Entry'!$L$5:$L$10004,(EI$1+28)-4))</f>
        <v/>
      </c>
      <c r="EH32">
        <f>IF(ISNA(EF32),NA(),Capability!$K$9)</f>
        <v/>
      </c>
      <c r="EI32">
        <f>IF(ISNA(EF32),NA(),Capability!$J$9)</f>
        <v/>
      </c>
      <c r="EJ32">
        <f>IF(ISNA(EF32),NA(),Capability!$L$9)</f>
        <v/>
      </c>
      <c r="EK32">
        <f>IF(OR(ISNA(EG32),ISNA(EG31)),NA(),ABS(EG32-EG31))</f>
        <v/>
      </c>
      <c r="EL32">
        <f>IF(ISNA(EF32),NA(),Capability!$N$9)</f>
        <v/>
      </c>
      <c r="EM32">
        <f>IF(ISNA(EF32),NA(),IF(OR(Capability!$Q$9="",Settings!$F$7&lt;&gt;"Y"),NA(),Capability!$Q$9))</f>
        <v/>
      </c>
      <c r="EN32">
        <f>IF(ISNA(EF32),NA(),IF(OR(Capability!$P$9="",Settings!$F$7&lt;&gt;"Y"),NA(),Capability!$P$9))</f>
        <v/>
      </c>
      <c r="ET32">
        <f>IF((EW$1+28)&gt;EU$1,NA(),(EW$1+28)-4)</f>
        <v/>
      </c>
      <c r="EU32">
        <f>IF((EW$1+28)&gt;EU$1,NA(),INDEX('Data Entry'!$M$5:$M$10004,(EW$1+28)-4))</f>
        <v/>
      </c>
      <c r="EV32">
        <f>IF(ISNA(ET32),NA(),Capability!$K$10)</f>
        <v/>
      </c>
      <c r="EW32">
        <f>IF(ISNA(ET32),NA(),Capability!$J$10)</f>
        <v/>
      </c>
      <c r="EX32">
        <f>IF(ISNA(ET32),NA(),Capability!$L$10)</f>
        <v/>
      </c>
      <c r="EY32">
        <f>IF(OR(ISNA(EU32),ISNA(EU31)),NA(),ABS(EU32-EU31))</f>
        <v/>
      </c>
      <c r="EZ32">
        <f>IF(ISNA(ET32),NA(),Capability!$N$10)</f>
        <v/>
      </c>
      <c r="FA32">
        <f>IF(ISNA(ET32),NA(),IF(OR(Capability!$Q$10="",Settings!$F$7&lt;&gt;"Y"),NA(),Capability!$Q$10))</f>
        <v/>
      </c>
      <c r="FB32">
        <f>IF(ISNA(ET32),NA(),IF(OR(Capability!$P$10="",Settings!$F$7&lt;&gt;"Y"),NA(),Capability!$P$10))</f>
        <v/>
      </c>
      <c r="FH32">
        <f>IF((FK$1+28)&gt;FI$1,NA(),(FK$1+28)-4)</f>
        <v/>
      </c>
      <c r="FI32">
        <f>IF((FK$1+28)&gt;FI$1,NA(),INDEX('Data Entry'!$N$5:$N$10004,(FK$1+28)-4))</f>
        <v/>
      </c>
      <c r="FJ32">
        <f>IF(ISNA(FH32),NA(),Capability!$K$11)</f>
        <v/>
      </c>
      <c r="FK32">
        <f>IF(ISNA(FH32),NA(),Capability!$J$11)</f>
        <v/>
      </c>
      <c r="FL32">
        <f>IF(ISNA(FH32),NA(),Capability!$L$11)</f>
        <v/>
      </c>
      <c r="FM32">
        <f>IF(OR(ISNA(FI32),ISNA(FI31)),NA(),ABS(FI32-FI31))</f>
        <v/>
      </c>
      <c r="FN32">
        <f>IF(ISNA(FH32),NA(),Capability!$N$11)</f>
        <v/>
      </c>
      <c r="FO32">
        <f>IF(ISNA(FH32),NA(),IF(OR(Capability!$Q$11="",Settings!$F$7&lt;&gt;"Y"),NA(),Capability!$Q$11))</f>
        <v/>
      </c>
      <c r="FP32">
        <f>IF(ISNA(FH32),NA(),IF(OR(Capability!$P$11="",Settings!$F$7&lt;&gt;"Y"),NA(),Capability!$P$11))</f>
        <v/>
      </c>
      <c r="FV32">
        <f>IF((FY$1+28)&gt;FW$1,NA(),(FY$1+28)-4)</f>
        <v/>
      </c>
      <c r="FW32">
        <f>IF((FY$1+28)&gt;FW$1,NA(),INDEX('Data Entry'!$O$5:$O$10004,(FY$1+28)-4))</f>
        <v/>
      </c>
      <c r="FX32">
        <f>IF(ISNA(FV32),NA(),Capability!$K$12)</f>
        <v/>
      </c>
      <c r="FY32">
        <f>IF(ISNA(FV32),NA(),Capability!$J$12)</f>
        <v/>
      </c>
      <c r="FZ32">
        <f>IF(ISNA(FV32),NA(),Capability!$L$12)</f>
        <v/>
      </c>
      <c r="GA32">
        <f>IF(OR(ISNA(FW32),ISNA(FW31)),NA(),ABS(FW32-FW31))</f>
        <v/>
      </c>
      <c r="GB32">
        <f>IF(ISNA(FV32),NA(),Capability!$N$12)</f>
        <v/>
      </c>
      <c r="GC32">
        <f>IF(ISNA(FV32),NA(),IF(OR(Capability!$Q$12="",Settings!$F$7&lt;&gt;"Y"),NA(),Capability!$Q$12))</f>
        <v/>
      </c>
      <c r="GD32">
        <f>IF(ISNA(FV32),NA(),IF(OR(Capability!$P$12="",Settings!$F$7&lt;&gt;"Y"),NA(),Capability!$P$12))</f>
        <v/>
      </c>
      <c r="GJ32">
        <f>IF((GM$1+28)&gt;GK$1,NA(),(GM$1+28)-4)</f>
        <v/>
      </c>
      <c r="GK32">
        <f>IF((GM$1+28)&gt;GK$1,NA(),INDEX('Data Entry'!$P$5:$P$10004,(GM$1+28)-4))</f>
        <v/>
      </c>
      <c r="GL32">
        <f>IF(ISNA(GJ32),NA(),Capability!$K$13)</f>
        <v/>
      </c>
      <c r="GM32">
        <f>IF(ISNA(GJ32),NA(),Capability!$J$13)</f>
        <v/>
      </c>
      <c r="GN32">
        <f>IF(ISNA(GJ32),NA(),Capability!$L$13)</f>
        <v/>
      </c>
      <c r="GO32">
        <f>IF(OR(ISNA(GK32),ISNA(GK31)),NA(),ABS(GK32-GK31))</f>
        <v/>
      </c>
      <c r="GP32">
        <f>IF(ISNA(GJ32),NA(),Capability!$N$13)</f>
        <v/>
      </c>
      <c r="GQ32">
        <f>IF(ISNA(GJ32),NA(),IF(OR(Capability!$Q$13="",Settings!$F$7&lt;&gt;"Y"),NA(),Capability!$Q$13))</f>
        <v/>
      </c>
      <c r="GR32">
        <f>IF(ISNA(GJ32),NA(),IF(OR(Capability!$P$13="",Settings!$F$7&lt;&gt;"Y"),NA(),Capability!$P$13))</f>
        <v/>
      </c>
      <c r="GX32">
        <f>IF((HA$1+28)&gt;GY$1,NA(),(HA$1+28)-4)</f>
        <v/>
      </c>
      <c r="GY32">
        <f>IF((HA$1+28)&gt;GY$1,NA(),INDEX('Data Entry'!$Q$5:$Q$10004,(HA$1+28)-4))</f>
        <v/>
      </c>
      <c r="GZ32">
        <f>IF(ISNA(GX32),NA(),Capability!$K$14)</f>
        <v/>
      </c>
      <c r="HA32">
        <f>IF(ISNA(GX32),NA(),Capability!$J$14)</f>
        <v/>
      </c>
      <c r="HB32">
        <f>IF(ISNA(GX32),NA(),Capability!$L$14)</f>
        <v/>
      </c>
      <c r="HC32">
        <f>IF(OR(ISNA(GY32),ISNA(GY31)),NA(),ABS(GY32-GY31))</f>
        <v/>
      </c>
      <c r="HD32">
        <f>IF(ISNA(GX32),NA(),Capability!$N$14)</f>
        <v/>
      </c>
      <c r="HE32">
        <f>IF(ISNA(GX32),NA(),IF(OR(Capability!$Q$14="",Settings!$F$7&lt;&gt;"Y"),NA(),Capability!$Q$14))</f>
        <v/>
      </c>
      <c r="HF32">
        <f>IF(ISNA(GX32),NA(),IF(OR(Capability!$P$14="",Settings!$F$7&lt;&gt;"Y"),NA(),Capability!$P$14))</f>
        <v/>
      </c>
    </row>
    <row r="33">
      <c r="A33" s="35" t="inlineStr">
        <is>
          <t>Verdict</t>
        </is>
      </c>
      <c r="B33" s="36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P33">
        <f>IF((CS$1+29)&gt;CQ$1,NA(),(CS$1+29)-4)</f>
        <v/>
      </c>
      <c r="CQ33">
        <f>IF((CS$1+29)&gt;CQ$1,NA(),INDEX('Data Entry'!$I$5:$I$10004,(CS$1+29)-4))</f>
        <v/>
      </c>
      <c r="CR33">
        <f>IF(ISNA(CP33),NA(),Capability!$K$6)</f>
        <v/>
      </c>
      <c r="CS33">
        <f>IF(ISNA(CP33),NA(),Capability!$J$6)</f>
        <v/>
      </c>
      <c r="CT33">
        <f>IF(ISNA(CP33),NA(),Capability!$L$6)</f>
        <v/>
      </c>
      <c r="CU33">
        <f>IF(OR(ISNA(CQ33),ISNA(CQ32)),NA(),ABS(CQ33-CQ32))</f>
        <v/>
      </c>
      <c r="CV33">
        <f>IF(ISNA(CP33),NA(),Capability!$N$6)</f>
        <v/>
      </c>
      <c r="CW33">
        <f>IF(ISNA(CP33),NA(),IF(OR(Capability!$Q$6="",Settings!$F$7&lt;&gt;"Y"),NA(),Capability!$Q$6))</f>
        <v/>
      </c>
      <c r="CX33">
        <f>IF(ISNA(CP33),NA(),IF(OR(Capability!$P$6="",Settings!$F$7&lt;&gt;"Y"),NA(),Capability!$P$6))</f>
        <v/>
      </c>
      <c r="DD33">
        <f>IF((DG$1+29)&gt;DE$1,NA(),(DG$1+29)-4)</f>
        <v/>
      </c>
      <c r="DE33">
        <f>IF((DG$1+29)&gt;DE$1,NA(),INDEX('Data Entry'!$J$5:$J$10004,(DG$1+29)-4))</f>
        <v/>
      </c>
      <c r="DF33">
        <f>IF(ISNA(DD33),NA(),Capability!$K$7)</f>
        <v/>
      </c>
      <c r="DG33">
        <f>IF(ISNA(DD33),NA(),Capability!$J$7)</f>
        <v/>
      </c>
      <c r="DH33">
        <f>IF(ISNA(DD33),NA(),Capability!$L$7)</f>
        <v/>
      </c>
      <c r="DI33">
        <f>IF(OR(ISNA(DE33),ISNA(DE32)),NA(),ABS(DE33-DE32))</f>
        <v/>
      </c>
      <c r="DJ33">
        <f>IF(ISNA(DD33),NA(),Capability!$N$7)</f>
        <v/>
      </c>
      <c r="DK33">
        <f>IF(ISNA(DD33),NA(),IF(OR(Capability!$Q$7="",Settings!$F$7&lt;&gt;"Y"),NA(),Capability!$Q$7))</f>
        <v/>
      </c>
      <c r="DL33">
        <f>IF(ISNA(DD33),NA(),IF(OR(Capability!$P$7="",Settings!$F$7&lt;&gt;"Y"),NA(),Capability!$P$7))</f>
        <v/>
      </c>
      <c r="DR33">
        <f>IF((DU$1+29)&gt;DS$1,NA(),(DU$1+29)-4)</f>
        <v/>
      </c>
      <c r="DS33">
        <f>IF((DU$1+29)&gt;DS$1,NA(),INDEX('Data Entry'!$K$5:$K$10004,(DU$1+29)-4))</f>
        <v/>
      </c>
      <c r="DT33">
        <f>IF(ISNA(DR33),NA(),Capability!$K$8)</f>
        <v/>
      </c>
      <c r="DU33">
        <f>IF(ISNA(DR33),NA(),Capability!$J$8)</f>
        <v/>
      </c>
      <c r="DV33">
        <f>IF(ISNA(DR33),NA(),Capability!$L$8)</f>
        <v/>
      </c>
      <c r="DW33">
        <f>IF(OR(ISNA(DS33),ISNA(DS32)),NA(),ABS(DS33-DS32))</f>
        <v/>
      </c>
      <c r="DX33">
        <f>IF(ISNA(DR33),NA(),Capability!$N$8)</f>
        <v/>
      </c>
      <c r="DY33">
        <f>IF(ISNA(DR33),NA(),IF(OR(Capability!$Q$8="",Settings!$F$7&lt;&gt;"Y"),NA(),Capability!$Q$8))</f>
        <v/>
      </c>
      <c r="DZ33">
        <f>IF(ISNA(DR33),NA(),IF(OR(Capability!$P$8="",Settings!$F$7&lt;&gt;"Y"),NA(),Capability!$P$8))</f>
        <v/>
      </c>
      <c r="EF33">
        <f>IF((EI$1+29)&gt;EG$1,NA(),(EI$1+29)-4)</f>
        <v/>
      </c>
      <c r="EG33">
        <f>IF((EI$1+29)&gt;EG$1,NA(),INDEX('Data Entry'!$L$5:$L$10004,(EI$1+29)-4))</f>
        <v/>
      </c>
      <c r="EH33">
        <f>IF(ISNA(EF33),NA(),Capability!$K$9)</f>
        <v/>
      </c>
      <c r="EI33">
        <f>IF(ISNA(EF33),NA(),Capability!$J$9)</f>
        <v/>
      </c>
      <c r="EJ33">
        <f>IF(ISNA(EF33),NA(),Capability!$L$9)</f>
        <v/>
      </c>
      <c r="EK33">
        <f>IF(OR(ISNA(EG33),ISNA(EG32)),NA(),ABS(EG33-EG32))</f>
        <v/>
      </c>
      <c r="EL33">
        <f>IF(ISNA(EF33),NA(),Capability!$N$9)</f>
        <v/>
      </c>
      <c r="EM33">
        <f>IF(ISNA(EF33),NA(),IF(OR(Capability!$Q$9="",Settings!$F$7&lt;&gt;"Y"),NA(),Capability!$Q$9))</f>
        <v/>
      </c>
      <c r="EN33">
        <f>IF(ISNA(EF33),NA(),IF(OR(Capability!$P$9="",Settings!$F$7&lt;&gt;"Y"),NA(),Capability!$P$9))</f>
        <v/>
      </c>
      <c r="ET33">
        <f>IF((EW$1+29)&gt;EU$1,NA(),(EW$1+29)-4)</f>
        <v/>
      </c>
      <c r="EU33">
        <f>IF((EW$1+29)&gt;EU$1,NA(),INDEX('Data Entry'!$M$5:$M$10004,(EW$1+29)-4))</f>
        <v/>
      </c>
      <c r="EV33">
        <f>IF(ISNA(ET33),NA(),Capability!$K$10)</f>
        <v/>
      </c>
      <c r="EW33">
        <f>IF(ISNA(ET33),NA(),Capability!$J$10)</f>
        <v/>
      </c>
      <c r="EX33">
        <f>IF(ISNA(ET33),NA(),Capability!$L$10)</f>
        <v/>
      </c>
      <c r="EY33">
        <f>IF(OR(ISNA(EU33),ISNA(EU32)),NA(),ABS(EU33-EU32))</f>
        <v/>
      </c>
      <c r="EZ33">
        <f>IF(ISNA(ET33),NA(),Capability!$N$10)</f>
        <v/>
      </c>
      <c r="FA33">
        <f>IF(ISNA(ET33),NA(),IF(OR(Capability!$Q$10="",Settings!$F$7&lt;&gt;"Y"),NA(),Capability!$Q$10))</f>
        <v/>
      </c>
      <c r="FB33">
        <f>IF(ISNA(ET33),NA(),IF(OR(Capability!$P$10="",Settings!$F$7&lt;&gt;"Y"),NA(),Capability!$P$10))</f>
        <v/>
      </c>
      <c r="FH33">
        <f>IF((FK$1+29)&gt;FI$1,NA(),(FK$1+29)-4)</f>
        <v/>
      </c>
      <c r="FI33">
        <f>IF((FK$1+29)&gt;FI$1,NA(),INDEX('Data Entry'!$N$5:$N$10004,(FK$1+29)-4))</f>
        <v/>
      </c>
      <c r="FJ33">
        <f>IF(ISNA(FH33),NA(),Capability!$K$11)</f>
        <v/>
      </c>
      <c r="FK33">
        <f>IF(ISNA(FH33),NA(),Capability!$J$11)</f>
        <v/>
      </c>
      <c r="FL33">
        <f>IF(ISNA(FH33),NA(),Capability!$L$11)</f>
        <v/>
      </c>
      <c r="FM33">
        <f>IF(OR(ISNA(FI33),ISNA(FI32)),NA(),ABS(FI33-FI32))</f>
        <v/>
      </c>
      <c r="FN33">
        <f>IF(ISNA(FH33),NA(),Capability!$N$11)</f>
        <v/>
      </c>
      <c r="FO33">
        <f>IF(ISNA(FH33),NA(),IF(OR(Capability!$Q$11="",Settings!$F$7&lt;&gt;"Y"),NA(),Capability!$Q$11))</f>
        <v/>
      </c>
      <c r="FP33">
        <f>IF(ISNA(FH33),NA(),IF(OR(Capability!$P$11="",Settings!$F$7&lt;&gt;"Y"),NA(),Capability!$P$11))</f>
        <v/>
      </c>
      <c r="FV33">
        <f>IF((FY$1+29)&gt;FW$1,NA(),(FY$1+29)-4)</f>
        <v/>
      </c>
      <c r="FW33">
        <f>IF((FY$1+29)&gt;FW$1,NA(),INDEX('Data Entry'!$O$5:$O$10004,(FY$1+29)-4))</f>
        <v/>
      </c>
      <c r="FX33">
        <f>IF(ISNA(FV33),NA(),Capability!$K$12)</f>
        <v/>
      </c>
      <c r="FY33">
        <f>IF(ISNA(FV33),NA(),Capability!$J$12)</f>
        <v/>
      </c>
      <c r="FZ33">
        <f>IF(ISNA(FV33),NA(),Capability!$L$12)</f>
        <v/>
      </c>
      <c r="GA33">
        <f>IF(OR(ISNA(FW33),ISNA(FW32)),NA(),ABS(FW33-FW32))</f>
        <v/>
      </c>
      <c r="GB33">
        <f>IF(ISNA(FV33),NA(),Capability!$N$12)</f>
        <v/>
      </c>
      <c r="GC33">
        <f>IF(ISNA(FV33),NA(),IF(OR(Capability!$Q$12="",Settings!$F$7&lt;&gt;"Y"),NA(),Capability!$Q$12))</f>
        <v/>
      </c>
      <c r="GD33">
        <f>IF(ISNA(FV33),NA(),IF(OR(Capability!$P$12="",Settings!$F$7&lt;&gt;"Y"),NA(),Capability!$P$12))</f>
        <v/>
      </c>
      <c r="GJ33">
        <f>IF((GM$1+29)&gt;GK$1,NA(),(GM$1+29)-4)</f>
        <v/>
      </c>
      <c r="GK33">
        <f>IF((GM$1+29)&gt;GK$1,NA(),INDEX('Data Entry'!$P$5:$P$10004,(GM$1+29)-4))</f>
        <v/>
      </c>
      <c r="GL33">
        <f>IF(ISNA(GJ33),NA(),Capability!$K$13)</f>
        <v/>
      </c>
      <c r="GM33">
        <f>IF(ISNA(GJ33),NA(),Capability!$J$13)</f>
        <v/>
      </c>
      <c r="GN33">
        <f>IF(ISNA(GJ33),NA(),Capability!$L$13)</f>
        <v/>
      </c>
      <c r="GO33">
        <f>IF(OR(ISNA(GK33),ISNA(GK32)),NA(),ABS(GK33-GK32))</f>
        <v/>
      </c>
      <c r="GP33">
        <f>IF(ISNA(GJ33),NA(),Capability!$N$13)</f>
        <v/>
      </c>
      <c r="GQ33">
        <f>IF(ISNA(GJ33),NA(),IF(OR(Capability!$Q$13="",Settings!$F$7&lt;&gt;"Y"),NA(),Capability!$Q$13))</f>
        <v/>
      </c>
      <c r="GR33">
        <f>IF(ISNA(GJ33),NA(),IF(OR(Capability!$P$13="",Settings!$F$7&lt;&gt;"Y"),NA(),Capability!$P$13))</f>
        <v/>
      </c>
      <c r="GX33">
        <f>IF((HA$1+29)&gt;GY$1,NA(),(HA$1+29)-4)</f>
        <v/>
      </c>
      <c r="GY33">
        <f>IF((HA$1+29)&gt;GY$1,NA(),INDEX('Data Entry'!$Q$5:$Q$10004,(HA$1+29)-4))</f>
        <v/>
      </c>
      <c r="GZ33">
        <f>IF(ISNA(GX33),NA(),Capability!$K$14)</f>
        <v/>
      </c>
      <c r="HA33">
        <f>IF(ISNA(GX33),NA(),Capability!$J$14)</f>
        <v/>
      </c>
      <c r="HB33">
        <f>IF(ISNA(GX33),NA(),Capability!$L$14)</f>
        <v/>
      </c>
      <c r="HC33">
        <f>IF(OR(ISNA(GY33),ISNA(GY32)),NA(),ABS(GY33-GY32))</f>
        <v/>
      </c>
      <c r="HD33">
        <f>IF(ISNA(GX33),NA(),Capability!$N$14)</f>
        <v/>
      </c>
      <c r="HE33">
        <f>IF(ISNA(GX33),NA(),IF(OR(Capability!$Q$14="",Settings!$F$7&lt;&gt;"Y"),NA(),Capability!$Q$14))</f>
        <v/>
      </c>
      <c r="HF33">
        <f>IF(ISNA(GX33),NA(),IF(OR(Capability!$P$14="",Settings!$F$7&lt;&gt;"Y"),NA(),Capability!$P$14))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P34">
        <f>IF((CS$1+30)&gt;CQ$1,NA(),(CS$1+30)-4)</f>
        <v/>
      </c>
      <c r="CQ34">
        <f>IF((CS$1+30)&gt;CQ$1,NA(),INDEX('Data Entry'!$I$5:$I$10004,(CS$1+30)-4))</f>
        <v/>
      </c>
      <c r="CR34">
        <f>IF(ISNA(CP34),NA(),Capability!$K$6)</f>
        <v/>
      </c>
      <c r="CS34">
        <f>IF(ISNA(CP34),NA(),Capability!$J$6)</f>
        <v/>
      </c>
      <c r="CT34">
        <f>IF(ISNA(CP34),NA(),Capability!$L$6)</f>
        <v/>
      </c>
      <c r="CU34">
        <f>IF(OR(ISNA(CQ34),ISNA(CQ33)),NA(),ABS(CQ34-CQ33))</f>
        <v/>
      </c>
      <c r="CV34">
        <f>IF(ISNA(CP34),NA(),Capability!$N$6)</f>
        <v/>
      </c>
      <c r="CW34">
        <f>IF(ISNA(CP34),NA(),IF(OR(Capability!$Q$6="",Settings!$F$7&lt;&gt;"Y"),NA(),Capability!$Q$6))</f>
        <v/>
      </c>
      <c r="CX34">
        <f>IF(ISNA(CP34),NA(),IF(OR(Capability!$P$6="",Settings!$F$7&lt;&gt;"Y"),NA(),Capability!$P$6))</f>
        <v/>
      </c>
      <c r="DD34">
        <f>IF((DG$1+30)&gt;DE$1,NA(),(DG$1+30)-4)</f>
        <v/>
      </c>
      <c r="DE34">
        <f>IF((DG$1+30)&gt;DE$1,NA(),INDEX('Data Entry'!$J$5:$J$10004,(DG$1+30)-4))</f>
        <v/>
      </c>
      <c r="DF34">
        <f>IF(ISNA(DD34),NA(),Capability!$K$7)</f>
        <v/>
      </c>
      <c r="DG34">
        <f>IF(ISNA(DD34),NA(),Capability!$J$7)</f>
        <v/>
      </c>
      <c r="DH34">
        <f>IF(ISNA(DD34),NA(),Capability!$L$7)</f>
        <v/>
      </c>
      <c r="DI34">
        <f>IF(OR(ISNA(DE34),ISNA(DE33)),NA(),ABS(DE34-DE33))</f>
        <v/>
      </c>
      <c r="DJ34">
        <f>IF(ISNA(DD34),NA(),Capability!$N$7)</f>
        <v/>
      </c>
      <c r="DK34">
        <f>IF(ISNA(DD34),NA(),IF(OR(Capability!$Q$7="",Settings!$F$7&lt;&gt;"Y"),NA(),Capability!$Q$7))</f>
        <v/>
      </c>
      <c r="DL34">
        <f>IF(ISNA(DD34),NA(),IF(OR(Capability!$P$7="",Settings!$F$7&lt;&gt;"Y"),NA(),Capability!$P$7))</f>
        <v/>
      </c>
      <c r="DR34">
        <f>IF((DU$1+30)&gt;DS$1,NA(),(DU$1+30)-4)</f>
        <v/>
      </c>
      <c r="DS34">
        <f>IF((DU$1+30)&gt;DS$1,NA(),INDEX('Data Entry'!$K$5:$K$10004,(DU$1+30)-4))</f>
        <v/>
      </c>
      <c r="DT34">
        <f>IF(ISNA(DR34),NA(),Capability!$K$8)</f>
        <v/>
      </c>
      <c r="DU34">
        <f>IF(ISNA(DR34),NA(),Capability!$J$8)</f>
        <v/>
      </c>
      <c r="DV34">
        <f>IF(ISNA(DR34),NA(),Capability!$L$8)</f>
        <v/>
      </c>
      <c r="DW34">
        <f>IF(OR(ISNA(DS34),ISNA(DS33)),NA(),ABS(DS34-DS33))</f>
        <v/>
      </c>
      <c r="DX34">
        <f>IF(ISNA(DR34),NA(),Capability!$N$8)</f>
        <v/>
      </c>
      <c r="DY34">
        <f>IF(ISNA(DR34),NA(),IF(OR(Capability!$Q$8="",Settings!$F$7&lt;&gt;"Y"),NA(),Capability!$Q$8))</f>
        <v/>
      </c>
      <c r="DZ34">
        <f>IF(ISNA(DR34),NA(),IF(OR(Capability!$P$8="",Settings!$F$7&lt;&gt;"Y"),NA(),Capability!$P$8))</f>
        <v/>
      </c>
      <c r="EF34">
        <f>IF((EI$1+30)&gt;EG$1,NA(),(EI$1+30)-4)</f>
        <v/>
      </c>
      <c r="EG34">
        <f>IF((EI$1+30)&gt;EG$1,NA(),INDEX('Data Entry'!$L$5:$L$10004,(EI$1+30)-4))</f>
        <v/>
      </c>
      <c r="EH34">
        <f>IF(ISNA(EF34),NA(),Capability!$K$9)</f>
        <v/>
      </c>
      <c r="EI34">
        <f>IF(ISNA(EF34),NA(),Capability!$J$9)</f>
        <v/>
      </c>
      <c r="EJ34">
        <f>IF(ISNA(EF34),NA(),Capability!$L$9)</f>
        <v/>
      </c>
      <c r="EK34">
        <f>IF(OR(ISNA(EG34),ISNA(EG33)),NA(),ABS(EG34-EG33))</f>
        <v/>
      </c>
      <c r="EL34">
        <f>IF(ISNA(EF34),NA(),Capability!$N$9)</f>
        <v/>
      </c>
      <c r="EM34">
        <f>IF(ISNA(EF34),NA(),IF(OR(Capability!$Q$9="",Settings!$F$7&lt;&gt;"Y"),NA(),Capability!$Q$9))</f>
        <v/>
      </c>
      <c r="EN34">
        <f>IF(ISNA(EF34),NA(),IF(OR(Capability!$P$9="",Settings!$F$7&lt;&gt;"Y"),NA(),Capability!$P$9))</f>
        <v/>
      </c>
      <c r="ET34">
        <f>IF((EW$1+30)&gt;EU$1,NA(),(EW$1+30)-4)</f>
        <v/>
      </c>
      <c r="EU34">
        <f>IF((EW$1+30)&gt;EU$1,NA(),INDEX('Data Entry'!$M$5:$M$10004,(EW$1+30)-4))</f>
        <v/>
      </c>
      <c r="EV34">
        <f>IF(ISNA(ET34),NA(),Capability!$K$10)</f>
        <v/>
      </c>
      <c r="EW34">
        <f>IF(ISNA(ET34),NA(),Capability!$J$10)</f>
        <v/>
      </c>
      <c r="EX34">
        <f>IF(ISNA(ET34),NA(),Capability!$L$10)</f>
        <v/>
      </c>
      <c r="EY34">
        <f>IF(OR(ISNA(EU34),ISNA(EU33)),NA(),ABS(EU34-EU33))</f>
        <v/>
      </c>
      <c r="EZ34">
        <f>IF(ISNA(ET34),NA(),Capability!$N$10)</f>
        <v/>
      </c>
      <c r="FA34">
        <f>IF(ISNA(ET34),NA(),IF(OR(Capability!$Q$10="",Settings!$F$7&lt;&gt;"Y"),NA(),Capability!$Q$10))</f>
        <v/>
      </c>
      <c r="FB34">
        <f>IF(ISNA(ET34),NA(),IF(OR(Capability!$P$10="",Settings!$F$7&lt;&gt;"Y"),NA(),Capability!$P$10))</f>
        <v/>
      </c>
      <c r="FH34">
        <f>IF((FK$1+30)&gt;FI$1,NA(),(FK$1+30)-4)</f>
        <v/>
      </c>
      <c r="FI34">
        <f>IF((FK$1+30)&gt;FI$1,NA(),INDEX('Data Entry'!$N$5:$N$10004,(FK$1+30)-4))</f>
        <v/>
      </c>
      <c r="FJ34">
        <f>IF(ISNA(FH34),NA(),Capability!$K$11)</f>
        <v/>
      </c>
      <c r="FK34">
        <f>IF(ISNA(FH34),NA(),Capability!$J$11)</f>
        <v/>
      </c>
      <c r="FL34">
        <f>IF(ISNA(FH34),NA(),Capability!$L$11)</f>
        <v/>
      </c>
      <c r="FM34">
        <f>IF(OR(ISNA(FI34),ISNA(FI33)),NA(),ABS(FI34-FI33))</f>
        <v/>
      </c>
      <c r="FN34">
        <f>IF(ISNA(FH34),NA(),Capability!$N$11)</f>
        <v/>
      </c>
      <c r="FO34">
        <f>IF(ISNA(FH34),NA(),IF(OR(Capability!$Q$11="",Settings!$F$7&lt;&gt;"Y"),NA(),Capability!$Q$11))</f>
        <v/>
      </c>
      <c r="FP34">
        <f>IF(ISNA(FH34),NA(),IF(OR(Capability!$P$11="",Settings!$F$7&lt;&gt;"Y"),NA(),Capability!$P$11))</f>
        <v/>
      </c>
      <c r="FV34">
        <f>IF((FY$1+30)&gt;FW$1,NA(),(FY$1+30)-4)</f>
        <v/>
      </c>
      <c r="FW34">
        <f>IF((FY$1+30)&gt;FW$1,NA(),INDEX('Data Entry'!$O$5:$O$10004,(FY$1+30)-4))</f>
        <v/>
      </c>
      <c r="FX34">
        <f>IF(ISNA(FV34),NA(),Capability!$K$12)</f>
        <v/>
      </c>
      <c r="FY34">
        <f>IF(ISNA(FV34),NA(),Capability!$J$12)</f>
        <v/>
      </c>
      <c r="FZ34">
        <f>IF(ISNA(FV34),NA(),Capability!$L$12)</f>
        <v/>
      </c>
      <c r="GA34">
        <f>IF(OR(ISNA(FW34),ISNA(FW33)),NA(),ABS(FW34-FW33))</f>
        <v/>
      </c>
      <c r="GB34">
        <f>IF(ISNA(FV34),NA(),Capability!$N$12)</f>
        <v/>
      </c>
      <c r="GC34">
        <f>IF(ISNA(FV34),NA(),IF(OR(Capability!$Q$12="",Settings!$F$7&lt;&gt;"Y"),NA(),Capability!$Q$12))</f>
        <v/>
      </c>
      <c r="GD34">
        <f>IF(ISNA(FV34),NA(),IF(OR(Capability!$P$12="",Settings!$F$7&lt;&gt;"Y"),NA(),Capability!$P$12))</f>
        <v/>
      </c>
      <c r="GJ34">
        <f>IF((GM$1+30)&gt;GK$1,NA(),(GM$1+30)-4)</f>
        <v/>
      </c>
      <c r="GK34">
        <f>IF((GM$1+30)&gt;GK$1,NA(),INDEX('Data Entry'!$P$5:$P$10004,(GM$1+30)-4))</f>
        <v/>
      </c>
      <c r="GL34">
        <f>IF(ISNA(GJ34),NA(),Capability!$K$13)</f>
        <v/>
      </c>
      <c r="GM34">
        <f>IF(ISNA(GJ34),NA(),Capability!$J$13)</f>
        <v/>
      </c>
      <c r="GN34">
        <f>IF(ISNA(GJ34),NA(),Capability!$L$13)</f>
        <v/>
      </c>
      <c r="GO34">
        <f>IF(OR(ISNA(GK34),ISNA(GK33)),NA(),ABS(GK34-GK33))</f>
        <v/>
      </c>
      <c r="GP34">
        <f>IF(ISNA(GJ34),NA(),Capability!$N$13)</f>
        <v/>
      </c>
      <c r="GQ34">
        <f>IF(ISNA(GJ34),NA(),IF(OR(Capability!$Q$13="",Settings!$F$7&lt;&gt;"Y"),NA(),Capability!$Q$13))</f>
        <v/>
      </c>
      <c r="GR34">
        <f>IF(ISNA(GJ34),NA(),IF(OR(Capability!$P$13="",Settings!$F$7&lt;&gt;"Y"),NA(),Capability!$P$13))</f>
        <v/>
      </c>
      <c r="GX34">
        <f>IF((HA$1+30)&gt;GY$1,NA(),(HA$1+30)-4)</f>
        <v/>
      </c>
      <c r="GY34">
        <f>IF((HA$1+30)&gt;GY$1,NA(),INDEX('Data Entry'!$Q$5:$Q$10004,(HA$1+30)-4))</f>
        <v/>
      </c>
      <c r="GZ34">
        <f>IF(ISNA(GX34),NA(),Capability!$K$14)</f>
        <v/>
      </c>
      <c r="HA34">
        <f>IF(ISNA(GX34),NA(),Capability!$J$14)</f>
        <v/>
      </c>
      <c r="HB34">
        <f>IF(ISNA(GX34),NA(),Capability!$L$14)</f>
        <v/>
      </c>
      <c r="HC34">
        <f>IF(OR(ISNA(GY34),ISNA(GY33)),NA(),ABS(GY34-GY33))</f>
        <v/>
      </c>
      <c r="HD34">
        <f>IF(ISNA(GX34),NA(),Capability!$N$14)</f>
        <v/>
      </c>
      <c r="HE34">
        <f>IF(ISNA(GX34),NA(),IF(OR(Capability!$Q$14="",Settings!$F$7&lt;&gt;"Y"),NA(),Capability!$Q$14))</f>
        <v/>
      </c>
      <c r="HF34">
        <f>IF(ISNA(GX34),NA(),IF(OR(Capability!$P$14="",Settings!$F$7&lt;&gt;"Y"),NA(),Capability!$P$14))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P35">
        <f>IF((CS$1+31)&gt;CQ$1,NA(),(CS$1+31)-4)</f>
        <v/>
      </c>
      <c r="CQ35">
        <f>IF((CS$1+31)&gt;CQ$1,NA(),INDEX('Data Entry'!$I$5:$I$10004,(CS$1+31)-4))</f>
        <v/>
      </c>
      <c r="CR35">
        <f>IF(ISNA(CP35),NA(),Capability!$K$6)</f>
        <v/>
      </c>
      <c r="CS35">
        <f>IF(ISNA(CP35),NA(),Capability!$J$6)</f>
        <v/>
      </c>
      <c r="CT35">
        <f>IF(ISNA(CP35),NA(),Capability!$L$6)</f>
        <v/>
      </c>
      <c r="CU35">
        <f>IF(OR(ISNA(CQ35),ISNA(CQ34)),NA(),ABS(CQ35-CQ34))</f>
        <v/>
      </c>
      <c r="CV35">
        <f>IF(ISNA(CP35),NA(),Capability!$N$6)</f>
        <v/>
      </c>
      <c r="CW35">
        <f>IF(ISNA(CP35),NA(),IF(OR(Capability!$Q$6="",Settings!$F$7&lt;&gt;"Y"),NA(),Capability!$Q$6))</f>
        <v/>
      </c>
      <c r="CX35">
        <f>IF(ISNA(CP35),NA(),IF(OR(Capability!$P$6="",Settings!$F$7&lt;&gt;"Y"),NA(),Capability!$P$6))</f>
        <v/>
      </c>
      <c r="DD35">
        <f>IF((DG$1+31)&gt;DE$1,NA(),(DG$1+31)-4)</f>
        <v/>
      </c>
      <c r="DE35">
        <f>IF((DG$1+31)&gt;DE$1,NA(),INDEX('Data Entry'!$J$5:$J$10004,(DG$1+31)-4))</f>
        <v/>
      </c>
      <c r="DF35">
        <f>IF(ISNA(DD35),NA(),Capability!$K$7)</f>
        <v/>
      </c>
      <c r="DG35">
        <f>IF(ISNA(DD35),NA(),Capability!$J$7)</f>
        <v/>
      </c>
      <c r="DH35">
        <f>IF(ISNA(DD35),NA(),Capability!$L$7)</f>
        <v/>
      </c>
      <c r="DI35">
        <f>IF(OR(ISNA(DE35),ISNA(DE34)),NA(),ABS(DE35-DE34))</f>
        <v/>
      </c>
      <c r="DJ35">
        <f>IF(ISNA(DD35),NA(),Capability!$N$7)</f>
        <v/>
      </c>
      <c r="DK35">
        <f>IF(ISNA(DD35),NA(),IF(OR(Capability!$Q$7="",Settings!$F$7&lt;&gt;"Y"),NA(),Capability!$Q$7))</f>
        <v/>
      </c>
      <c r="DL35">
        <f>IF(ISNA(DD35),NA(),IF(OR(Capability!$P$7="",Settings!$F$7&lt;&gt;"Y"),NA(),Capability!$P$7))</f>
        <v/>
      </c>
      <c r="DR35">
        <f>IF((DU$1+31)&gt;DS$1,NA(),(DU$1+31)-4)</f>
        <v/>
      </c>
      <c r="DS35">
        <f>IF((DU$1+31)&gt;DS$1,NA(),INDEX('Data Entry'!$K$5:$K$10004,(DU$1+31)-4))</f>
        <v/>
      </c>
      <c r="DT35">
        <f>IF(ISNA(DR35),NA(),Capability!$K$8)</f>
        <v/>
      </c>
      <c r="DU35">
        <f>IF(ISNA(DR35),NA(),Capability!$J$8)</f>
        <v/>
      </c>
      <c r="DV35">
        <f>IF(ISNA(DR35),NA(),Capability!$L$8)</f>
        <v/>
      </c>
      <c r="DW35">
        <f>IF(OR(ISNA(DS35),ISNA(DS34)),NA(),ABS(DS35-DS34))</f>
        <v/>
      </c>
      <c r="DX35">
        <f>IF(ISNA(DR35),NA(),Capability!$N$8)</f>
        <v/>
      </c>
      <c r="DY35">
        <f>IF(ISNA(DR35),NA(),IF(OR(Capability!$Q$8="",Settings!$F$7&lt;&gt;"Y"),NA(),Capability!$Q$8))</f>
        <v/>
      </c>
      <c r="DZ35">
        <f>IF(ISNA(DR35),NA(),IF(OR(Capability!$P$8="",Settings!$F$7&lt;&gt;"Y"),NA(),Capability!$P$8))</f>
        <v/>
      </c>
      <c r="EF35">
        <f>IF((EI$1+31)&gt;EG$1,NA(),(EI$1+31)-4)</f>
        <v/>
      </c>
      <c r="EG35">
        <f>IF((EI$1+31)&gt;EG$1,NA(),INDEX('Data Entry'!$L$5:$L$10004,(EI$1+31)-4))</f>
        <v/>
      </c>
      <c r="EH35">
        <f>IF(ISNA(EF35),NA(),Capability!$K$9)</f>
        <v/>
      </c>
      <c r="EI35">
        <f>IF(ISNA(EF35),NA(),Capability!$J$9)</f>
        <v/>
      </c>
      <c r="EJ35">
        <f>IF(ISNA(EF35),NA(),Capability!$L$9)</f>
        <v/>
      </c>
      <c r="EK35">
        <f>IF(OR(ISNA(EG35),ISNA(EG34)),NA(),ABS(EG35-EG34))</f>
        <v/>
      </c>
      <c r="EL35">
        <f>IF(ISNA(EF35),NA(),Capability!$N$9)</f>
        <v/>
      </c>
      <c r="EM35">
        <f>IF(ISNA(EF35),NA(),IF(OR(Capability!$Q$9="",Settings!$F$7&lt;&gt;"Y"),NA(),Capability!$Q$9))</f>
        <v/>
      </c>
      <c r="EN35">
        <f>IF(ISNA(EF35),NA(),IF(OR(Capability!$P$9="",Settings!$F$7&lt;&gt;"Y"),NA(),Capability!$P$9))</f>
        <v/>
      </c>
      <c r="ET35">
        <f>IF((EW$1+31)&gt;EU$1,NA(),(EW$1+31)-4)</f>
        <v/>
      </c>
      <c r="EU35">
        <f>IF((EW$1+31)&gt;EU$1,NA(),INDEX('Data Entry'!$M$5:$M$10004,(EW$1+31)-4))</f>
        <v/>
      </c>
      <c r="EV35">
        <f>IF(ISNA(ET35),NA(),Capability!$K$10)</f>
        <v/>
      </c>
      <c r="EW35">
        <f>IF(ISNA(ET35),NA(),Capability!$J$10)</f>
        <v/>
      </c>
      <c r="EX35">
        <f>IF(ISNA(ET35),NA(),Capability!$L$10)</f>
        <v/>
      </c>
      <c r="EY35">
        <f>IF(OR(ISNA(EU35),ISNA(EU34)),NA(),ABS(EU35-EU34))</f>
        <v/>
      </c>
      <c r="EZ35">
        <f>IF(ISNA(ET35),NA(),Capability!$N$10)</f>
        <v/>
      </c>
      <c r="FA35">
        <f>IF(ISNA(ET35),NA(),IF(OR(Capability!$Q$10="",Settings!$F$7&lt;&gt;"Y"),NA(),Capability!$Q$10))</f>
        <v/>
      </c>
      <c r="FB35">
        <f>IF(ISNA(ET35),NA(),IF(OR(Capability!$P$10="",Settings!$F$7&lt;&gt;"Y"),NA(),Capability!$P$10))</f>
        <v/>
      </c>
      <c r="FH35">
        <f>IF((FK$1+31)&gt;FI$1,NA(),(FK$1+31)-4)</f>
        <v/>
      </c>
      <c r="FI35">
        <f>IF((FK$1+31)&gt;FI$1,NA(),INDEX('Data Entry'!$N$5:$N$10004,(FK$1+31)-4))</f>
        <v/>
      </c>
      <c r="FJ35">
        <f>IF(ISNA(FH35),NA(),Capability!$K$11)</f>
        <v/>
      </c>
      <c r="FK35">
        <f>IF(ISNA(FH35),NA(),Capability!$J$11)</f>
        <v/>
      </c>
      <c r="FL35">
        <f>IF(ISNA(FH35),NA(),Capability!$L$11)</f>
        <v/>
      </c>
      <c r="FM35">
        <f>IF(OR(ISNA(FI35),ISNA(FI34)),NA(),ABS(FI35-FI34))</f>
        <v/>
      </c>
      <c r="FN35">
        <f>IF(ISNA(FH35),NA(),Capability!$N$11)</f>
        <v/>
      </c>
      <c r="FO35">
        <f>IF(ISNA(FH35),NA(),IF(OR(Capability!$Q$11="",Settings!$F$7&lt;&gt;"Y"),NA(),Capability!$Q$11))</f>
        <v/>
      </c>
      <c r="FP35">
        <f>IF(ISNA(FH35),NA(),IF(OR(Capability!$P$11="",Settings!$F$7&lt;&gt;"Y"),NA(),Capability!$P$11))</f>
        <v/>
      </c>
      <c r="FV35">
        <f>IF((FY$1+31)&gt;FW$1,NA(),(FY$1+31)-4)</f>
        <v/>
      </c>
      <c r="FW35">
        <f>IF((FY$1+31)&gt;FW$1,NA(),INDEX('Data Entry'!$O$5:$O$10004,(FY$1+31)-4))</f>
        <v/>
      </c>
      <c r="FX35">
        <f>IF(ISNA(FV35),NA(),Capability!$K$12)</f>
        <v/>
      </c>
      <c r="FY35">
        <f>IF(ISNA(FV35),NA(),Capability!$J$12)</f>
        <v/>
      </c>
      <c r="FZ35">
        <f>IF(ISNA(FV35),NA(),Capability!$L$12)</f>
        <v/>
      </c>
      <c r="GA35">
        <f>IF(OR(ISNA(FW35),ISNA(FW34)),NA(),ABS(FW35-FW34))</f>
        <v/>
      </c>
      <c r="GB35">
        <f>IF(ISNA(FV35),NA(),Capability!$N$12)</f>
        <v/>
      </c>
      <c r="GC35">
        <f>IF(ISNA(FV35),NA(),IF(OR(Capability!$Q$12="",Settings!$F$7&lt;&gt;"Y"),NA(),Capability!$Q$12))</f>
        <v/>
      </c>
      <c r="GD35">
        <f>IF(ISNA(FV35),NA(),IF(OR(Capability!$P$12="",Settings!$F$7&lt;&gt;"Y"),NA(),Capability!$P$12))</f>
        <v/>
      </c>
      <c r="GJ35">
        <f>IF((GM$1+31)&gt;GK$1,NA(),(GM$1+31)-4)</f>
        <v/>
      </c>
      <c r="GK35">
        <f>IF((GM$1+31)&gt;GK$1,NA(),INDEX('Data Entry'!$P$5:$P$10004,(GM$1+31)-4))</f>
        <v/>
      </c>
      <c r="GL35">
        <f>IF(ISNA(GJ35),NA(),Capability!$K$13)</f>
        <v/>
      </c>
      <c r="GM35">
        <f>IF(ISNA(GJ35),NA(),Capability!$J$13)</f>
        <v/>
      </c>
      <c r="GN35">
        <f>IF(ISNA(GJ35),NA(),Capability!$L$13)</f>
        <v/>
      </c>
      <c r="GO35">
        <f>IF(OR(ISNA(GK35),ISNA(GK34)),NA(),ABS(GK35-GK34))</f>
        <v/>
      </c>
      <c r="GP35">
        <f>IF(ISNA(GJ35),NA(),Capability!$N$13)</f>
        <v/>
      </c>
      <c r="GQ35">
        <f>IF(ISNA(GJ35),NA(),IF(OR(Capability!$Q$13="",Settings!$F$7&lt;&gt;"Y"),NA(),Capability!$Q$13))</f>
        <v/>
      </c>
      <c r="GR35">
        <f>IF(ISNA(GJ35),NA(),IF(OR(Capability!$P$13="",Settings!$F$7&lt;&gt;"Y"),NA(),Capability!$P$13))</f>
        <v/>
      </c>
      <c r="GX35">
        <f>IF((HA$1+31)&gt;GY$1,NA(),(HA$1+31)-4)</f>
        <v/>
      </c>
      <c r="GY35">
        <f>IF((HA$1+31)&gt;GY$1,NA(),INDEX('Data Entry'!$Q$5:$Q$10004,(HA$1+31)-4))</f>
        <v/>
      </c>
      <c r="GZ35">
        <f>IF(ISNA(GX35),NA(),Capability!$K$14)</f>
        <v/>
      </c>
      <c r="HA35">
        <f>IF(ISNA(GX35),NA(),Capability!$J$14)</f>
        <v/>
      </c>
      <c r="HB35">
        <f>IF(ISNA(GX35),NA(),Capability!$L$14)</f>
        <v/>
      </c>
      <c r="HC35">
        <f>IF(OR(ISNA(GY35),ISNA(GY34)),NA(),ABS(GY35-GY34))</f>
        <v/>
      </c>
      <c r="HD35">
        <f>IF(ISNA(GX35),NA(),Capability!$N$14)</f>
        <v/>
      </c>
      <c r="HE35">
        <f>IF(ISNA(GX35),NA(),IF(OR(Capability!$Q$14="",Settings!$F$7&lt;&gt;"Y"),NA(),Capability!$Q$14))</f>
        <v/>
      </c>
      <c r="HF35">
        <f>IF(ISNA(GX35),NA(),IF(OR(Capability!$P$14="",Settings!$F$7&lt;&gt;"Y"),NA(),Capability!$P$14))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P36">
        <f>IF((CS$1+32)&gt;CQ$1,NA(),(CS$1+32)-4)</f>
        <v/>
      </c>
      <c r="CQ36">
        <f>IF((CS$1+32)&gt;CQ$1,NA(),INDEX('Data Entry'!$I$5:$I$10004,(CS$1+32)-4))</f>
        <v/>
      </c>
      <c r="CR36">
        <f>IF(ISNA(CP36),NA(),Capability!$K$6)</f>
        <v/>
      </c>
      <c r="CS36">
        <f>IF(ISNA(CP36),NA(),Capability!$J$6)</f>
        <v/>
      </c>
      <c r="CT36">
        <f>IF(ISNA(CP36),NA(),Capability!$L$6)</f>
        <v/>
      </c>
      <c r="CU36">
        <f>IF(OR(ISNA(CQ36),ISNA(CQ35)),NA(),ABS(CQ36-CQ35))</f>
        <v/>
      </c>
      <c r="CV36">
        <f>IF(ISNA(CP36),NA(),Capability!$N$6)</f>
        <v/>
      </c>
      <c r="CW36">
        <f>IF(ISNA(CP36),NA(),IF(OR(Capability!$Q$6="",Settings!$F$7&lt;&gt;"Y"),NA(),Capability!$Q$6))</f>
        <v/>
      </c>
      <c r="CX36">
        <f>IF(ISNA(CP36),NA(),IF(OR(Capability!$P$6="",Settings!$F$7&lt;&gt;"Y"),NA(),Capability!$P$6))</f>
        <v/>
      </c>
      <c r="DD36">
        <f>IF((DG$1+32)&gt;DE$1,NA(),(DG$1+32)-4)</f>
        <v/>
      </c>
      <c r="DE36">
        <f>IF((DG$1+32)&gt;DE$1,NA(),INDEX('Data Entry'!$J$5:$J$10004,(DG$1+32)-4))</f>
        <v/>
      </c>
      <c r="DF36">
        <f>IF(ISNA(DD36),NA(),Capability!$K$7)</f>
        <v/>
      </c>
      <c r="DG36">
        <f>IF(ISNA(DD36),NA(),Capability!$J$7)</f>
        <v/>
      </c>
      <c r="DH36">
        <f>IF(ISNA(DD36),NA(),Capability!$L$7)</f>
        <v/>
      </c>
      <c r="DI36">
        <f>IF(OR(ISNA(DE36),ISNA(DE35)),NA(),ABS(DE36-DE35))</f>
        <v/>
      </c>
      <c r="DJ36">
        <f>IF(ISNA(DD36),NA(),Capability!$N$7)</f>
        <v/>
      </c>
      <c r="DK36">
        <f>IF(ISNA(DD36),NA(),IF(OR(Capability!$Q$7="",Settings!$F$7&lt;&gt;"Y"),NA(),Capability!$Q$7))</f>
        <v/>
      </c>
      <c r="DL36">
        <f>IF(ISNA(DD36),NA(),IF(OR(Capability!$P$7="",Settings!$F$7&lt;&gt;"Y"),NA(),Capability!$P$7))</f>
        <v/>
      </c>
      <c r="DR36">
        <f>IF((DU$1+32)&gt;DS$1,NA(),(DU$1+32)-4)</f>
        <v/>
      </c>
      <c r="DS36">
        <f>IF((DU$1+32)&gt;DS$1,NA(),INDEX('Data Entry'!$K$5:$K$10004,(DU$1+32)-4))</f>
        <v/>
      </c>
      <c r="DT36">
        <f>IF(ISNA(DR36),NA(),Capability!$K$8)</f>
        <v/>
      </c>
      <c r="DU36">
        <f>IF(ISNA(DR36),NA(),Capability!$J$8)</f>
        <v/>
      </c>
      <c r="DV36">
        <f>IF(ISNA(DR36),NA(),Capability!$L$8)</f>
        <v/>
      </c>
      <c r="DW36">
        <f>IF(OR(ISNA(DS36),ISNA(DS35)),NA(),ABS(DS36-DS35))</f>
        <v/>
      </c>
      <c r="DX36">
        <f>IF(ISNA(DR36),NA(),Capability!$N$8)</f>
        <v/>
      </c>
      <c r="DY36">
        <f>IF(ISNA(DR36),NA(),IF(OR(Capability!$Q$8="",Settings!$F$7&lt;&gt;"Y"),NA(),Capability!$Q$8))</f>
        <v/>
      </c>
      <c r="DZ36">
        <f>IF(ISNA(DR36),NA(),IF(OR(Capability!$P$8="",Settings!$F$7&lt;&gt;"Y"),NA(),Capability!$P$8))</f>
        <v/>
      </c>
      <c r="EF36">
        <f>IF((EI$1+32)&gt;EG$1,NA(),(EI$1+32)-4)</f>
        <v/>
      </c>
      <c r="EG36">
        <f>IF((EI$1+32)&gt;EG$1,NA(),INDEX('Data Entry'!$L$5:$L$10004,(EI$1+32)-4))</f>
        <v/>
      </c>
      <c r="EH36">
        <f>IF(ISNA(EF36),NA(),Capability!$K$9)</f>
        <v/>
      </c>
      <c r="EI36">
        <f>IF(ISNA(EF36),NA(),Capability!$J$9)</f>
        <v/>
      </c>
      <c r="EJ36">
        <f>IF(ISNA(EF36),NA(),Capability!$L$9)</f>
        <v/>
      </c>
      <c r="EK36">
        <f>IF(OR(ISNA(EG36),ISNA(EG35)),NA(),ABS(EG36-EG35))</f>
        <v/>
      </c>
      <c r="EL36">
        <f>IF(ISNA(EF36),NA(),Capability!$N$9)</f>
        <v/>
      </c>
      <c r="EM36">
        <f>IF(ISNA(EF36),NA(),IF(OR(Capability!$Q$9="",Settings!$F$7&lt;&gt;"Y"),NA(),Capability!$Q$9))</f>
        <v/>
      </c>
      <c r="EN36">
        <f>IF(ISNA(EF36),NA(),IF(OR(Capability!$P$9="",Settings!$F$7&lt;&gt;"Y"),NA(),Capability!$P$9))</f>
        <v/>
      </c>
      <c r="ET36">
        <f>IF((EW$1+32)&gt;EU$1,NA(),(EW$1+32)-4)</f>
        <v/>
      </c>
      <c r="EU36">
        <f>IF((EW$1+32)&gt;EU$1,NA(),INDEX('Data Entry'!$M$5:$M$10004,(EW$1+32)-4))</f>
        <v/>
      </c>
      <c r="EV36">
        <f>IF(ISNA(ET36),NA(),Capability!$K$10)</f>
        <v/>
      </c>
      <c r="EW36">
        <f>IF(ISNA(ET36),NA(),Capability!$J$10)</f>
        <v/>
      </c>
      <c r="EX36">
        <f>IF(ISNA(ET36),NA(),Capability!$L$10)</f>
        <v/>
      </c>
      <c r="EY36">
        <f>IF(OR(ISNA(EU36),ISNA(EU35)),NA(),ABS(EU36-EU35))</f>
        <v/>
      </c>
      <c r="EZ36">
        <f>IF(ISNA(ET36),NA(),Capability!$N$10)</f>
        <v/>
      </c>
      <c r="FA36">
        <f>IF(ISNA(ET36),NA(),IF(OR(Capability!$Q$10="",Settings!$F$7&lt;&gt;"Y"),NA(),Capability!$Q$10))</f>
        <v/>
      </c>
      <c r="FB36">
        <f>IF(ISNA(ET36),NA(),IF(OR(Capability!$P$10="",Settings!$F$7&lt;&gt;"Y"),NA(),Capability!$P$10))</f>
        <v/>
      </c>
      <c r="FH36">
        <f>IF((FK$1+32)&gt;FI$1,NA(),(FK$1+32)-4)</f>
        <v/>
      </c>
      <c r="FI36">
        <f>IF((FK$1+32)&gt;FI$1,NA(),INDEX('Data Entry'!$N$5:$N$10004,(FK$1+32)-4))</f>
        <v/>
      </c>
      <c r="FJ36">
        <f>IF(ISNA(FH36),NA(),Capability!$K$11)</f>
        <v/>
      </c>
      <c r="FK36">
        <f>IF(ISNA(FH36),NA(),Capability!$J$11)</f>
        <v/>
      </c>
      <c r="FL36">
        <f>IF(ISNA(FH36),NA(),Capability!$L$11)</f>
        <v/>
      </c>
      <c r="FM36">
        <f>IF(OR(ISNA(FI36),ISNA(FI35)),NA(),ABS(FI36-FI35))</f>
        <v/>
      </c>
      <c r="FN36">
        <f>IF(ISNA(FH36),NA(),Capability!$N$11)</f>
        <v/>
      </c>
      <c r="FO36">
        <f>IF(ISNA(FH36),NA(),IF(OR(Capability!$Q$11="",Settings!$F$7&lt;&gt;"Y"),NA(),Capability!$Q$11))</f>
        <v/>
      </c>
      <c r="FP36">
        <f>IF(ISNA(FH36),NA(),IF(OR(Capability!$P$11="",Settings!$F$7&lt;&gt;"Y"),NA(),Capability!$P$11))</f>
        <v/>
      </c>
      <c r="FV36">
        <f>IF((FY$1+32)&gt;FW$1,NA(),(FY$1+32)-4)</f>
        <v/>
      </c>
      <c r="FW36">
        <f>IF((FY$1+32)&gt;FW$1,NA(),INDEX('Data Entry'!$O$5:$O$10004,(FY$1+32)-4))</f>
        <v/>
      </c>
      <c r="FX36">
        <f>IF(ISNA(FV36),NA(),Capability!$K$12)</f>
        <v/>
      </c>
      <c r="FY36">
        <f>IF(ISNA(FV36),NA(),Capability!$J$12)</f>
        <v/>
      </c>
      <c r="FZ36">
        <f>IF(ISNA(FV36),NA(),Capability!$L$12)</f>
        <v/>
      </c>
      <c r="GA36">
        <f>IF(OR(ISNA(FW36),ISNA(FW35)),NA(),ABS(FW36-FW35))</f>
        <v/>
      </c>
      <c r="GB36">
        <f>IF(ISNA(FV36),NA(),Capability!$N$12)</f>
        <v/>
      </c>
      <c r="GC36">
        <f>IF(ISNA(FV36),NA(),IF(OR(Capability!$Q$12="",Settings!$F$7&lt;&gt;"Y"),NA(),Capability!$Q$12))</f>
        <v/>
      </c>
      <c r="GD36">
        <f>IF(ISNA(FV36),NA(),IF(OR(Capability!$P$12="",Settings!$F$7&lt;&gt;"Y"),NA(),Capability!$P$12))</f>
        <v/>
      </c>
      <c r="GJ36">
        <f>IF((GM$1+32)&gt;GK$1,NA(),(GM$1+32)-4)</f>
        <v/>
      </c>
      <c r="GK36">
        <f>IF((GM$1+32)&gt;GK$1,NA(),INDEX('Data Entry'!$P$5:$P$10004,(GM$1+32)-4))</f>
        <v/>
      </c>
      <c r="GL36">
        <f>IF(ISNA(GJ36),NA(),Capability!$K$13)</f>
        <v/>
      </c>
      <c r="GM36">
        <f>IF(ISNA(GJ36),NA(),Capability!$J$13)</f>
        <v/>
      </c>
      <c r="GN36">
        <f>IF(ISNA(GJ36),NA(),Capability!$L$13)</f>
        <v/>
      </c>
      <c r="GO36">
        <f>IF(OR(ISNA(GK36),ISNA(GK35)),NA(),ABS(GK36-GK35))</f>
        <v/>
      </c>
      <c r="GP36">
        <f>IF(ISNA(GJ36),NA(),Capability!$N$13)</f>
        <v/>
      </c>
      <c r="GQ36">
        <f>IF(ISNA(GJ36),NA(),IF(OR(Capability!$Q$13="",Settings!$F$7&lt;&gt;"Y"),NA(),Capability!$Q$13))</f>
        <v/>
      </c>
      <c r="GR36">
        <f>IF(ISNA(GJ36),NA(),IF(OR(Capability!$P$13="",Settings!$F$7&lt;&gt;"Y"),NA(),Capability!$P$13))</f>
        <v/>
      </c>
      <c r="GX36">
        <f>IF((HA$1+32)&gt;GY$1,NA(),(HA$1+32)-4)</f>
        <v/>
      </c>
      <c r="GY36">
        <f>IF((HA$1+32)&gt;GY$1,NA(),INDEX('Data Entry'!$Q$5:$Q$10004,(HA$1+32)-4))</f>
        <v/>
      </c>
      <c r="GZ36">
        <f>IF(ISNA(GX36),NA(),Capability!$K$14)</f>
        <v/>
      </c>
      <c r="HA36">
        <f>IF(ISNA(GX36),NA(),Capability!$J$14)</f>
        <v/>
      </c>
      <c r="HB36">
        <f>IF(ISNA(GX36),NA(),Capability!$L$14)</f>
        <v/>
      </c>
      <c r="HC36">
        <f>IF(OR(ISNA(GY36),ISNA(GY35)),NA(),ABS(GY36-GY35))</f>
        <v/>
      </c>
      <c r="HD36">
        <f>IF(ISNA(GX36),NA(),Capability!$N$14)</f>
        <v/>
      </c>
      <c r="HE36">
        <f>IF(ISNA(GX36),NA(),IF(OR(Capability!$Q$14="",Settings!$F$7&lt;&gt;"Y"),NA(),Capability!$Q$14))</f>
        <v/>
      </c>
      <c r="HF36">
        <f>IF(ISNA(GX36),NA(),IF(OR(Capability!$P$14="",Settings!$F$7&lt;&gt;"Y"),NA(),Capability!$P$14))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P37">
        <f>IF((CS$1+33)&gt;CQ$1,NA(),(CS$1+33)-4)</f>
        <v/>
      </c>
      <c r="CQ37">
        <f>IF((CS$1+33)&gt;CQ$1,NA(),INDEX('Data Entry'!$I$5:$I$10004,(CS$1+33)-4))</f>
        <v/>
      </c>
      <c r="CR37">
        <f>IF(ISNA(CP37),NA(),Capability!$K$6)</f>
        <v/>
      </c>
      <c r="CS37">
        <f>IF(ISNA(CP37),NA(),Capability!$J$6)</f>
        <v/>
      </c>
      <c r="CT37">
        <f>IF(ISNA(CP37),NA(),Capability!$L$6)</f>
        <v/>
      </c>
      <c r="CU37">
        <f>IF(OR(ISNA(CQ37),ISNA(CQ36)),NA(),ABS(CQ37-CQ36))</f>
        <v/>
      </c>
      <c r="CV37">
        <f>IF(ISNA(CP37),NA(),Capability!$N$6)</f>
        <v/>
      </c>
      <c r="CW37">
        <f>IF(ISNA(CP37),NA(),IF(OR(Capability!$Q$6="",Settings!$F$7&lt;&gt;"Y"),NA(),Capability!$Q$6))</f>
        <v/>
      </c>
      <c r="CX37">
        <f>IF(ISNA(CP37),NA(),IF(OR(Capability!$P$6="",Settings!$F$7&lt;&gt;"Y"),NA(),Capability!$P$6))</f>
        <v/>
      </c>
      <c r="DD37">
        <f>IF((DG$1+33)&gt;DE$1,NA(),(DG$1+33)-4)</f>
        <v/>
      </c>
      <c r="DE37">
        <f>IF((DG$1+33)&gt;DE$1,NA(),INDEX('Data Entry'!$J$5:$J$10004,(DG$1+33)-4))</f>
        <v/>
      </c>
      <c r="DF37">
        <f>IF(ISNA(DD37),NA(),Capability!$K$7)</f>
        <v/>
      </c>
      <c r="DG37">
        <f>IF(ISNA(DD37),NA(),Capability!$J$7)</f>
        <v/>
      </c>
      <c r="DH37">
        <f>IF(ISNA(DD37),NA(),Capability!$L$7)</f>
        <v/>
      </c>
      <c r="DI37">
        <f>IF(OR(ISNA(DE37),ISNA(DE36)),NA(),ABS(DE37-DE36))</f>
        <v/>
      </c>
      <c r="DJ37">
        <f>IF(ISNA(DD37),NA(),Capability!$N$7)</f>
        <v/>
      </c>
      <c r="DK37">
        <f>IF(ISNA(DD37),NA(),IF(OR(Capability!$Q$7="",Settings!$F$7&lt;&gt;"Y"),NA(),Capability!$Q$7))</f>
        <v/>
      </c>
      <c r="DL37">
        <f>IF(ISNA(DD37),NA(),IF(OR(Capability!$P$7="",Settings!$F$7&lt;&gt;"Y"),NA(),Capability!$P$7))</f>
        <v/>
      </c>
      <c r="DR37">
        <f>IF((DU$1+33)&gt;DS$1,NA(),(DU$1+33)-4)</f>
        <v/>
      </c>
      <c r="DS37">
        <f>IF((DU$1+33)&gt;DS$1,NA(),INDEX('Data Entry'!$K$5:$K$10004,(DU$1+33)-4))</f>
        <v/>
      </c>
      <c r="DT37">
        <f>IF(ISNA(DR37),NA(),Capability!$K$8)</f>
        <v/>
      </c>
      <c r="DU37">
        <f>IF(ISNA(DR37),NA(),Capability!$J$8)</f>
        <v/>
      </c>
      <c r="DV37">
        <f>IF(ISNA(DR37),NA(),Capability!$L$8)</f>
        <v/>
      </c>
      <c r="DW37">
        <f>IF(OR(ISNA(DS37),ISNA(DS36)),NA(),ABS(DS37-DS36))</f>
        <v/>
      </c>
      <c r="DX37">
        <f>IF(ISNA(DR37),NA(),Capability!$N$8)</f>
        <v/>
      </c>
      <c r="DY37">
        <f>IF(ISNA(DR37),NA(),IF(OR(Capability!$Q$8="",Settings!$F$7&lt;&gt;"Y"),NA(),Capability!$Q$8))</f>
        <v/>
      </c>
      <c r="DZ37">
        <f>IF(ISNA(DR37),NA(),IF(OR(Capability!$P$8="",Settings!$F$7&lt;&gt;"Y"),NA(),Capability!$P$8))</f>
        <v/>
      </c>
      <c r="EF37">
        <f>IF((EI$1+33)&gt;EG$1,NA(),(EI$1+33)-4)</f>
        <v/>
      </c>
      <c r="EG37">
        <f>IF((EI$1+33)&gt;EG$1,NA(),INDEX('Data Entry'!$L$5:$L$10004,(EI$1+33)-4))</f>
        <v/>
      </c>
      <c r="EH37">
        <f>IF(ISNA(EF37),NA(),Capability!$K$9)</f>
        <v/>
      </c>
      <c r="EI37">
        <f>IF(ISNA(EF37),NA(),Capability!$J$9)</f>
        <v/>
      </c>
      <c r="EJ37">
        <f>IF(ISNA(EF37),NA(),Capability!$L$9)</f>
        <v/>
      </c>
      <c r="EK37">
        <f>IF(OR(ISNA(EG37),ISNA(EG36)),NA(),ABS(EG37-EG36))</f>
        <v/>
      </c>
      <c r="EL37">
        <f>IF(ISNA(EF37),NA(),Capability!$N$9)</f>
        <v/>
      </c>
      <c r="EM37">
        <f>IF(ISNA(EF37),NA(),IF(OR(Capability!$Q$9="",Settings!$F$7&lt;&gt;"Y"),NA(),Capability!$Q$9))</f>
        <v/>
      </c>
      <c r="EN37">
        <f>IF(ISNA(EF37),NA(),IF(OR(Capability!$P$9="",Settings!$F$7&lt;&gt;"Y"),NA(),Capability!$P$9))</f>
        <v/>
      </c>
      <c r="ET37">
        <f>IF((EW$1+33)&gt;EU$1,NA(),(EW$1+33)-4)</f>
        <v/>
      </c>
      <c r="EU37">
        <f>IF((EW$1+33)&gt;EU$1,NA(),INDEX('Data Entry'!$M$5:$M$10004,(EW$1+33)-4))</f>
        <v/>
      </c>
      <c r="EV37">
        <f>IF(ISNA(ET37),NA(),Capability!$K$10)</f>
        <v/>
      </c>
      <c r="EW37">
        <f>IF(ISNA(ET37),NA(),Capability!$J$10)</f>
        <v/>
      </c>
      <c r="EX37">
        <f>IF(ISNA(ET37),NA(),Capability!$L$10)</f>
        <v/>
      </c>
      <c r="EY37">
        <f>IF(OR(ISNA(EU37),ISNA(EU36)),NA(),ABS(EU37-EU36))</f>
        <v/>
      </c>
      <c r="EZ37">
        <f>IF(ISNA(ET37),NA(),Capability!$N$10)</f>
        <v/>
      </c>
      <c r="FA37">
        <f>IF(ISNA(ET37),NA(),IF(OR(Capability!$Q$10="",Settings!$F$7&lt;&gt;"Y"),NA(),Capability!$Q$10))</f>
        <v/>
      </c>
      <c r="FB37">
        <f>IF(ISNA(ET37),NA(),IF(OR(Capability!$P$10="",Settings!$F$7&lt;&gt;"Y"),NA(),Capability!$P$10))</f>
        <v/>
      </c>
      <c r="FH37">
        <f>IF((FK$1+33)&gt;FI$1,NA(),(FK$1+33)-4)</f>
        <v/>
      </c>
      <c r="FI37">
        <f>IF((FK$1+33)&gt;FI$1,NA(),INDEX('Data Entry'!$N$5:$N$10004,(FK$1+33)-4))</f>
        <v/>
      </c>
      <c r="FJ37">
        <f>IF(ISNA(FH37),NA(),Capability!$K$11)</f>
        <v/>
      </c>
      <c r="FK37">
        <f>IF(ISNA(FH37),NA(),Capability!$J$11)</f>
        <v/>
      </c>
      <c r="FL37">
        <f>IF(ISNA(FH37),NA(),Capability!$L$11)</f>
        <v/>
      </c>
      <c r="FM37">
        <f>IF(OR(ISNA(FI37),ISNA(FI36)),NA(),ABS(FI37-FI36))</f>
        <v/>
      </c>
      <c r="FN37">
        <f>IF(ISNA(FH37),NA(),Capability!$N$11)</f>
        <v/>
      </c>
      <c r="FO37">
        <f>IF(ISNA(FH37),NA(),IF(OR(Capability!$Q$11="",Settings!$F$7&lt;&gt;"Y"),NA(),Capability!$Q$11))</f>
        <v/>
      </c>
      <c r="FP37">
        <f>IF(ISNA(FH37),NA(),IF(OR(Capability!$P$11="",Settings!$F$7&lt;&gt;"Y"),NA(),Capability!$P$11))</f>
        <v/>
      </c>
      <c r="FV37">
        <f>IF((FY$1+33)&gt;FW$1,NA(),(FY$1+33)-4)</f>
        <v/>
      </c>
      <c r="FW37">
        <f>IF((FY$1+33)&gt;FW$1,NA(),INDEX('Data Entry'!$O$5:$O$10004,(FY$1+33)-4))</f>
        <v/>
      </c>
      <c r="FX37">
        <f>IF(ISNA(FV37),NA(),Capability!$K$12)</f>
        <v/>
      </c>
      <c r="FY37">
        <f>IF(ISNA(FV37),NA(),Capability!$J$12)</f>
        <v/>
      </c>
      <c r="FZ37">
        <f>IF(ISNA(FV37),NA(),Capability!$L$12)</f>
        <v/>
      </c>
      <c r="GA37">
        <f>IF(OR(ISNA(FW37),ISNA(FW36)),NA(),ABS(FW37-FW36))</f>
        <v/>
      </c>
      <c r="GB37">
        <f>IF(ISNA(FV37),NA(),Capability!$N$12)</f>
        <v/>
      </c>
      <c r="GC37">
        <f>IF(ISNA(FV37),NA(),IF(OR(Capability!$Q$12="",Settings!$F$7&lt;&gt;"Y"),NA(),Capability!$Q$12))</f>
        <v/>
      </c>
      <c r="GD37">
        <f>IF(ISNA(FV37),NA(),IF(OR(Capability!$P$12="",Settings!$F$7&lt;&gt;"Y"),NA(),Capability!$P$12))</f>
        <v/>
      </c>
      <c r="GJ37">
        <f>IF((GM$1+33)&gt;GK$1,NA(),(GM$1+33)-4)</f>
        <v/>
      </c>
      <c r="GK37">
        <f>IF((GM$1+33)&gt;GK$1,NA(),INDEX('Data Entry'!$P$5:$P$10004,(GM$1+33)-4))</f>
        <v/>
      </c>
      <c r="GL37">
        <f>IF(ISNA(GJ37),NA(),Capability!$K$13)</f>
        <v/>
      </c>
      <c r="GM37">
        <f>IF(ISNA(GJ37),NA(),Capability!$J$13)</f>
        <v/>
      </c>
      <c r="GN37">
        <f>IF(ISNA(GJ37),NA(),Capability!$L$13)</f>
        <v/>
      </c>
      <c r="GO37">
        <f>IF(OR(ISNA(GK37),ISNA(GK36)),NA(),ABS(GK37-GK36))</f>
        <v/>
      </c>
      <c r="GP37">
        <f>IF(ISNA(GJ37),NA(),Capability!$N$13)</f>
        <v/>
      </c>
      <c r="GQ37">
        <f>IF(ISNA(GJ37),NA(),IF(OR(Capability!$Q$13="",Settings!$F$7&lt;&gt;"Y"),NA(),Capability!$Q$13))</f>
        <v/>
      </c>
      <c r="GR37">
        <f>IF(ISNA(GJ37),NA(),IF(OR(Capability!$P$13="",Settings!$F$7&lt;&gt;"Y"),NA(),Capability!$P$13))</f>
        <v/>
      </c>
      <c r="GX37">
        <f>IF((HA$1+33)&gt;GY$1,NA(),(HA$1+33)-4)</f>
        <v/>
      </c>
      <c r="GY37">
        <f>IF((HA$1+33)&gt;GY$1,NA(),INDEX('Data Entry'!$Q$5:$Q$10004,(HA$1+33)-4))</f>
        <v/>
      </c>
      <c r="GZ37">
        <f>IF(ISNA(GX37),NA(),Capability!$K$14)</f>
        <v/>
      </c>
      <c r="HA37">
        <f>IF(ISNA(GX37),NA(),Capability!$J$14)</f>
        <v/>
      </c>
      <c r="HB37">
        <f>IF(ISNA(GX37),NA(),Capability!$L$14)</f>
        <v/>
      </c>
      <c r="HC37">
        <f>IF(OR(ISNA(GY37),ISNA(GY36)),NA(),ABS(GY37-GY36))</f>
        <v/>
      </c>
      <c r="HD37">
        <f>IF(ISNA(GX37),NA(),Capability!$N$14)</f>
        <v/>
      </c>
      <c r="HE37">
        <f>IF(ISNA(GX37),NA(),IF(OR(Capability!$Q$14="",Settings!$F$7&lt;&gt;"Y"),NA(),Capability!$Q$14))</f>
        <v/>
      </c>
      <c r="HF37">
        <f>IF(ISNA(GX37),NA(),IF(OR(Capability!$P$14="",Settings!$F$7&lt;&gt;"Y"),NA(),Capability!$P$14))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P38">
        <f>IF((CS$1+34)&gt;CQ$1,NA(),(CS$1+34)-4)</f>
        <v/>
      </c>
      <c r="CQ38">
        <f>IF((CS$1+34)&gt;CQ$1,NA(),INDEX('Data Entry'!$I$5:$I$10004,(CS$1+34)-4))</f>
        <v/>
      </c>
      <c r="CR38">
        <f>IF(ISNA(CP38),NA(),Capability!$K$6)</f>
        <v/>
      </c>
      <c r="CS38">
        <f>IF(ISNA(CP38),NA(),Capability!$J$6)</f>
        <v/>
      </c>
      <c r="CT38">
        <f>IF(ISNA(CP38),NA(),Capability!$L$6)</f>
        <v/>
      </c>
      <c r="CU38">
        <f>IF(OR(ISNA(CQ38),ISNA(CQ37)),NA(),ABS(CQ38-CQ37))</f>
        <v/>
      </c>
      <c r="CV38">
        <f>IF(ISNA(CP38),NA(),Capability!$N$6)</f>
        <v/>
      </c>
      <c r="CW38">
        <f>IF(ISNA(CP38),NA(),IF(OR(Capability!$Q$6="",Settings!$F$7&lt;&gt;"Y"),NA(),Capability!$Q$6))</f>
        <v/>
      </c>
      <c r="CX38">
        <f>IF(ISNA(CP38),NA(),IF(OR(Capability!$P$6="",Settings!$F$7&lt;&gt;"Y"),NA(),Capability!$P$6))</f>
        <v/>
      </c>
      <c r="DD38">
        <f>IF((DG$1+34)&gt;DE$1,NA(),(DG$1+34)-4)</f>
        <v/>
      </c>
      <c r="DE38">
        <f>IF((DG$1+34)&gt;DE$1,NA(),INDEX('Data Entry'!$J$5:$J$10004,(DG$1+34)-4))</f>
        <v/>
      </c>
      <c r="DF38">
        <f>IF(ISNA(DD38),NA(),Capability!$K$7)</f>
        <v/>
      </c>
      <c r="DG38">
        <f>IF(ISNA(DD38),NA(),Capability!$J$7)</f>
        <v/>
      </c>
      <c r="DH38">
        <f>IF(ISNA(DD38),NA(),Capability!$L$7)</f>
        <v/>
      </c>
      <c r="DI38">
        <f>IF(OR(ISNA(DE38),ISNA(DE37)),NA(),ABS(DE38-DE37))</f>
        <v/>
      </c>
      <c r="DJ38">
        <f>IF(ISNA(DD38),NA(),Capability!$N$7)</f>
        <v/>
      </c>
      <c r="DK38">
        <f>IF(ISNA(DD38),NA(),IF(OR(Capability!$Q$7="",Settings!$F$7&lt;&gt;"Y"),NA(),Capability!$Q$7))</f>
        <v/>
      </c>
      <c r="DL38">
        <f>IF(ISNA(DD38),NA(),IF(OR(Capability!$P$7="",Settings!$F$7&lt;&gt;"Y"),NA(),Capability!$P$7))</f>
        <v/>
      </c>
      <c r="DR38">
        <f>IF((DU$1+34)&gt;DS$1,NA(),(DU$1+34)-4)</f>
        <v/>
      </c>
      <c r="DS38">
        <f>IF((DU$1+34)&gt;DS$1,NA(),INDEX('Data Entry'!$K$5:$K$10004,(DU$1+34)-4))</f>
        <v/>
      </c>
      <c r="DT38">
        <f>IF(ISNA(DR38),NA(),Capability!$K$8)</f>
        <v/>
      </c>
      <c r="DU38">
        <f>IF(ISNA(DR38),NA(),Capability!$J$8)</f>
        <v/>
      </c>
      <c r="DV38">
        <f>IF(ISNA(DR38),NA(),Capability!$L$8)</f>
        <v/>
      </c>
      <c r="DW38">
        <f>IF(OR(ISNA(DS38),ISNA(DS37)),NA(),ABS(DS38-DS37))</f>
        <v/>
      </c>
      <c r="DX38">
        <f>IF(ISNA(DR38),NA(),Capability!$N$8)</f>
        <v/>
      </c>
      <c r="DY38">
        <f>IF(ISNA(DR38),NA(),IF(OR(Capability!$Q$8="",Settings!$F$7&lt;&gt;"Y"),NA(),Capability!$Q$8))</f>
        <v/>
      </c>
      <c r="DZ38">
        <f>IF(ISNA(DR38),NA(),IF(OR(Capability!$P$8="",Settings!$F$7&lt;&gt;"Y"),NA(),Capability!$P$8))</f>
        <v/>
      </c>
      <c r="EF38">
        <f>IF((EI$1+34)&gt;EG$1,NA(),(EI$1+34)-4)</f>
        <v/>
      </c>
      <c r="EG38">
        <f>IF((EI$1+34)&gt;EG$1,NA(),INDEX('Data Entry'!$L$5:$L$10004,(EI$1+34)-4))</f>
        <v/>
      </c>
      <c r="EH38">
        <f>IF(ISNA(EF38),NA(),Capability!$K$9)</f>
        <v/>
      </c>
      <c r="EI38">
        <f>IF(ISNA(EF38),NA(),Capability!$J$9)</f>
        <v/>
      </c>
      <c r="EJ38">
        <f>IF(ISNA(EF38),NA(),Capability!$L$9)</f>
        <v/>
      </c>
      <c r="EK38">
        <f>IF(OR(ISNA(EG38),ISNA(EG37)),NA(),ABS(EG38-EG37))</f>
        <v/>
      </c>
      <c r="EL38">
        <f>IF(ISNA(EF38),NA(),Capability!$N$9)</f>
        <v/>
      </c>
      <c r="EM38">
        <f>IF(ISNA(EF38),NA(),IF(OR(Capability!$Q$9="",Settings!$F$7&lt;&gt;"Y"),NA(),Capability!$Q$9))</f>
        <v/>
      </c>
      <c r="EN38">
        <f>IF(ISNA(EF38),NA(),IF(OR(Capability!$P$9="",Settings!$F$7&lt;&gt;"Y"),NA(),Capability!$P$9))</f>
        <v/>
      </c>
      <c r="ET38">
        <f>IF((EW$1+34)&gt;EU$1,NA(),(EW$1+34)-4)</f>
        <v/>
      </c>
      <c r="EU38">
        <f>IF((EW$1+34)&gt;EU$1,NA(),INDEX('Data Entry'!$M$5:$M$10004,(EW$1+34)-4))</f>
        <v/>
      </c>
      <c r="EV38">
        <f>IF(ISNA(ET38),NA(),Capability!$K$10)</f>
        <v/>
      </c>
      <c r="EW38">
        <f>IF(ISNA(ET38),NA(),Capability!$J$10)</f>
        <v/>
      </c>
      <c r="EX38">
        <f>IF(ISNA(ET38),NA(),Capability!$L$10)</f>
        <v/>
      </c>
      <c r="EY38">
        <f>IF(OR(ISNA(EU38),ISNA(EU37)),NA(),ABS(EU38-EU37))</f>
        <v/>
      </c>
      <c r="EZ38">
        <f>IF(ISNA(ET38),NA(),Capability!$N$10)</f>
        <v/>
      </c>
      <c r="FA38">
        <f>IF(ISNA(ET38),NA(),IF(OR(Capability!$Q$10="",Settings!$F$7&lt;&gt;"Y"),NA(),Capability!$Q$10))</f>
        <v/>
      </c>
      <c r="FB38">
        <f>IF(ISNA(ET38),NA(),IF(OR(Capability!$P$10="",Settings!$F$7&lt;&gt;"Y"),NA(),Capability!$P$10))</f>
        <v/>
      </c>
      <c r="FH38">
        <f>IF((FK$1+34)&gt;FI$1,NA(),(FK$1+34)-4)</f>
        <v/>
      </c>
      <c r="FI38">
        <f>IF((FK$1+34)&gt;FI$1,NA(),INDEX('Data Entry'!$N$5:$N$10004,(FK$1+34)-4))</f>
        <v/>
      </c>
      <c r="FJ38">
        <f>IF(ISNA(FH38),NA(),Capability!$K$11)</f>
        <v/>
      </c>
      <c r="FK38">
        <f>IF(ISNA(FH38),NA(),Capability!$J$11)</f>
        <v/>
      </c>
      <c r="FL38">
        <f>IF(ISNA(FH38),NA(),Capability!$L$11)</f>
        <v/>
      </c>
      <c r="FM38">
        <f>IF(OR(ISNA(FI38),ISNA(FI37)),NA(),ABS(FI38-FI37))</f>
        <v/>
      </c>
      <c r="FN38">
        <f>IF(ISNA(FH38),NA(),Capability!$N$11)</f>
        <v/>
      </c>
      <c r="FO38">
        <f>IF(ISNA(FH38),NA(),IF(OR(Capability!$Q$11="",Settings!$F$7&lt;&gt;"Y"),NA(),Capability!$Q$11))</f>
        <v/>
      </c>
      <c r="FP38">
        <f>IF(ISNA(FH38),NA(),IF(OR(Capability!$P$11="",Settings!$F$7&lt;&gt;"Y"),NA(),Capability!$P$11))</f>
        <v/>
      </c>
      <c r="FV38">
        <f>IF((FY$1+34)&gt;FW$1,NA(),(FY$1+34)-4)</f>
        <v/>
      </c>
      <c r="FW38">
        <f>IF((FY$1+34)&gt;FW$1,NA(),INDEX('Data Entry'!$O$5:$O$10004,(FY$1+34)-4))</f>
        <v/>
      </c>
      <c r="FX38">
        <f>IF(ISNA(FV38),NA(),Capability!$K$12)</f>
        <v/>
      </c>
      <c r="FY38">
        <f>IF(ISNA(FV38),NA(),Capability!$J$12)</f>
        <v/>
      </c>
      <c r="FZ38">
        <f>IF(ISNA(FV38),NA(),Capability!$L$12)</f>
        <v/>
      </c>
      <c r="GA38">
        <f>IF(OR(ISNA(FW38),ISNA(FW37)),NA(),ABS(FW38-FW37))</f>
        <v/>
      </c>
      <c r="GB38">
        <f>IF(ISNA(FV38),NA(),Capability!$N$12)</f>
        <v/>
      </c>
      <c r="GC38">
        <f>IF(ISNA(FV38),NA(),IF(OR(Capability!$Q$12="",Settings!$F$7&lt;&gt;"Y"),NA(),Capability!$Q$12))</f>
        <v/>
      </c>
      <c r="GD38">
        <f>IF(ISNA(FV38),NA(),IF(OR(Capability!$P$12="",Settings!$F$7&lt;&gt;"Y"),NA(),Capability!$P$12))</f>
        <v/>
      </c>
      <c r="GJ38">
        <f>IF((GM$1+34)&gt;GK$1,NA(),(GM$1+34)-4)</f>
        <v/>
      </c>
      <c r="GK38">
        <f>IF((GM$1+34)&gt;GK$1,NA(),INDEX('Data Entry'!$P$5:$P$10004,(GM$1+34)-4))</f>
        <v/>
      </c>
      <c r="GL38">
        <f>IF(ISNA(GJ38),NA(),Capability!$K$13)</f>
        <v/>
      </c>
      <c r="GM38">
        <f>IF(ISNA(GJ38),NA(),Capability!$J$13)</f>
        <v/>
      </c>
      <c r="GN38">
        <f>IF(ISNA(GJ38),NA(),Capability!$L$13)</f>
        <v/>
      </c>
      <c r="GO38">
        <f>IF(OR(ISNA(GK38),ISNA(GK37)),NA(),ABS(GK38-GK37))</f>
        <v/>
      </c>
      <c r="GP38">
        <f>IF(ISNA(GJ38),NA(),Capability!$N$13)</f>
        <v/>
      </c>
      <c r="GQ38">
        <f>IF(ISNA(GJ38),NA(),IF(OR(Capability!$Q$13="",Settings!$F$7&lt;&gt;"Y"),NA(),Capability!$Q$13))</f>
        <v/>
      </c>
      <c r="GR38">
        <f>IF(ISNA(GJ38),NA(),IF(OR(Capability!$P$13="",Settings!$F$7&lt;&gt;"Y"),NA(),Capability!$P$13))</f>
        <v/>
      </c>
      <c r="GX38">
        <f>IF((HA$1+34)&gt;GY$1,NA(),(HA$1+34)-4)</f>
        <v/>
      </c>
      <c r="GY38">
        <f>IF((HA$1+34)&gt;GY$1,NA(),INDEX('Data Entry'!$Q$5:$Q$10004,(HA$1+34)-4))</f>
        <v/>
      </c>
      <c r="GZ38">
        <f>IF(ISNA(GX38),NA(),Capability!$K$14)</f>
        <v/>
      </c>
      <c r="HA38">
        <f>IF(ISNA(GX38),NA(),Capability!$J$14)</f>
        <v/>
      </c>
      <c r="HB38">
        <f>IF(ISNA(GX38),NA(),Capability!$L$14)</f>
        <v/>
      </c>
      <c r="HC38">
        <f>IF(OR(ISNA(GY38),ISNA(GY37)),NA(),ABS(GY38-GY37))</f>
        <v/>
      </c>
      <c r="HD38">
        <f>IF(ISNA(GX38),NA(),Capability!$N$14)</f>
        <v/>
      </c>
      <c r="HE38">
        <f>IF(ISNA(GX38),NA(),IF(OR(Capability!$Q$14="",Settings!$F$7&lt;&gt;"Y"),NA(),Capability!$Q$14))</f>
        <v/>
      </c>
      <c r="HF38">
        <f>IF(ISNA(GX38),NA(),IF(OR(Capability!$P$14="",Settings!$F$7&lt;&gt;"Y"),NA(),Capability!$P$14))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P39">
        <f>IF((CS$1+35)&gt;CQ$1,NA(),(CS$1+35)-4)</f>
        <v/>
      </c>
      <c r="CQ39">
        <f>IF((CS$1+35)&gt;CQ$1,NA(),INDEX('Data Entry'!$I$5:$I$10004,(CS$1+35)-4))</f>
        <v/>
      </c>
      <c r="CR39">
        <f>IF(ISNA(CP39),NA(),Capability!$K$6)</f>
        <v/>
      </c>
      <c r="CS39">
        <f>IF(ISNA(CP39),NA(),Capability!$J$6)</f>
        <v/>
      </c>
      <c r="CT39">
        <f>IF(ISNA(CP39),NA(),Capability!$L$6)</f>
        <v/>
      </c>
      <c r="CU39">
        <f>IF(OR(ISNA(CQ39),ISNA(CQ38)),NA(),ABS(CQ39-CQ38))</f>
        <v/>
      </c>
      <c r="CV39">
        <f>IF(ISNA(CP39),NA(),Capability!$N$6)</f>
        <v/>
      </c>
      <c r="CW39">
        <f>IF(ISNA(CP39),NA(),IF(OR(Capability!$Q$6="",Settings!$F$7&lt;&gt;"Y"),NA(),Capability!$Q$6))</f>
        <v/>
      </c>
      <c r="CX39">
        <f>IF(ISNA(CP39),NA(),IF(OR(Capability!$P$6="",Settings!$F$7&lt;&gt;"Y"),NA(),Capability!$P$6))</f>
        <v/>
      </c>
      <c r="DD39">
        <f>IF((DG$1+35)&gt;DE$1,NA(),(DG$1+35)-4)</f>
        <v/>
      </c>
      <c r="DE39">
        <f>IF((DG$1+35)&gt;DE$1,NA(),INDEX('Data Entry'!$J$5:$J$10004,(DG$1+35)-4))</f>
        <v/>
      </c>
      <c r="DF39">
        <f>IF(ISNA(DD39),NA(),Capability!$K$7)</f>
        <v/>
      </c>
      <c r="DG39">
        <f>IF(ISNA(DD39),NA(),Capability!$J$7)</f>
        <v/>
      </c>
      <c r="DH39">
        <f>IF(ISNA(DD39),NA(),Capability!$L$7)</f>
        <v/>
      </c>
      <c r="DI39">
        <f>IF(OR(ISNA(DE39),ISNA(DE38)),NA(),ABS(DE39-DE38))</f>
        <v/>
      </c>
      <c r="DJ39">
        <f>IF(ISNA(DD39),NA(),Capability!$N$7)</f>
        <v/>
      </c>
      <c r="DK39">
        <f>IF(ISNA(DD39),NA(),IF(OR(Capability!$Q$7="",Settings!$F$7&lt;&gt;"Y"),NA(),Capability!$Q$7))</f>
        <v/>
      </c>
      <c r="DL39">
        <f>IF(ISNA(DD39),NA(),IF(OR(Capability!$P$7="",Settings!$F$7&lt;&gt;"Y"),NA(),Capability!$P$7))</f>
        <v/>
      </c>
      <c r="DR39">
        <f>IF((DU$1+35)&gt;DS$1,NA(),(DU$1+35)-4)</f>
        <v/>
      </c>
      <c r="DS39">
        <f>IF((DU$1+35)&gt;DS$1,NA(),INDEX('Data Entry'!$K$5:$K$10004,(DU$1+35)-4))</f>
        <v/>
      </c>
      <c r="DT39">
        <f>IF(ISNA(DR39),NA(),Capability!$K$8)</f>
        <v/>
      </c>
      <c r="DU39">
        <f>IF(ISNA(DR39),NA(),Capability!$J$8)</f>
        <v/>
      </c>
      <c r="DV39">
        <f>IF(ISNA(DR39),NA(),Capability!$L$8)</f>
        <v/>
      </c>
      <c r="DW39">
        <f>IF(OR(ISNA(DS39),ISNA(DS38)),NA(),ABS(DS39-DS38))</f>
        <v/>
      </c>
      <c r="DX39">
        <f>IF(ISNA(DR39),NA(),Capability!$N$8)</f>
        <v/>
      </c>
      <c r="DY39">
        <f>IF(ISNA(DR39),NA(),IF(OR(Capability!$Q$8="",Settings!$F$7&lt;&gt;"Y"),NA(),Capability!$Q$8))</f>
        <v/>
      </c>
      <c r="DZ39">
        <f>IF(ISNA(DR39),NA(),IF(OR(Capability!$P$8="",Settings!$F$7&lt;&gt;"Y"),NA(),Capability!$P$8))</f>
        <v/>
      </c>
      <c r="EF39">
        <f>IF((EI$1+35)&gt;EG$1,NA(),(EI$1+35)-4)</f>
        <v/>
      </c>
      <c r="EG39">
        <f>IF((EI$1+35)&gt;EG$1,NA(),INDEX('Data Entry'!$L$5:$L$10004,(EI$1+35)-4))</f>
        <v/>
      </c>
      <c r="EH39">
        <f>IF(ISNA(EF39),NA(),Capability!$K$9)</f>
        <v/>
      </c>
      <c r="EI39">
        <f>IF(ISNA(EF39),NA(),Capability!$J$9)</f>
        <v/>
      </c>
      <c r="EJ39">
        <f>IF(ISNA(EF39),NA(),Capability!$L$9)</f>
        <v/>
      </c>
      <c r="EK39">
        <f>IF(OR(ISNA(EG39),ISNA(EG38)),NA(),ABS(EG39-EG38))</f>
        <v/>
      </c>
      <c r="EL39">
        <f>IF(ISNA(EF39),NA(),Capability!$N$9)</f>
        <v/>
      </c>
      <c r="EM39">
        <f>IF(ISNA(EF39),NA(),IF(OR(Capability!$Q$9="",Settings!$F$7&lt;&gt;"Y"),NA(),Capability!$Q$9))</f>
        <v/>
      </c>
      <c r="EN39">
        <f>IF(ISNA(EF39),NA(),IF(OR(Capability!$P$9="",Settings!$F$7&lt;&gt;"Y"),NA(),Capability!$P$9))</f>
        <v/>
      </c>
      <c r="ET39">
        <f>IF((EW$1+35)&gt;EU$1,NA(),(EW$1+35)-4)</f>
        <v/>
      </c>
      <c r="EU39">
        <f>IF((EW$1+35)&gt;EU$1,NA(),INDEX('Data Entry'!$M$5:$M$10004,(EW$1+35)-4))</f>
        <v/>
      </c>
      <c r="EV39">
        <f>IF(ISNA(ET39),NA(),Capability!$K$10)</f>
        <v/>
      </c>
      <c r="EW39">
        <f>IF(ISNA(ET39),NA(),Capability!$J$10)</f>
        <v/>
      </c>
      <c r="EX39">
        <f>IF(ISNA(ET39),NA(),Capability!$L$10)</f>
        <v/>
      </c>
      <c r="EY39">
        <f>IF(OR(ISNA(EU39),ISNA(EU38)),NA(),ABS(EU39-EU38))</f>
        <v/>
      </c>
      <c r="EZ39">
        <f>IF(ISNA(ET39),NA(),Capability!$N$10)</f>
        <v/>
      </c>
      <c r="FA39">
        <f>IF(ISNA(ET39),NA(),IF(OR(Capability!$Q$10="",Settings!$F$7&lt;&gt;"Y"),NA(),Capability!$Q$10))</f>
        <v/>
      </c>
      <c r="FB39">
        <f>IF(ISNA(ET39),NA(),IF(OR(Capability!$P$10="",Settings!$F$7&lt;&gt;"Y"),NA(),Capability!$P$10))</f>
        <v/>
      </c>
      <c r="FH39">
        <f>IF((FK$1+35)&gt;FI$1,NA(),(FK$1+35)-4)</f>
        <v/>
      </c>
      <c r="FI39">
        <f>IF((FK$1+35)&gt;FI$1,NA(),INDEX('Data Entry'!$N$5:$N$10004,(FK$1+35)-4))</f>
        <v/>
      </c>
      <c r="FJ39">
        <f>IF(ISNA(FH39),NA(),Capability!$K$11)</f>
        <v/>
      </c>
      <c r="FK39">
        <f>IF(ISNA(FH39),NA(),Capability!$J$11)</f>
        <v/>
      </c>
      <c r="FL39">
        <f>IF(ISNA(FH39),NA(),Capability!$L$11)</f>
        <v/>
      </c>
      <c r="FM39">
        <f>IF(OR(ISNA(FI39),ISNA(FI38)),NA(),ABS(FI39-FI38))</f>
        <v/>
      </c>
      <c r="FN39">
        <f>IF(ISNA(FH39),NA(),Capability!$N$11)</f>
        <v/>
      </c>
      <c r="FO39">
        <f>IF(ISNA(FH39),NA(),IF(OR(Capability!$Q$11="",Settings!$F$7&lt;&gt;"Y"),NA(),Capability!$Q$11))</f>
        <v/>
      </c>
      <c r="FP39">
        <f>IF(ISNA(FH39),NA(),IF(OR(Capability!$P$11="",Settings!$F$7&lt;&gt;"Y"),NA(),Capability!$P$11))</f>
        <v/>
      </c>
      <c r="FV39">
        <f>IF((FY$1+35)&gt;FW$1,NA(),(FY$1+35)-4)</f>
        <v/>
      </c>
      <c r="FW39">
        <f>IF((FY$1+35)&gt;FW$1,NA(),INDEX('Data Entry'!$O$5:$O$10004,(FY$1+35)-4))</f>
        <v/>
      </c>
      <c r="FX39">
        <f>IF(ISNA(FV39),NA(),Capability!$K$12)</f>
        <v/>
      </c>
      <c r="FY39">
        <f>IF(ISNA(FV39),NA(),Capability!$J$12)</f>
        <v/>
      </c>
      <c r="FZ39">
        <f>IF(ISNA(FV39),NA(),Capability!$L$12)</f>
        <v/>
      </c>
      <c r="GA39">
        <f>IF(OR(ISNA(FW39),ISNA(FW38)),NA(),ABS(FW39-FW38))</f>
        <v/>
      </c>
      <c r="GB39">
        <f>IF(ISNA(FV39),NA(),Capability!$N$12)</f>
        <v/>
      </c>
      <c r="GC39">
        <f>IF(ISNA(FV39),NA(),IF(OR(Capability!$Q$12="",Settings!$F$7&lt;&gt;"Y"),NA(),Capability!$Q$12))</f>
        <v/>
      </c>
      <c r="GD39">
        <f>IF(ISNA(FV39),NA(),IF(OR(Capability!$P$12="",Settings!$F$7&lt;&gt;"Y"),NA(),Capability!$P$12))</f>
        <v/>
      </c>
      <c r="GJ39">
        <f>IF((GM$1+35)&gt;GK$1,NA(),(GM$1+35)-4)</f>
        <v/>
      </c>
      <c r="GK39">
        <f>IF((GM$1+35)&gt;GK$1,NA(),INDEX('Data Entry'!$P$5:$P$10004,(GM$1+35)-4))</f>
        <v/>
      </c>
      <c r="GL39">
        <f>IF(ISNA(GJ39),NA(),Capability!$K$13)</f>
        <v/>
      </c>
      <c r="GM39">
        <f>IF(ISNA(GJ39),NA(),Capability!$J$13)</f>
        <v/>
      </c>
      <c r="GN39">
        <f>IF(ISNA(GJ39),NA(),Capability!$L$13)</f>
        <v/>
      </c>
      <c r="GO39">
        <f>IF(OR(ISNA(GK39),ISNA(GK38)),NA(),ABS(GK39-GK38))</f>
        <v/>
      </c>
      <c r="GP39">
        <f>IF(ISNA(GJ39),NA(),Capability!$N$13)</f>
        <v/>
      </c>
      <c r="GQ39">
        <f>IF(ISNA(GJ39),NA(),IF(OR(Capability!$Q$13="",Settings!$F$7&lt;&gt;"Y"),NA(),Capability!$Q$13))</f>
        <v/>
      </c>
      <c r="GR39">
        <f>IF(ISNA(GJ39),NA(),IF(OR(Capability!$P$13="",Settings!$F$7&lt;&gt;"Y"),NA(),Capability!$P$13))</f>
        <v/>
      </c>
      <c r="GX39">
        <f>IF((HA$1+35)&gt;GY$1,NA(),(HA$1+35)-4)</f>
        <v/>
      </c>
      <c r="GY39">
        <f>IF((HA$1+35)&gt;GY$1,NA(),INDEX('Data Entry'!$Q$5:$Q$10004,(HA$1+35)-4))</f>
        <v/>
      </c>
      <c r="GZ39">
        <f>IF(ISNA(GX39),NA(),Capability!$K$14)</f>
        <v/>
      </c>
      <c r="HA39">
        <f>IF(ISNA(GX39),NA(),Capability!$J$14)</f>
        <v/>
      </c>
      <c r="HB39">
        <f>IF(ISNA(GX39),NA(),Capability!$L$14)</f>
        <v/>
      </c>
      <c r="HC39">
        <f>IF(OR(ISNA(GY39),ISNA(GY38)),NA(),ABS(GY39-GY38))</f>
        <v/>
      </c>
      <c r="HD39">
        <f>IF(ISNA(GX39),NA(),Capability!$N$14)</f>
        <v/>
      </c>
      <c r="HE39">
        <f>IF(ISNA(GX39),NA(),IF(OR(Capability!$Q$14="",Settings!$F$7&lt;&gt;"Y"),NA(),Capability!$Q$14))</f>
        <v/>
      </c>
      <c r="HF39">
        <f>IF(ISNA(GX39),NA(),IF(OR(Capability!$P$14="",Settings!$F$7&lt;&gt;"Y"),NA(),Capability!$P$14))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P40">
        <f>IF((CS$1+36)&gt;CQ$1,NA(),(CS$1+36)-4)</f>
        <v/>
      </c>
      <c r="CQ40">
        <f>IF((CS$1+36)&gt;CQ$1,NA(),INDEX('Data Entry'!$I$5:$I$10004,(CS$1+36)-4))</f>
        <v/>
      </c>
      <c r="CR40">
        <f>IF(ISNA(CP40),NA(),Capability!$K$6)</f>
        <v/>
      </c>
      <c r="CS40">
        <f>IF(ISNA(CP40),NA(),Capability!$J$6)</f>
        <v/>
      </c>
      <c r="CT40">
        <f>IF(ISNA(CP40),NA(),Capability!$L$6)</f>
        <v/>
      </c>
      <c r="CU40">
        <f>IF(OR(ISNA(CQ40),ISNA(CQ39)),NA(),ABS(CQ40-CQ39))</f>
        <v/>
      </c>
      <c r="CV40">
        <f>IF(ISNA(CP40),NA(),Capability!$N$6)</f>
        <v/>
      </c>
      <c r="CW40">
        <f>IF(ISNA(CP40),NA(),IF(OR(Capability!$Q$6="",Settings!$F$7&lt;&gt;"Y"),NA(),Capability!$Q$6))</f>
        <v/>
      </c>
      <c r="CX40">
        <f>IF(ISNA(CP40),NA(),IF(OR(Capability!$P$6="",Settings!$F$7&lt;&gt;"Y"),NA(),Capability!$P$6))</f>
        <v/>
      </c>
      <c r="DD40">
        <f>IF((DG$1+36)&gt;DE$1,NA(),(DG$1+36)-4)</f>
        <v/>
      </c>
      <c r="DE40">
        <f>IF((DG$1+36)&gt;DE$1,NA(),INDEX('Data Entry'!$J$5:$J$10004,(DG$1+36)-4))</f>
        <v/>
      </c>
      <c r="DF40">
        <f>IF(ISNA(DD40),NA(),Capability!$K$7)</f>
        <v/>
      </c>
      <c r="DG40">
        <f>IF(ISNA(DD40),NA(),Capability!$J$7)</f>
        <v/>
      </c>
      <c r="DH40">
        <f>IF(ISNA(DD40),NA(),Capability!$L$7)</f>
        <v/>
      </c>
      <c r="DI40">
        <f>IF(OR(ISNA(DE40),ISNA(DE39)),NA(),ABS(DE40-DE39))</f>
        <v/>
      </c>
      <c r="DJ40">
        <f>IF(ISNA(DD40),NA(),Capability!$N$7)</f>
        <v/>
      </c>
      <c r="DK40">
        <f>IF(ISNA(DD40),NA(),IF(OR(Capability!$Q$7="",Settings!$F$7&lt;&gt;"Y"),NA(),Capability!$Q$7))</f>
        <v/>
      </c>
      <c r="DL40">
        <f>IF(ISNA(DD40),NA(),IF(OR(Capability!$P$7="",Settings!$F$7&lt;&gt;"Y"),NA(),Capability!$P$7))</f>
        <v/>
      </c>
      <c r="DR40">
        <f>IF((DU$1+36)&gt;DS$1,NA(),(DU$1+36)-4)</f>
        <v/>
      </c>
      <c r="DS40">
        <f>IF((DU$1+36)&gt;DS$1,NA(),INDEX('Data Entry'!$K$5:$K$10004,(DU$1+36)-4))</f>
        <v/>
      </c>
      <c r="DT40">
        <f>IF(ISNA(DR40),NA(),Capability!$K$8)</f>
        <v/>
      </c>
      <c r="DU40">
        <f>IF(ISNA(DR40),NA(),Capability!$J$8)</f>
        <v/>
      </c>
      <c r="DV40">
        <f>IF(ISNA(DR40),NA(),Capability!$L$8)</f>
        <v/>
      </c>
      <c r="DW40">
        <f>IF(OR(ISNA(DS40),ISNA(DS39)),NA(),ABS(DS40-DS39))</f>
        <v/>
      </c>
      <c r="DX40">
        <f>IF(ISNA(DR40),NA(),Capability!$N$8)</f>
        <v/>
      </c>
      <c r="DY40">
        <f>IF(ISNA(DR40),NA(),IF(OR(Capability!$Q$8="",Settings!$F$7&lt;&gt;"Y"),NA(),Capability!$Q$8))</f>
        <v/>
      </c>
      <c r="DZ40">
        <f>IF(ISNA(DR40),NA(),IF(OR(Capability!$P$8="",Settings!$F$7&lt;&gt;"Y"),NA(),Capability!$P$8))</f>
        <v/>
      </c>
      <c r="EF40">
        <f>IF((EI$1+36)&gt;EG$1,NA(),(EI$1+36)-4)</f>
        <v/>
      </c>
      <c r="EG40">
        <f>IF((EI$1+36)&gt;EG$1,NA(),INDEX('Data Entry'!$L$5:$L$10004,(EI$1+36)-4))</f>
        <v/>
      </c>
      <c r="EH40">
        <f>IF(ISNA(EF40),NA(),Capability!$K$9)</f>
        <v/>
      </c>
      <c r="EI40">
        <f>IF(ISNA(EF40),NA(),Capability!$J$9)</f>
        <v/>
      </c>
      <c r="EJ40">
        <f>IF(ISNA(EF40),NA(),Capability!$L$9)</f>
        <v/>
      </c>
      <c r="EK40">
        <f>IF(OR(ISNA(EG40),ISNA(EG39)),NA(),ABS(EG40-EG39))</f>
        <v/>
      </c>
      <c r="EL40">
        <f>IF(ISNA(EF40),NA(),Capability!$N$9)</f>
        <v/>
      </c>
      <c r="EM40">
        <f>IF(ISNA(EF40),NA(),IF(OR(Capability!$Q$9="",Settings!$F$7&lt;&gt;"Y"),NA(),Capability!$Q$9))</f>
        <v/>
      </c>
      <c r="EN40">
        <f>IF(ISNA(EF40),NA(),IF(OR(Capability!$P$9="",Settings!$F$7&lt;&gt;"Y"),NA(),Capability!$P$9))</f>
        <v/>
      </c>
      <c r="ET40">
        <f>IF((EW$1+36)&gt;EU$1,NA(),(EW$1+36)-4)</f>
        <v/>
      </c>
      <c r="EU40">
        <f>IF((EW$1+36)&gt;EU$1,NA(),INDEX('Data Entry'!$M$5:$M$10004,(EW$1+36)-4))</f>
        <v/>
      </c>
      <c r="EV40">
        <f>IF(ISNA(ET40),NA(),Capability!$K$10)</f>
        <v/>
      </c>
      <c r="EW40">
        <f>IF(ISNA(ET40),NA(),Capability!$J$10)</f>
        <v/>
      </c>
      <c r="EX40">
        <f>IF(ISNA(ET40),NA(),Capability!$L$10)</f>
        <v/>
      </c>
      <c r="EY40">
        <f>IF(OR(ISNA(EU40),ISNA(EU39)),NA(),ABS(EU40-EU39))</f>
        <v/>
      </c>
      <c r="EZ40">
        <f>IF(ISNA(ET40),NA(),Capability!$N$10)</f>
        <v/>
      </c>
      <c r="FA40">
        <f>IF(ISNA(ET40),NA(),IF(OR(Capability!$Q$10="",Settings!$F$7&lt;&gt;"Y"),NA(),Capability!$Q$10))</f>
        <v/>
      </c>
      <c r="FB40">
        <f>IF(ISNA(ET40),NA(),IF(OR(Capability!$P$10="",Settings!$F$7&lt;&gt;"Y"),NA(),Capability!$P$10))</f>
        <v/>
      </c>
      <c r="FH40">
        <f>IF((FK$1+36)&gt;FI$1,NA(),(FK$1+36)-4)</f>
        <v/>
      </c>
      <c r="FI40">
        <f>IF((FK$1+36)&gt;FI$1,NA(),INDEX('Data Entry'!$N$5:$N$10004,(FK$1+36)-4))</f>
        <v/>
      </c>
      <c r="FJ40">
        <f>IF(ISNA(FH40),NA(),Capability!$K$11)</f>
        <v/>
      </c>
      <c r="FK40">
        <f>IF(ISNA(FH40),NA(),Capability!$J$11)</f>
        <v/>
      </c>
      <c r="FL40">
        <f>IF(ISNA(FH40),NA(),Capability!$L$11)</f>
        <v/>
      </c>
      <c r="FM40">
        <f>IF(OR(ISNA(FI40),ISNA(FI39)),NA(),ABS(FI40-FI39))</f>
        <v/>
      </c>
      <c r="FN40">
        <f>IF(ISNA(FH40),NA(),Capability!$N$11)</f>
        <v/>
      </c>
      <c r="FO40">
        <f>IF(ISNA(FH40),NA(),IF(OR(Capability!$Q$11="",Settings!$F$7&lt;&gt;"Y"),NA(),Capability!$Q$11))</f>
        <v/>
      </c>
      <c r="FP40">
        <f>IF(ISNA(FH40),NA(),IF(OR(Capability!$P$11="",Settings!$F$7&lt;&gt;"Y"),NA(),Capability!$P$11))</f>
        <v/>
      </c>
      <c r="FV40">
        <f>IF((FY$1+36)&gt;FW$1,NA(),(FY$1+36)-4)</f>
        <v/>
      </c>
      <c r="FW40">
        <f>IF((FY$1+36)&gt;FW$1,NA(),INDEX('Data Entry'!$O$5:$O$10004,(FY$1+36)-4))</f>
        <v/>
      </c>
      <c r="FX40">
        <f>IF(ISNA(FV40),NA(),Capability!$K$12)</f>
        <v/>
      </c>
      <c r="FY40">
        <f>IF(ISNA(FV40),NA(),Capability!$J$12)</f>
        <v/>
      </c>
      <c r="FZ40">
        <f>IF(ISNA(FV40),NA(),Capability!$L$12)</f>
        <v/>
      </c>
      <c r="GA40">
        <f>IF(OR(ISNA(FW40),ISNA(FW39)),NA(),ABS(FW40-FW39))</f>
        <v/>
      </c>
      <c r="GB40">
        <f>IF(ISNA(FV40),NA(),Capability!$N$12)</f>
        <v/>
      </c>
      <c r="GC40">
        <f>IF(ISNA(FV40),NA(),IF(OR(Capability!$Q$12="",Settings!$F$7&lt;&gt;"Y"),NA(),Capability!$Q$12))</f>
        <v/>
      </c>
      <c r="GD40">
        <f>IF(ISNA(FV40),NA(),IF(OR(Capability!$P$12="",Settings!$F$7&lt;&gt;"Y"),NA(),Capability!$P$12))</f>
        <v/>
      </c>
      <c r="GJ40">
        <f>IF((GM$1+36)&gt;GK$1,NA(),(GM$1+36)-4)</f>
        <v/>
      </c>
      <c r="GK40">
        <f>IF((GM$1+36)&gt;GK$1,NA(),INDEX('Data Entry'!$P$5:$P$10004,(GM$1+36)-4))</f>
        <v/>
      </c>
      <c r="GL40">
        <f>IF(ISNA(GJ40),NA(),Capability!$K$13)</f>
        <v/>
      </c>
      <c r="GM40">
        <f>IF(ISNA(GJ40),NA(),Capability!$J$13)</f>
        <v/>
      </c>
      <c r="GN40">
        <f>IF(ISNA(GJ40),NA(),Capability!$L$13)</f>
        <v/>
      </c>
      <c r="GO40">
        <f>IF(OR(ISNA(GK40),ISNA(GK39)),NA(),ABS(GK40-GK39))</f>
        <v/>
      </c>
      <c r="GP40">
        <f>IF(ISNA(GJ40),NA(),Capability!$N$13)</f>
        <v/>
      </c>
      <c r="GQ40">
        <f>IF(ISNA(GJ40),NA(),IF(OR(Capability!$Q$13="",Settings!$F$7&lt;&gt;"Y"),NA(),Capability!$Q$13))</f>
        <v/>
      </c>
      <c r="GR40">
        <f>IF(ISNA(GJ40),NA(),IF(OR(Capability!$P$13="",Settings!$F$7&lt;&gt;"Y"),NA(),Capability!$P$13))</f>
        <v/>
      </c>
      <c r="GX40">
        <f>IF((HA$1+36)&gt;GY$1,NA(),(HA$1+36)-4)</f>
        <v/>
      </c>
      <c r="GY40">
        <f>IF((HA$1+36)&gt;GY$1,NA(),INDEX('Data Entry'!$Q$5:$Q$10004,(HA$1+36)-4))</f>
        <v/>
      </c>
      <c r="GZ40">
        <f>IF(ISNA(GX40),NA(),Capability!$K$14)</f>
        <v/>
      </c>
      <c r="HA40">
        <f>IF(ISNA(GX40),NA(),Capability!$J$14)</f>
        <v/>
      </c>
      <c r="HB40">
        <f>IF(ISNA(GX40),NA(),Capability!$L$14)</f>
        <v/>
      </c>
      <c r="HC40">
        <f>IF(OR(ISNA(GY40),ISNA(GY39)),NA(),ABS(GY40-GY39))</f>
        <v/>
      </c>
      <c r="HD40">
        <f>IF(ISNA(GX40),NA(),Capability!$N$14)</f>
        <v/>
      </c>
      <c r="HE40">
        <f>IF(ISNA(GX40),NA(),IF(OR(Capability!$Q$14="",Settings!$F$7&lt;&gt;"Y"),NA(),Capability!$Q$14))</f>
        <v/>
      </c>
      <c r="HF40">
        <f>IF(ISNA(GX40),NA(),IF(OR(Capability!$P$14="",Settings!$F$7&lt;&gt;"Y"),NA(),Capability!$P$14))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P41">
        <f>IF((CS$1+37)&gt;CQ$1,NA(),(CS$1+37)-4)</f>
        <v/>
      </c>
      <c r="CQ41">
        <f>IF((CS$1+37)&gt;CQ$1,NA(),INDEX('Data Entry'!$I$5:$I$10004,(CS$1+37)-4))</f>
        <v/>
      </c>
      <c r="CR41">
        <f>IF(ISNA(CP41),NA(),Capability!$K$6)</f>
        <v/>
      </c>
      <c r="CS41">
        <f>IF(ISNA(CP41),NA(),Capability!$J$6)</f>
        <v/>
      </c>
      <c r="CT41">
        <f>IF(ISNA(CP41),NA(),Capability!$L$6)</f>
        <v/>
      </c>
      <c r="CU41">
        <f>IF(OR(ISNA(CQ41),ISNA(CQ40)),NA(),ABS(CQ41-CQ40))</f>
        <v/>
      </c>
      <c r="CV41">
        <f>IF(ISNA(CP41),NA(),Capability!$N$6)</f>
        <v/>
      </c>
      <c r="CW41">
        <f>IF(ISNA(CP41),NA(),IF(OR(Capability!$Q$6="",Settings!$F$7&lt;&gt;"Y"),NA(),Capability!$Q$6))</f>
        <v/>
      </c>
      <c r="CX41">
        <f>IF(ISNA(CP41),NA(),IF(OR(Capability!$P$6="",Settings!$F$7&lt;&gt;"Y"),NA(),Capability!$P$6))</f>
        <v/>
      </c>
      <c r="DD41">
        <f>IF((DG$1+37)&gt;DE$1,NA(),(DG$1+37)-4)</f>
        <v/>
      </c>
      <c r="DE41">
        <f>IF((DG$1+37)&gt;DE$1,NA(),INDEX('Data Entry'!$J$5:$J$10004,(DG$1+37)-4))</f>
        <v/>
      </c>
      <c r="DF41">
        <f>IF(ISNA(DD41),NA(),Capability!$K$7)</f>
        <v/>
      </c>
      <c r="DG41">
        <f>IF(ISNA(DD41),NA(),Capability!$J$7)</f>
        <v/>
      </c>
      <c r="DH41">
        <f>IF(ISNA(DD41),NA(),Capability!$L$7)</f>
        <v/>
      </c>
      <c r="DI41">
        <f>IF(OR(ISNA(DE41),ISNA(DE40)),NA(),ABS(DE41-DE40))</f>
        <v/>
      </c>
      <c r="DJ41">
        <f>IF(ISNA(DD41),NA(),Capability!$N$7)</f>
        <v/>
      </c>
      <c r="DK41">
        <f>IF(ISNA(DD41),NA(),IF(OR(Capability!$Q$7="",Settings!$F$7&lt;&gt;"Y"),NA(),Capability!$Q$7))</f>
        <v/>
      </c>
      <c r="DL41">
        <f>IF(ISNA(DD41),NA(),IF(OR(Capability!$P$7="",Settings!$F$7&lt;&gt;"Y"),NA(),Capability!$P$7))</f>
        <v/>
      </c>
      <c r="DR41">
        <f>IF((DU$1+37)&gt;DS$1,NA(),(DU$1+37)-4)</f>
        <v/>
      </c>
      <c r="DS41">
        <f>IF((DU$1+37)&gt;DS$1,NA(),INDEX('Data Entry'!$K$5:$K$10004,(DU$1+37)-4))</f>
        <v/>
      </c>
      <c r="DT41">
        <f>IF(ISNA(DR41),NA(),Capability!$K$8)</f>
        <v/>
      </c>
      <c r="DU41">
        <f>IF(ISNA(DR41),NA(),Capability!$J$8)</f>
        <v/>
      </c>
      <c r="DV41">
        <f>IF(ISNA(DR41),NA(),Capability!$L$8)</f>
        <v/>
      </c>
      <c r="DW41">
        <f>IF(OR(ISNA(DS41),ISNA(DS40)),NA(),ABS(DS41-DS40))</f>
        <v/>
      </c>
      <c r="DX41">
        <f>IF(ISNA(DR41),NA(),Capability!$N$8)</f>
        <v/>
      </c>
      <c r="DY41">
        <f>IF(ISNA(DR41),NA(),IF(OR(Capability!$Q$8="",Settings!$F$7&lt;&gt;"Y"),NA(),Capability!$Q$8))</f>
        <v/>
      </c>
      <c r="DZ41">
        <f>IF(ISNA(DR41),NA(),IF(OR(Capability!$P$8="",Settings!$F$7&lt;&gt;"Y"),NA(),Capability!$P$8))</f>
        <v/>
      </c>
      <c r="EF41">
        <f>IF((EI$1+37)&gt;EG$1,NA(),(EI$1+37)-4)</f>
        <v/>
      </c>
      <c r="EG41">
        <f>IF((EI$1+37)&gt;EG$1,NA(),INDEX('Data Entry'!$L$5:$L$10004,(EI$1+37)-4))</f>
        <v/>
      </c>
      <c r="EH41">
        <f>IF(ISNA(EF41),NA(),Capability!$K$9)</f>
        <v/>
      </c>
      <c r="EI41">
        <f>IF(ISNA(EF41),NA(),Capability!$J$9)</f>
        <v/>
      </c>
      <c r="EJ41">
        <f>IF(ISNA(EF41),NA(),Capability!$L$9)</f>
        <v/>
      </c>
      <c r="EK41">
        <f>IF(OR(ISNA(EG41),ISNA(EG40)),NA(),ABS(EG41-EG40))</f>
        <v/>
      </c>
      <c r="EL41">
        <f>IF(ISNA(EF41),NA(),Capability!$N$9)</f>
        <v/>
      </c>
      <c r="EM41">
        <f>IF(ISNA(EF41),NA(),IF(OR(Capability!$Q$9="",Settings!$F$7&lt;&gt;"Y"),NA(),Capability!$Q$9))</f>
        <v/>
      </c>
      <c r="EN41">
        <f>IF(ISNA(EF41),NA(),IF(OR(Capability!$P$9="",Settings!$F$7&lt;&gt;"Y"),NA(),Capability!$P$9))</f>
        <v/>
      </c>
      <c r="ET41">
        <f>IF((EW$1+37)&gt;EU$1,NA(),(EW$1+37)-4)</f>
        <v/>
      </c>
      <c r="EU41">
        <f>IF((EW$1+37)&gt;EU$1,NA(),INDEX('Data Entry'!$M$5:$M$10004,(EW$1+37)-4))</f>
        <v/>
      </c>
      <c r="EV41">
        <f>IF(ISNA(ET41),NA(),Capability!$K$10)</f>
        <v/>
      </c>
      <c r="EW41">
        <f>IF(ISNA(ET41),NA(),Capability!$J$10)</f>
        <v/>
      </c>
      <c r="EX41">
        <f>IF(ISNA(ET41),NA(),Capability!$L$10)</f>
        <v/>
      </c>
      <c r="EY41">
        <f>IF(OR(ISNA(EU41),ISNA(EU40)),NA(),ABS(EU41-EU40))</f>
        <v/>
      </c>
      <c r="EZ41">
        <f>IF(ISNA(ET41),NA(),Capability!$N$10)</f>
        <v/>
      </c>
      <c r="FA41">
        <f>IF(ISNA(ET41),NA(),IF(OR(Capability!$Q$10="",Settings!$F$7&lt;&gt;"Y"),NA(),Capability!$Q$10))</f>
        <v/>
      </c>
      <c r="FB41">
        <f>IF(ISNA(ET41),NA(),IF(OR(Capability!$P$10="",Settings!$F$7&lt;&gt;"Y"),NA(),Capability!$P$10))</f>
        <v/>
      </c>
      <c r="FH41">
        <f>IF((FK$1+37)&gt;FI$1,NA(),(FK$1+37)-4)</f>
        <v/>
      </c>
      <c r="FI41">
        <f>IF((FK$1+37)&gt;FI$1,NA(),INDEX('Data Entry'!$N$5:$N$10004,(FK$1+37)-4))</f>
        <v/>
      </c>
      <c r="FJ41">
        <f>IF(ISNA(FH41),NA(),Capability!$K$11)</f>
        <v/>
      </c>
      <c r="FK41">
        <f>IF(ISNA(FH41),NA(),Capability!$J$11)</f>
        <v/>
      </c>
      <c r="FL41">
        <f>IF(ISNA(FH41),NA(),Capability!$L$11)</f>
        <v/>
      </c>
      <c r="FM41">
        <f>IF(OR(ISNA(FI41),ISNA(FI40)),NA(),ABS(FI41-FI40))</f>
        <v/>
      </c>
      <c r="FN41">
        <f>IF(ISNA(FH41),NA(),Capability!$N$11)</f>
        <v/>
      </c>
      <c r="FO41">
        <f>IF(ISNA(FH41),NA(),IF(OR(Capability!$Q$11="",Settings!$F$7&lt;&gt;"Y"),NA(),Capability!$Q$11))</f>
        <v/>
      </c>
      <c r="FP41">
        <f>IF(ISNA(FH41),NA(),IF(OR(Capability!$P$11="",Settings!$F$7&lt;&gt;"Y"),NA(),Capability!$P$11))</f>
        <v/>
      </c>
      <c r="FV41">
        <f>IF((FY$1+37)&gt;FW$1,NA(),(FY$1+37)-4)</f>
        <v/>
      </c>
      <c r="FW41">
        <f>IF((FY$1+37)&gt;FW$1,NA(),INDEX('Data Entry'!$O$5:$O$10004,(FY$1+37)-4))</f>
        <v/>
      </c>
      <c r="FX41">
        <f>IF(ISNA(FV41),NA(),Capability!$K$12)</f>
        <v/>
      </c>
      <c r="FY41">
        <f>IF(ISNA(FV41),NA(),Capability!$J$12)</f>
        <v/>
      </c>
      <c r="FZ41">
        <f>IF(ISNA(FV41),NA(),Capability!$L$12)</f>
        <v/>
      </c>
      <c r="GA41">
        <f>IF(OR(ISNA(FW41),ISNA(FW40)),NA(),ABS(FW41-FW40))</f>
        <v/>
      </c>
      <c r="GB41">
        <f>IF(ISNA(FV41),NA(),Capability!$N$12)</f>
        <v/>
      </c>
      <c r="GC41">
        <f>IF(ISNA(FV41),NA(),IF(OR(Capability!$Q$12="",Settings!$F$7&lt;&gt;"Y"),NA(),Capability!$Q$12))</f>
        <v/>
      </c>
      <c r="GD41">
        <f>IF(ISNA(FV41),NA(),IF(OR(Capability!$P$12="",Settings!$F$7&lt;&gt;"Y"),NA(),Capability!$P$12))</f>
        <v/>
      </c>
      <c r="GJ41">
        <f>IF((GM$1+37)&gt;GK$1,NA(),(GM$1+37)-4)</f>
        <v/>
      </c>
      <c r="GK41">
        <f>IF((GM$1+37)&gt;GK$1,NA(),INDEX('Data Entry'!$P$5:$P$10004,(GM$1+37)-4))</f>
        <v/>
      </c>
      <c r="GL41">
        <f>IF(ISNA(GJ41),NA(),Capability!$K$13)</f>
        <v/>
      </c>
      <c r="GM41">
        <f>IF(ISNA(GJ41),NA(),Capability!$J$13)</f>
        <v/>
      </c>
      <c r="GN41">
        <f>IF(ISNA(GJ41),NA(),Capability!$L$13)</f>
        <v/>
      </c>
      <c r="GO41">
        <f>IF(OR(ISNA(GK41),ISNA(GK40)),NA(),ABS(GK41-GK40))</f>
        <v/>
      </c>
      <c r="GP41">
        <f>IF(ISNA(GJ41),NA(),Capability!$N$13)</f>
        <v/>
      </c>
      <c r="GQ41">
        <f>IF(ISNA(GJ41),NA(),IF(OR(Capability!$Q$13="",Settings!$F$7&lt;&gt;"Y"),NA(),Capability!$Q$13))</f>
        <v/>
      </c>
      <c r="GR41">
        <f>IF(ISNA(GJ41),NA(),IF(OR(Capability!$P$13="",Settings!$F$7&lt;&gt;"Y"),NA(),Capability!$P$13))</f>
        <v/>
      </c>
      <c r="GX41">
        <f>IF((HA$1+37)&gt;GY$1,NA(),(HA$1+37)-4)</f>
        <v/>
      </c>
      <c r="GY41">
        <f>IF((HA$1+37)&gt;GY$1,NA(),INDEX('Data Entry'!$Q$5:$Q$10004,(HA$1+37)-4))</f>
        <v/>
      </c>
      <c r="GZ41">
        <f>IF(ISNA(GX41),NA(),Capability!$K$14)</f>
        <v/>
      </c>
      <c r="HA41">
        <f>IF(ISNA(GX41),NA(),Capability!$J$14)</f>
        <v/>
      </c>
      <c r="HB41">
        <f>IF(ISNA(GX41),NA(),Capability!$L$14)</f>
        <v/>
      </c>
      <c r="HC41">
        <f>IF(OR(ISNA(GY41),ISNA(GY40)),NA(),ABS(GY41-GY40))</f>
        <v/>
      </c>
      <c r="HD41">
        <f>IF(ISNA(GX41),NA(),Capability!$N$14)</f>
        <v/>
      </c>
      <c r="HE41">
        <f>IF(ISNA(GX41),NA(),IF(OR(Capability!$Q$14="",Settings!$F$7&lt;&gt;"Y"),NA(),Capability!$Q$14))</f>
        <v/>
      </c>
      <c r="HF41">
        <f>IF(ISNA(GX41),NA(),IF(OR(Capability!$P$14="",Settings!$F$7&lt;&gt;"Y"),NA(),Capability!$P$14))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P42">
        <f>IF((CS$1+38)&gt;CQ$1,NA(),(CS$1+38)-4)</f>
        <v/>
      </c>
      <c r="CQ42">
        <f>IF((CS$1+38)&gt;CQ$1,NA(),INDEX('Data Entry'!$I$5:$I$10004,(CS$1+38)-4))</f>
        <v/>
      </c>
      <c r="CR42">
        <f>IF(ISNA(CP42),NA(),Capability!$K$6)</f>
        <v/>
      </c>
      <c r="CS42">
        <f>IF(ISNA(CP42),NA(),Capability!$J$6)</f>
        <v/>
      </c>
      <c r="CT42">
        <f>IF(ISNA(CP42),NA(),Capability!$L$6)</f>
        <v/>
      </c>
      <c r="CU42">
        <f>IF(OR(ISNA(CQ42),ISNA(CQ41)),NA(),ABS(CQ42-CQ41))</f>
        <v/>
      </c>
      <c r="CV42">
        <f>IF(ISNA(CP42),NA(),Capability!$N$6)</f>
        <v/>
      </c>
      <c r="CW42">
        <f>IF(ISNA(CP42),NA(),IF(OR(Capability!$Q$6="",Settings!$F$7&lt;&gt;"Y"),NA(),Capability!$Q$6))</f>
        <v/>
      </c>
      <c r="CX42">
        <f>IF(ISNA(CP42),NA(),IF(OR(Capability!$P$6="",Settings!$F$7&lt;&gt;"Y"),NA(),Capability!$P$6))</f>
        <v/>
      </c>
      <c r="DD42">
        <f>IF((DG$1+38)&gt;DE$1,NA(),(DG$1+38)-4)</f>
        <v/>
      </c>
      <c r="DE42">
        <f>IF((DG$1+38)&gt;DE$1,NA(),INDEX('Data Entry'!$J$5:$J$10004,(DG$1+38)-4))</f>
        <v/>
      </c>
      <c r="DF42">
        <f>IF(ISNA(DD42),NA(),Capability!$K$7)</f>
        <v/>
      </c>
      <c r="DG42">
        <f>IF(ISNA(DD42),NA(),Capability!$J$7)</f>
        <v/>
      </c>
      <c r="DH42">
        <f>IF(ISNA(DD42),NA(),Capability!$L$7)</f>
        <v/>
      </c>
      <c r="DI42">
        <f>IF(OR(ISNA(DE42),ISNA(DE41)),NA(),ABS(DE42-DE41))</f>
        <v/>
      </c>
      <c r="DJ42">
        <f>IF(ISNA(DD42),NA(),Capability!$N$7)</f>
        <v/>
      </c>
      <c r="DK42">
        <f>IF(ISNA(DD42),NA(),IF(OR(Capability!$Q$7="",Settings!$F$7&lt;&gt;"Y"),NA(),Capability!$Q$7))</f>
        <v/>
      </c>
      <c r="DL42">
        <f>IF(ISNA(DD42),NA(),IF(OR(Capability!$P$7="",Settings!$F$7&lt;&gt;"Y"),NA(),Capability!$P$7))</f>
        <v/>
      </c>
      <c r="DR42">
        <f>IF((DU$1+38)&gt;DS$1,NA(),(DU$1+38)-4)</f>
        <v/>
      </c>
      <c r="DS42">
        <f>IF((DU$1+38)&gt;DS$1,NA(),INDEX('Data Entry'!$K$5:$K$10004,(DU$1+38)-4))</f>
        <v/>
      </c>
      <c r="DT42">
        <f>IF(ISNA(DR42),NA(),Capability!$K$8)</f>
        <v/>
      </c>
      <c r="DU42">
        <f>IF(ISNA(DR42),NA(),Capability!$J$8)</f>
        <v/>
      </c>
      <c r="DV42">
        <f>IF(ISNA(DR42),NA(),Capability!$L$8)</f>
        <v/>
      </c>
      <c r="DW42">
        <f>IF(OR(ISNA(DS42),ISNA(DS41)),NA(),ABS(DS42-DS41))</f>
        <v/>
      </c>
      <c r="DX42">
        <f>IF(ISNA(DR42),NA(),Capability!$N$8)</f>
        <v/>
      </c>
      <c r="DY42">
        <f>IF(ISNA(DR42),NA(),IF(OR(Capability!$Q$8="",Settings!$F$7&lt;&gt;"Y"),NA(),Capability!$Q$8))</f>
        <v/>
      </c>
      <c r="DZ42">
        <f>IF(ISNA(DR42),NA(),IF(OR(Capability!$P$8="",Settings!$F$7&lt;&gt;"Y"),NA(),Capability!$P$8))</f>
        <v/>
      </c>
      <c r="EF42">
        <f>IF((EI$1+38)&gt;EG$1,NA(),(EI$1+38)-4)</f>
        <v/>
      </c>
      <c r="EG42">
        <f>IF((EI$1+38)&gt;EG$1,NA(),INDEX('Data Entry'!$L$5:$L$10004,(EI$1+38)-4))</f>
        <v/>
      </c>
      <c r="EH42">
        <f>IF(ISNA(EF42),NA(),Capability!$K$9)</f>
        <v/>
      </c>
      <c r="EI42">
        <f>IF(ISNA(EF42),NA(),Capability!$J$9)</f>
        <v/>
      </c>
      <c r="EJ42">
        <f>IF(ISNA(EF42),NA(),Capability!$L$9)</f>
        <v/>
      </c>
      <c r="EK42">
        <f>IF(OR(ISNA(EG42),ISNA(EG41)),NA(),ABS(EG42-EG41))</f>
        <v/>
      </c>
      <c r="EL42">
        <f>IF(ISNA(EF42),NA(),Capability!$N$9)</f>
        <v/>
      </c>
      <c r="EM42">
        <f>IF(ISNA(EF42),NA(),IF(OR(Capability!$Q$9="",Settings!$F$7&lt;&gt;"Y"),NA(),Capability!$Q$9))</f>
        <v/>
      </c>
      <c r="EN42">
        <f>IF(ISNA(EF42),NA(),IF(OR(Capability!$P$9="",Settings!$F$7&lt;&gt;"Y"),NA(),Capability!$P$9))</f>
        <v/>
      </c>
      <c r="ET42">
        <f>IF((EW$1+38)&gt;EU$1,NA(),(EW$1+38)-4)</f>
        <v/>
      </c>
      <c r="EU42">
        <f>IF((EW$1+38)&gt;EU$1,NA(),INDEX('Data Entry'!$M$5:$M$10004,(EW$1+38)-4))</f>
        <v/>
      </c>
      <c r="EV42">
        <f>IF(ISNA(ET42),NA(),Capability!$K$10)</f>
        <v/>
      </c>
      <c r="EW42">
        <f>IF(ISNA(ET42),NA(),Capability!$J$10)</f>
        <v/>
      </c>
      <c r="EX42">
        <f>IF(ISNA(ET42),NA(),Capability!$L$10)</f>
        <v/>
      </c>
      <c r="EY42">
        <f>IF(OR(ISNA(EU42),ISNA(EU41)),NA(),ABS(EU42-EU41))</f>
        <v/>
      </c>
      <c r="EZ42">
        <f>IF(ISNA(ET42),NA(),Capability!$N$10)</f>
        <v/>
      </c>
      <c r="FA42">
        <f>IF(ISNA(ET42),NA(),IF(OR(Capability!$Q$10="",Settings!$F$7&lt;&gt;"Y"),NA(),Capability!$Q$10))</f>
        <v/>
      </c>
      <c r="FB42">
        <f>IF(ISNA(ET42),NA(),IF(OR(Capability!$P$10="",Settings!$F$7&lt;&gt;"Y"),NA(),Capability!$P$10))</f>
        <v/>
      </c>
      <c r="FH42">
        <f>IF((FK$1+38)&gt;FI$1,NA(),(FK$1+38)-4)</f>
        <v/>
      </c>
      <c r="FI42">
        <f>IF((FK$1+38)&gt;FI$1,NA(),INDEX('Data Entry'!$N$5:$N$10004,(FK$1+38)-4))</f>
        <v/>
      </c>
      <c r="FJ42">
        <f>IF(ISNA(FH42),NA(),Capability!$K$11)</f>
        <v/>
      </c>
      <c r="FK42">
        <f>IF(ISNA(FH42),NA(),Capability!$J$11)</f>
        <v/>
      </c>
      <c r="FL42">
        <f>IF(ISNA(FH42),NA(),Capability!$L$11)</f>
        <v/>
      </c>
      <c r="FM42">
        <f>IF(OR(ISNA(FI42),ISNA(FI41)),NA(),ABS(FI42-FI41))</f>
        <v/>
      </c>
      <c r="FN42">
        <f>IF(ISNA(FH42),NA(),Capability!$N$11)</f>
        <v/>
      </c>
      <c r="FO42">
        <f>IF(ISNA(FH42),NA(),IF(OR(Capability!$Q$11="",Settings!$F$7&lt;&gt;"Y"),NA(),Capability!$Q$11))</f>
        <v/>
      </c>
      <c r="FP42">
        <f>IF(ISNA(FH42),NA(),IF(OR(Capability!$P$11="",Settings!$F$7&lt;&gt;"Y"),NA(),Capability!$P$11))</f>
        <v/>
      </c>
      <c r="FV42">
        <f>IF((FY$1+38)&gt;FW$1,NA(),(FY$1+38)-4)</f>
        <v/>
      </c>
      <c r="FW42">
        <f>IF((FY$1+38)&gt;FW$1,NA(),INDEX('Data Entry'!$O$5:$O$10004,(FY$1+38)-4))</f>
        <v/>
      </c>
      <c r="FX42">
        <f>IF(ISNA(FV42),NA(),Capability!$K$12)</f>
        <v/>
      </c>
      <c r="FY42">
        <f>IF(ISNA(FV42),NA(),Capability!$J$12)</f>
        <v/>
      </c>
      <c r="FZ42">
        <f>IF(ISNA(FV42),NA(),Capability!$L$12)</f>
        <v/>
      </c>
      <c r="GA42">
        <f>IF(OR(ISNA(FW42),ISNA(FW41)),NA(),ABS(FW42-FW41))</f>
        <v/>
      </c>
      <c r="GB42">
        <f>IF(ISNA(FV42),NA(),Capability!$N$12)</f>
        <v/>
      </c>
      <c r="GC42">
        <f>IF(ISNA(FV42),NA(),IF(OR(Capability!$Q$12="",Settings!$F$7&lt;&gt;"Y"),NA(),Capability!$Q$12))</f>
        <v/>
      </c>
      <c r="GD42">
        <f>IF(ISNA(FV42),NA(),IF(OR(Capability!$P$12="",Settings!$F$7&lt;&gt;"Y"),NA(),Capability!$P$12))</f>
        <v/>
      </c>
      <c r="GJ42">
        <f>IF((GM$1+38)&gt;GK$1,NA(),(GM$1+38)-4)</f>
        <v/>
      </c>
      <c r="GK42">
        <f>IF((GM$1+38)&gt;GK$1,NA(),INDEX('Data Entry'!$P$5:$P$10004,(GM$1+38)-4))</f>
        <v/>
      </c>
      <c r="GL42">
        <f>IF(ISNA(GJ42),NA(),Capability!$K$13)</f>
        <v/>
      </c>
      <c r="GM42">
        <f>IF(ISNA(GJ42),NA(),Capability!$J$13)</f>
        <v/>
      </c>
      <c r="GN42">
        <f>IF(ISNA(GJ42),NA(),Capability!$L$13)</f>
        <v/>
      </c>
      <c r="GO42">
        <f>IF(OR(ISNA(GK42),ISNA(GK41)),NA(),ABS(GK42-GK41))</f>
        <v/>
      </c>
      <c r="GP42">
        <f>IF(ISNA(GJ42),NA(),Capability!$N$13)</f>
        <v/>
      </c>
      <c r="GQ42">
        <f>IF(ISNA(GJ42),NA(),IF(OR(Capability!$Q$13="",Settings!$F$7&lt;&gt;"Y"),NA(),Capability!$Q$13))</f>
        <v/>
      </c>
      <c r="GR42">
        <f>IF(ISNA(GJ42),NA(),IF(OR(Capability!$P$13="",Settings!$F$7&lt;&gt;"Y"),NA(),Capability!$P$13))</f>
        <v/>
      </c>
      <c r="GX42">
        <f>IF((HA$1+38)&gt;GY$1,NA(),(HA$1+38)-4)</f>
        <v/>
      </c>
      <c r="GY42">
        <f>IF((HA$1+38)&gt;GY$1,NA(),INDEX('Data Entry'!$Q$5:$Q$10004,(HA$1+38)-4))</f>
        <v/>
      </c>
      <c r="GZ42">
        <f>IF(ISNA(GX42),NA(),Capability!$K$14)</f>
        <v/>
      </c>
      <c r="HA42">
        <f>IF(ISNA(GX42),NA(),Capability!$J$14)</f>
        <v/>
      </c>
      <c r="HB42">
        <f>IF(ISNA(GX42),NA(),Capability!$L$14)</f>
        <v/>
      </c>
      <c r="HC42">
        <f>IF(OR(ISNA(GY42),ISNA(GY41)),NA(),ABS(GY42-GY41))</f>
        <v/>
      </c>
      <c r="HD42">
        <f>IF(ISNA(GX42),NA(),Capability!$N$14)</f>
        <v/>
      </c>
      <c r="HE42">
        <f>IF(ISNA(GX42),NA(),IF(OR(Capability!$Q$14="",Settings!$F$7&lt;&gt;"Y"),NA(),Capability!$Q$14))</f>
        <v/>
      </c>
      <c r="HF42">
        <f>IF(ISNA(GX42),NA(),IF(OR(Capability!$P$14="",Settings!$F$7&lt;&gt;"Y"),NA(),Capability!$P$14))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P43">
        <f>IF((CS$1+39)&gt;CQ$1,NA(),(CS$1+39)-4)</f>
        <v/>
      </c>
      <c r="CQ43">
        <f>IF((CS$1+39)&gt;CQ$1,NA(),INDEX('Data Entry'!$I$5:$I$10004,(CS$1+39)-4))</f>
        <v/>
      </c>
      <c r="CR43">
        <f>IF(ISNA(CP43),NA(),Capability!$K$6)</f>
        <v/>
      </c>
      <c r="CS43">
        <f>IF(ISNA(CP43),NA(),Capability!$J$6)</f>
        <v/>
      </c>
      <c r="CT43">
        <f>IF(ISNA(CP43),NA(),Capability!$L$6)</f>
        <v/>
      </c>
      <c r="CU43">
        <f>IF(OR(ISNA(CQ43),ISNA(CQ42)),NA(),ABS(CQ43-CQ42))</f>
        <v/>
      </c>
      <c r="CV43">
        <f>IF(ISNA(CP43),NA(),Capability!$N$6)</f>
        <v/>
      </c>
      <c r="CW43">
        <f>IF(ISNA(CP43),NA(),IF(OR(Capability!$Q$6="",Settings!$F$7&lt;&gt;"Y"),NA(),Capability!$Q$6))</f>
        <v/>
      </c>
      <c r="CX43">
        <f>IF(ISNA(CP43),NA(),IF(OR(Capability!$P$6="",Settings!$F$7&lt;&gt;"Y"),NA(),Capability!$P$6))</f>
        <v/>
      </c>
      <c r="DD43">
        <f>IF((DG$1+39)&gt;DE$1,NA(),(DG$1+39)-4)</f>
        <v/>
      </c>
      <c r="DE43">
        <f>IF((DG$1+39)&gt;DE$1,NA(),INDEX('Data Entry'!$J$5:$J$10004,(DG$1+39)-4))</f>
        <v/>
      </c>
      <c r="DF43">
        <f>IF(ISNA(DD43),NA(),Capability!$K$7)</f>
        <v/>
      </c>
      <c r="DG43">
        <f>IF(ISNA(DD43),NA(),Capability!$J$7)</f>
        <v/>
      </c>
      <c r="DH43">
        <f>IF(ISNA(DD43),NA(),Capability!$L$7)</f>
        <v/>
      </c>
      <c r="DI43">
        <f>IF(OR(ISNA(DE43),ISNA(DE42)),NA(),ABS(DE43-DE42))</f>
        <v/>
      </c>
      <c r="DJ43">
        <f>IF(ISNA(DD43),NA(),Capability!$N$7)</f>
        <v/>
      </c>
      <c r="DK43">
        <f>IF(ISNA(DD43),NA(),IF(OR(Capability!$Q$7="",Settings!$F$7&lt;&gt;"Y"),NA(),Capability!$Q$7))</f>
        <v/>
      </c>
      <c r="DL43">
        <f>IF(ISNA(DD43),NA(),IF(OR(Capability!$P$7="",Settings!$F$7&lt;&gt;"Y"),NA(),Capability!$P$7))</f>
        <v/>
      </c>
      <c r="DR43">
        <f>IF((DU$1+39)&gt;DS$1,NA(),(DU$1+39)-4)</f>
        <v/>
      </c>
      <c r="DS43">
        <f>IF((DU$1+39)&gt;DS$1,NA(),INDEX('Data Entry'!$K$5:$K$10004,(DU$1+39)-4))</f>
        <v/>
      </c>
      <c r="DT43">
        <f>IF(ISNA(DR43),NA(),Capability!$K$8)</f>
        <v/>
      </c>
      <c r="DU43">
        <f>IF(ISNA(DR43),NA(),Capability!$J$8)</f>
        <v/>
      </c>
      <c r="DV43">
        <f>IF(ISNA(DR43),NA(),Capability!$L$8)</f>
        <v/>
      </c>
      <c r="DW43">
        <f>IF(OR(ISNA(DS43),ISNA(DS42)),NA(),ABS(DS43-DS42))</f>
        <v/>
      </c>
      <c r="DX43">
        <f>IF(ISNA(DR43),NA(),Capability!$N$8)</f>
        <v/>
      </c>
      <c r="DY43">
        <f>IF(ISNA(DR43),NA(),IF(OR(Capability!$Q$8="",Settings!$F$7&lt;&gt;"Y"),NA(),Capability!$Q$8))</f>
        <v/>
      </c>
      <c r="DZ43">
        <f>IF(ISNA(DR43),NA(),IF(OR(Capability!$P$8="",Settings!$F$7&lt;&gt;"Y"),NA(),Capability!$P$8))</f>
        <v/>
      </c>
      <c r="EF43">
        <f>IF((EI$1+39)&gt;EG$1,NA(),(EI$1+39)-4)</f>
        <v/>
      </c>
      <c r="EG43">
        <f>IF((EI$1+39)&gt;EG$1,NA(),INDEX('Data Entry'!$L$5:$L$10004,(EI$1+39)-4))</f>
        <v/>
      </c>
      <c r="EH43">
        <f>IF(ISNA(EF43),NA(),Capability!$K$9)</f>
        <v/>
      </c>
      <c r="EI43">
        <f>IF(ISNA(EF43),NA(),Capability!$J$9)</f>
        <v/>
      </c>
      <c r="EJ43">
        <f>IF(ISNA(EF43),NA(),Capability!$L$9)</f>
        <v/>
      </c>
      <c r="EK43">
        <f>IF(OR(ISNA(EG43),ISNA(EG42)),NA(),ABS(EG43-EG42))</f>
        <v/>
      </c>
      <c r="EL43">
        <f>IF(ISNA(EF43),NA(),Capability!$N$9)</f>
        <v/>
      </c>
      <c r="EM43">
        <f>IF(ISNA(EF43),NA(),IF(OR(Capability!$Q$9="",Settings!$F$7&lt;&gt;"Y"),NA(),Capability!$Q$9))</f>
        <v/>
      </c>
      <c r="EN43">
        <f>IF(ISNA(EF43),NA(),IF(OR(Capability!$P$9="",Settings!$F$7&lt;&gt;"Y"),NA(),Capability!$P$9))</f>
        <v/>
      </c>
      <c r="ET43">
        <f>IF((EW$1+39)&gt;EU$1,NA(),(EW$1+39)-4)</f>
        <v/>
      </c>
      <c r="EU43">
        <f>IF((EW$1+39)&gt;EU$1,NA(),INDEX('Data Entry'!$M$5:$M$10004,(EW$1+39)-4))</f>
        <v/>
      </c>
      <c r="EV43">
        <f>IF(ISNA(ET43),NA(),Capability!$K$10)</f>
        <v/>
      </c>
      <c r="EW43">
        <f>IF(ISNA(ET43),NA(),Capability!$J$10)</f>
        <v/>
      </c>
      <c r="EX43">
        <f>IF(ISNA(ET43),NA(),Capability!$L$10)</f>
        <v/>
      </c>
      <c r="EY43">
        <f>IF(OR(ISNA(EU43),ISNA(EU42)),NA(),ABS(EU43-EU42))</f>
        <v/>
      </c>
      <c r="EZ43">
        <f>IF(ISNA(ET43),NA(),Capability!$N$10)</f>
        <v/>
      </c>
      <c r="FA43">
        <f>IF(ISNA(ET43),NA(),IF(OR(Capability!$Q$10="",Settings!$F$7&lt;&gt;"Y"),NA(),Capability!$Q$10))</f>
        <v/>
      </c>
      <c r="FB43">
        <f>IF(ISNA(ET43),NA(),IF(OR(Capability!$P$10="",Settings!$F$7&lt;&gt;"Y"),NA(),Capability!$P$10))</f>
        <v/>
      </c>
      <c r="FH43">
        <f>IF((FK$1+39)&gt;FI$1,NA(),(FK$1+39)-4)</f>
        <v/>
      </c>
      <c r="FI43">
        <f>IF((FK$1+39)&gt;FI$1,NA(),INDEX('Data Entry'!$N$5:$N$10004,(FK$1+39)-4))</f>
        <v/>
      </c>
      <c r="FJ43">
        <f>IF(ISNA(FH43),NA(),Capability!$K$11)</f>
        <v/>
      </c>
      <c r="FK43">
        <f>IF(ISNA(FH43),NA(),Capability!$J$11)</f>
        <v/>
      </c>
      <c r="FL43">
        <f>IF(ISNA(FH43),NA(),Capability!$L$11)</f>
        <v/>
      </c>
      <c r="FM43">
        <f>IF(OR(ISNA(FI43),ISNA(FI42)),NA(),ABS(FI43-FI42))</f>
        <v/>
      </c>
      <c r="FN43">
        <f>IF(ISNA(FH43),NA(),Capability!$N$11)</f>
        <v/>
      </c>
      <c r="FO43">
        <f>IF(ISNA(FH43),NA(),IF(OR(Capability!$Q$11="",Settings!$F$7&lt;&gt;"Y"),NA(),Capability!$Q$11))</f>
        <v/>
      </c>
      <c r="FP43">
        <f>IF(ISNA(FH43),NA(),IF(OR(Capability!$P$11="",Settings!$F$7&lt;&gt;"Y"),NA(),Capability!$P$11))</f>
        <v/>
      </c>
      <c r="FV43">
        <f>IF((FY$1+39)&gt;FW$1,NA(),(FY$1+39)-4)</f>
        <v/>
      </c>
      <c r="FW43">
        <f>IF((FY$1+39)&gt;FW$1,NA(),INDEX('Data Entry'!$O$5:$O$10004,(FY$1+39)-4))</f>
        <v/>
      </c>
      <c r="FX43">
        <f>IF(ISNA(FV43),NA(),Capability!$K$12)</f>
        <v/>
      </c>
      <c r="FY43">
        <f>IF(ISNA(FV43),NA(),Capability!$J$12)</f>
        <v/>
      </c>
      <c r="FZ43">
        <f>IF(ISNA(FV43),NA(),Capability!$L$12)</f>
        <v/>
      </c>
      <c r="GA43">
        <f>IF(OR(ISNA(FW43),ISNA(FW42)),NA(),ABS(FW43-FW42))</f>
        <v/>
      </c>
      <c r="GB43">
        <f>IF(ISNA(FV43),NA(),Capability!$N$12)</f>
        <v/>
      </c>
      <c r="GC43">
        <f>IF(ISNA(FV43),NA(),IF(OR(Capability!$Q$12="",Settings!$F$7&lt;&gt;"Y"),NA(),Capability!$Q$12))</f>
        <v/>
      </c>
      <c r="GD43">
        <f>IF(ISNA(FV43),NA(),IF(OR(Capability!$P$12="",Settings!$F$7&lt;&gt;"Y"),NA(),Capability!$P$12))</f>
        <v/>
      </c>
      <c r="GJ43">
        <f>IF((GM$1+39)&gt;GK$1,NA(),(GM$1+39)-4)</f>
        <v/>
      </c>
      <c r="GK43">
        <f>IF((GM$1+39)&gt;GK$1,NA(),INDEX('Data Entry'!$P$5:$P$10004,(GM$1+39)-4))</f>
        <v/>
      </c>
      <c r="GL43">
        <f>IF(ISNA(GJ43),NA(),Capability!$K$13)</f>
        <v/>
      </c>
      <c r="GM43">
        <f>IF(ISNA(GJ43),NA(),Capability!$J$13)</f>
        <v/>
      </c>
      <c r="GN43">
        <f>IF(ISNA(GJ43),NA(),Capability!$L$13)</f>
        <v/>
      </c>
      <c r="GO43">
        <f>IF(OR(ISNA(GK43),ISNA(GK42)),NA(),ABS(GK43-GK42))</f>
        <v/>
      </c>
      <c r="GP43">
        <f>IF(ISNA(GJ43),NA(),Capability!$N$13)</f>
        <v/>
      </c>
      <c r="GQ43">
        <f>IF(ISNA(GJ43),NA(),IF(OR(Capability!$Q$13="",Settings!$F$7&lt;&gt;"Y"),NA(),Capability!$Q$13))</f>
        <v/>
      </c>
      <c r="GR43">
        <f>IF(ISNA(GJ43),NA(),IF(OR(Capability!$P$13="",Settings!$F$7&lt;&gt;"Y"),NA(),Capability!$P$13))</f>
        <v/>
      </c>
      <c r="GX43">
        <f>IF((HA$1+39)&gt;GY$1,NA(),(HA$1+39)-4)</f>
        <v/>
      </c>
      <c r="GY43">
        <f>IF((HA$1+39)&gt;GY$1,NA(),INDEX('Data Entry'!$Q$5:$Q$10004,(HA$1+39)-4))</f>
        <v/>
      </c>
      <c r="GZ43">
        <f>IF(ISNA(GX43),NA(),Capability!$K$14)</f>
        <v/>
      </c>
      <c r="HA43">
        <f>IF(ISNA(GX43),NA(),Capability!$J$14)</f>
        <v/>
      </c>
      <c r="HB43">
        <f>IF(ISNA(GX43),NA(),Capability!$L$14)</f>
        <v/>
      </c>
      <c r="HC43">
        <f>IF(OR(ISNA(GY43),ISNA(GY42)),NA(),ABS(GY43-GY42))</f>
        <v/>
      </c>
      <c r="HD43">
        <f>IF(ISNA(GX43),NA(),Capability!$N$14)</f>
        <v/>
      </c>
      <c r="HE43">
        <f>IF(ISNA(GX43),NA(),IF(OR(Capability!$Q$14="",Settings!$F$7&lt;&gt;"Y"),NA(),Capability!$Q$14))</f>
        <v/>
      </c>
      <c r="HF43">
        <f>IF(ISNA(GX43),NA(),IF(OR(Capability!$P$14="",Settings!$F$7&lt;&gt;"Y"),NA(),Capability!$P$14))</f>
        <v/>
      </c>
    </row>
    <row r="44">
      <c r="A44" s="34">
        <f>"FEATURE 2: "&amp;IF(Settings!B18="","(unnamed)",Settings!B18)</f>
        <v/>
      </c>
      <c r="B44" s="9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P44">
        <f>IF((CS$1+40)&gt;CQ$1,NA(),(CS$1+40)-4)</f>
        <v/>
      </c>
      <c r="CQ44">
        <f>IF((CS$1+40)&gt;CQ$1,NA(),INDEX('Data Entry'!$I$5:$I$10004,(CS$1+40)-4))</f>
        <v/>
      </c>
      <c r="CR44">
        <f>IF(ISNA(CP44),NA(),Capability!$K$6)</f>
        <v/>
      </c>
      <c r="CS44">
        <f>IF(ISNA(CP44),NA(),Capability!$J$6)</f>
        <v/>
      </c>
      <c r="CT44">
        <f>IF(ISNA(CP44),NA(),Capability!$L$6)</f>
        <v/>
      </c>
      <c r="CU44">
        <f>IF(OR(ISNA(CQ44),ISNA(CQ43)),NA(),ABS(CQ44-CQ43))</f>
        <v/>
      </c>
      <c r="CV44">
        <f>IF(ISNA(CP44),NA(),Capability!$N$6)</f>
        <v/>
      </c>
      <c r="CW44">
        <f>IF(ISNA(CP44),NA(),IF(OR(Capability!$Q$6="",Settings!$F$7&lt;&gt;"Y"),NA(),Capability!$Q$6))</f>
        <v/>
      </c>
      <c r="CX44">
        <f>IF(ISNA(CP44),NA(),IF(OR(Capability!$P$6="",Settings!$F$7&lt;&gt;"Y"),NA(),Capability!$P$6))</f>
        <v/>
      </c>
      <c r="DD44">
        <f>IF((DG$1+40)&gt;DE$1,NA(),(DG$1+40)-4)</f>
        <v/>
      </c>
      <c r="DE44">
        <f>IF((DG$1+40)&gt;DE$1,NA(),INDEX('Data Entry'!$J$5:$J$10004,(DG$1+40)-4))</f>
        <v/>
      </c>
      <c r="DF44">
        <f>IF(ISNA(DD44),NA(),Capability!$K$7)</f>
        <v/>
      </c>
      <c r="DG44">
        <f>IF(ISNA(DD44),NA(),Capability!$J$7)</f>
        <v/>
      </c>
      <c r="DH44">
        <f>IF(ISNA(DD44),NA(),Capability!$L$7)</f>
        <v/>
      </c>
      <c r="DI44">
        <f>IF(OR(ISNA(DE44),ISNA(DE43)),NA(),ABS(DE44-DE43))</f>
        <v/>
      </c>
      <c r="DJ44">
        <f>IF(ISNA(DD44),NA(),Capability!$N$7)</f>
        <v/>
      </c>
      <c r="DK44">
        <f>IF(ISNA(DD44),NA(),IF(OR(Capability!$Q$7="",Settings!$F$7&lt;&gt;"Y"),NA(),Capability!$Q$7))</f>
        <v/>
      </c>
      <c r="DL44">
        <f>IF(ISNA(DD44),NA(),IF(OR(Capability!$P$7="",Settings!$F$7&lt;&gt;"Y"),NA(),Capability!$P$7))</f>
        <v/>
      </c>
      <c r="DR44">
        <f>IF((DU$1+40)&gt;DS$1,NA(),(DU$1+40)-4)</f>
        <v/>
      </c>
      <c r="DS44">
        <f>IF((DU$1+40)&gt;DS$1,NA(),INDEX('Data Entry'!$K$5:$K$10004,(DU$1+40)-4))</f>
        <v/>
      </c>
      <c r="DT44">
        <f>IF(ISNA(DR44),NA(),Capability!$K$8)</f>
        <v/>
      </c>
      <c r="DU44">
        <f>IF(ISNA(DR44),NA(),Capability!$J$8)</f>
        <v/>
      </c>
      <c r="DV44">
        <f>IF(ISNA(DR44),NA(),Capability!$L$8)</f>
        <v/>
      </c>
      <c r="DW44">
        <f>IF(OR(ISNA(DS44),ISNA(DS43)),NA(),ABS(DS44-DS43))</f>
        <v/>
      </c>
      <c r="DX44">
        <f>IF(ISNA(DR44),NA(),Capability!$N$8)</f>
        <v/>
      </c>
      <c r="DY44">
        <f>IF(ISNA(DR44),NA(),IF(OR(Capability!$Q$8="",Settings!$F$7&lt;&gt;"Y"),NA(),Capability!$Q$8))</f>
        <v/>
      </c>
      <c r="DZ44">
        <f>IF(ISNA(DR44),NA(),IF(OR(Capability!$P$8="",Settings!$F$7&lt;&gt;"Y"),NA(),Capability!$P$8))</f>
        <v/>
      </c>
      <c r="EF44">
        <f>IF((EI$1+40)&gt;EG$1,NA(),(EI$1+40)-4)</f>
        <v/>
      </c>
      <c r="EG44">
        <f>IF((EI$1+40)&gt;EG$1,NA(),INDEX('Data Entry'!$L$5:$L$10004,(EI$1+40)-4))</f>
        <v/>
      </c>
      <c r="EH44">
        <f>IF(ISNA(EF44),NA(),Capability!$K$9)</f>
        <v/>
      </c>
      <c r="EI44">
        <f>IF(ISNA(EF44),NA(),Capability!$J$9)</f>
        <v/>
      </c>
      <c r="EJ44">
        <f>IF(ISNA(EF44),NA(),Capability!$L$9)</f>
        <v/>
      </c>
      <c r="EK44">
        <f>IF(OR(ISNA(EG44),ISNA(EG43)),NA(),ABS(EG44-EG43))</f>
        <v/>
      </c>
      <c r="EL44">
        <f>IF(ISNA(EF44),NA(),Capability!$N$9)</f>
        <v/>
      </c>
      <c r="EM44">
        <f>IF(ISNA(EF44),NA(),IF(OR(Capability!$Q$9="",Settings!$F$7&lt;&gt;"Y"),NA(),Capability!$Q$9))</f>
        <v/>
      </c>
      <c r="EN44">
        <f>IF(ISNA(EF44),NA(),IF(OR(Capability!$P$9="",Settings!$F$7&lt;&gt;"Y"),NA(),Capability!$P$9))</f>
        <v/>
      </c>
      <c r="ET44">
        <f>IF((EW$1+40)&gt;EU$1,NA(),(EW$1+40)-4)</f>
        <v/>
      </c>
      <c r="EU44">
        <f>IF((EW$1+40)&gt;EU$1,NA(),INDEX('Data Entry'!$M$5:$M$10004,(EW$1+40)-4))</f>
        <v/>
      </c>
      <c r="EV44">
        <f>IF(ISNA(ET44),NA(),Capability!$K$10)</f>
        <v/>
      </c>
      <c r="EW44">
        <f>IF(ISNA(ET44),NA(),Capability!$J$10)</f>
        <v/>
      </c>
      <c r="EX44">
        <f>IF(ISNA(ET44),NA(),Capability!$L$10)</f>
        <v/>
      </c>
      <c r="EY44">
        <f>IF(OR(ISNA(EU44),ISNA(EU43)),NA(),ABS(EU44-EU43))</f>
        <v/>
      </c>
      <c r="EZ44">
        <f>IF(ISNA(ET44),NA(),Capability!$N$10)</f>
        <v/>
      </c>
      <c r="FA44">
        <f>IF(ISNA(ET44),NA(),IF(OR(Capability!$Q$10="",Settings!$F$7&lt;&gt;"Y"),NA(),Capability!$Q$10))</f>
        <v/>
      </c>
      <c r="FB44">
        <f>IF(ISNA(ET44),NA(),IF(OR(Capability!$P$10="",Settings!$F$7&lt;&gt;"Y"),NA(),Capability!$P$10))</f>
        <v/>
      </c>
      <c r="FH44">
        <f>IF((FK$1+40)&gt;FI$1,NA(),(FK$1+40)-4)</f>
        <v/>
      </c>
      <c r="FI44">
        <f>IF((FK$1+40)&gt;FI$1,NA(),INDEX('Data Entry'!$N$5:$N$10004,(FK$1+40)-4))</f>
        <v/>
      </c>
      <c r="FJ44">
        <f>IF(ISNA(FH44),NA(),Capability!$K$11)</f>
        <v/>
      </c>
      <c r="FK44">
        <f>IF(ISNA(FH44),NA(),Capability!$J$11)</f>
        <v/>
      </c>
      <c r="FL44">
        <f>IF(ISNA(FH44),NA(),Capability!$L$11)</f>
        <v/>
      </c>
      <c r="FM44">
        <f>IF(OR(ISNA(FI44),ISNA(FI43)),NA(),ABS(FI44-FI43))</f>
        <v/>
      </c>
      <c r="FN44">
        <f>IF(ISNA(FH44),NA(),Capability!$N$11)</f>
        <v/>
      </c>
      <c r="FO44">
        <f>IF(ISNA(FH44),NA(),IF(OR(Capability!$Q$11="",Settings!$F$7&lt;&gt;"Y"),NA(),Capability!$Q$11))</f>
        <v/>
      </c>
      <c r="FP44">
        <f>IF(ISNA(FH44),NA(),IF(OR(Capability!$P$11="",Settings!$F$7&lt;&gt;"Y"),NA(),Capability!$P$11))</f>
        <v/>
      </c>
      <c r="FV44">
        <f>IF((FY$1+40)&gt;FW$1,NA(),(FY$1+40)-4)</f>
        <v/>
      </c>
      <c r="FW44">
        <f>IF((FY$1+40)&gt;FW$1,NA(),INDEX('Data Entry'!$O$5:$O$10004,(FY$1+40)-4))</f>
        <v/>
      </c>
      <c r="FX44">
        <f>IF(ISNA(FV44),NA(),Capability!$K$12)</f>
        <v/>
      </c>
      <c r="FY44">
        <f>IF(ISNA(FV44),NA(),Capability!$J$12)</f>
        <v/>
      </c>
      <c r="FZ44">
        <f>IF(ISNA(FV44),NA(),Capability!$L$12)</f>
        <v/>
      </c>
      <c r="GA44">
        <f>IF(OR(ISNA(FW44),ISNA(FW43)),NA(),ABS(FW44-FW43))</f>
        <v/>
      </c>
      <c r="GB44">
        <f>IF(ISNA(FV44),NA(),Capability!$N$12)</f>
        <v/>
      </c>
      <c r="GC44">
        <f>IF(ISNA(FV44),NA(),IF(OR(Capability!$Q$12="",Settings!$F$7&lt;&gt;"Y"),NA(),Capability!$Q$12))</f>
        <v/>
      </c>
      <c r="GD44">
        <f>IF(ISNA(FV44),NA(),IF(OR(Capability!$P$12="",Settings!$F$7&lt;&gt;"Y"),NA(),Capability!$P$12))</f>
        <v/>
      </c>
      <c r="GJ44">
        <f>IF((GM$1+40)&gt;GK$1,NA(),(GM$1+40)-4)</f>
        <v/>
      </c>
      <c r="GK44">
        <f>IF((GM$1+40)&gt;GK$1,NA(),INDEX('Data Entry'!$P$5:$P$10004,(GM$1+40)-4))</f>
        <v/>
      </c>
      <c r="GL44">
        <f>IF(ISNA(GJ44),NA(),Capability!$K$13)</f>
        <v/>
      </c>
      <c r="GM44">
        <f>IF(ISNA(GJ44),NA(),Capability!$J$13)</f>
        <v/>
      </c>
      <c r="GN44">
        <f>IF(ISNA(GJ44),NA(),Capability!$L$13)</f>
        <v/>
      </c>
      <c r="GO44">
        <f>IF(OR(ISNA(GK44),ISNA(GK43)),NA(),ABS(GK44-GK43))</f>
        <v/>
      </c>
      <c r="GP44">
        <f>IF(ISNA(GJ44),NA(),Capability!$N$13)</f>
        <v/>
      </c>
      <c r="GQ44">
        <f>IF(ISNA(GJ44),NA(),IF(OR(Capability!$Q$13="",Settings!$F$7&lt;&gt;"Y"),NA(),Capability!$Q$13))</f>
        <v/>
      </c>
      <c r="GR44">
        <f>IF(ISNA(GJ44),NA(),IF(OR(Capability!$P$13="",Settings!$F$7&lt;&gt;"Y"),NA(),Capability!$P$13))</f>
        <v/>
      </c>
      <c r="GX44">
        <f>IF((HA$1+40)&gt;GY$1,NA(),(HA$1+40)-4)</f>
        <v/>
      </c>
      <c r="GY44">
        <f>IF((HA$1+40)&gt;GY$1,NA(),INDEX('Data Entry'!$Q$5:$Q$10004,(HA$1+40)-4))</f>
        <v/>
      </c>
      <c r="GZ44">
        <f>IF(ISNA(GX44),NA(),Capability!$K$14)</f>
        <v/>
      </c>
      <c r="HA44">
        <f>IF(ISNA(GX44),NA(),Capability!$J$14)</f>
        <v/>
      </c>
      <c r="HB44">
        <f>IF(ISNA(GX44),NA(),Capability!$L$14)</f>
        <v/>
      </c>
      <c r="HC44">
        <f>IF(OR(ISNA(GY44),ISNA(GY43)),NA(),ABS(GY44-GY43))</f>
        <v/>
      </c>
      <c r="HD44">
        <f>IF(ISNA(GX44),NA(),Capability!$N$14)</f>
        <v/>
      </c>
      <c r="HE44">
        <f>IF(ISNA(GX44),NA(),IF(OR(Capability!$Q$14="",Settings!$F$7&lt;&gt;"Y"),NA(),Capability!$Q$14))</f>
        <v/>
      </c>
      <c r="HF44">
        <f>IF(ISNA(GX44),NA(),IF(OR(Capability!$P$14="",Settings!$F$7&lt;&gt;"Y"),NA(),Capability!$P$14))</f>
        <v/>
      </c>
    </row>
    <row r="45">
      <c r="A45" s="35" t="inlineStr">
        <is>
          <t>Feature</t>
        </is>
      </c>
      <c r="B45" s="36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P45">
        <f>IF((CS$1+41)&gt;CQ$1,NA(),(CS$1+41)-4)</f>
        <v/>
      </c>
      <c r="CQ45">
        <f>IF((CS$1+41)&gt;CQ$1,NA(),INDEX('Data Entry'!$I$5:$I$10004,(CS$1+41)-4))</f>
        <v/>
      </c>
      <c r="CR45">
        <f>IF(ISNA(CP45),NA(),Capability!$K$6)</f>
        <v/>
      </c>
      <c r="CS45">
        <f>IF(ISNA(CP45),NA(),Capability!$J$6)</f>
        <v/>
      </c>
      <c r="CT45">
        <f>IF(ISNA(CP45),NA(),Capability!$L$6)</f>
        <v/>
      </c>
      <c r="CU45">
        <f>IF(OR(ISNA(CQ45),ISNA(CQ44)),NA(),ABS(CQ45-CQ44))</f>
        <v/>
      </c>
      <c r="CV45">
        <f>IF(ISNA(CP45),NA(),Capability!$N$6)</f>
        <v/>
      </c>
      <c r="CW45">
        <f>IF(ISNA(CP45),NA(),IF(OR(Capability!$Q$6="",Settings!$F$7&lt;&gt;"Y"),NA(),Capability!$Q$6))</f>
        <v/>
      </c>
      <c r="CX45">
        <f>IF(ISNA(CP45),NA(),IF(OR(Capability!$P$6="",Settings!$F$7&lt;&gt;"Y"),NA(),Capability!$P$6))</f>
        <v/>
      </c>
      <c r="DD45">
        <f>IF((DG$1+41)&gt;DE$1,NA(),(DG$1+41)-4)</f>
        <v/>
      </c>
      <c r="DE45">
        <f>IF((DG$1+41)&gt;DE$1,NA(),INDEX('Data Entry'!$J$5:$J$10004,(DG$1+41)-4))</f>
        <v/>
      </c>
      <c r="DF45">
        <f>IF(ISNA(DD45),NA(),Capability!$K$7)</f>
        <v/>
      </c>
      <c r="DG45">
        <f>IF(ISNA(DD45),NA(),Capability!$J$7)</f>
        <v/>
      </c>
      <c r="DH45">
        <f>IF(ISNA(DD45),NA(),Capability!$L$7)</f>
        <v/>
      </c>
      <c r="DI45">
        <f>IF(OR(ISNA(DE45),ISNA(DE44)),NA(),ABS(DE45-DE44))</f>
        <v/>
      </c>
      <c r="DJ45">
        <f>IF(ISNA(DD45),NA(),Capability!$N$7)</f>
        <v/>
      </c>
      <c r="DK45">
        <f>IF(ISNA(DD45),NA(),IF(OR(Capability!$Q$7="",Settings!$F$7&lt;&gt;"Y"),NA(),Capability!$Q$7))</f>
        <v/>
      </c>
      <c r="DL45">
        <f>IF(ISNA(DD45),NA(),IF(OR(Capability!$P$7="",Settings!$F$7&lt;&gt;"Y"),NA(),Capability!$P$7))</f>
        <v/>
      </c>
      <c r="DR45">
        <f>IF((DU$1+41)&gt;DS$1,NA(),(DU$1+41)-4)</f>
        <v/>
      </c>
      <c r="DS45">
        <f>IF((DU$1+41)&gt;DS$1,NA(),INDEX('Data Entry'!$K$5:$K$10004,(DU$1+41)-4))</f>
        <v/>
      </c>
      <c r="DT45">
        <f>IF(ISNA(DR45),NA(),Capability!$K$8)</f>
        <v/>
      </c>
      <c r="DU45">
        <f>IF(ISNA(DR45),NA(),Capability!$J$8)</f>
        <v/>
      </c>
      <c r="DV45">
        <f>IF(ISNA(DR45),NA(),Capability!$L$8)</f>
        <v/>
      </c>
      <c r="DW45">
        <f>IF(OR(ISNA(DS45),ISNA(DS44)),NA(),ABS(DS45-DS44))</f>
        <v/>
      </c>
      <c r="DX45">
        <f>IF(ISNA(DR45),NA(),Capability!$N$8)</f>
        <v/>
      </c>
      <c r="DY45">
        <f>IF(ISNA(DR45),NA(),IF(OR(Capability!$Q$8="",Settings!$F$7&lt;&gt;"Y"),NA(),Capability!$Q$8))</f>
        <v/>
      </c>
      <c r="DZ45">
        <f>IF(ISNA(DR45),NA(),IF(OR(Capability!$P$8="",Settings!$F$7&lt;&gt;"Y"),NA(),Capability!$P$8))</f>
        <v/>
      </c>
      <c r="EF45">
        <f>IF((EI$1+41)&gt;EG$1,NA(),(EI$1+41)-4)</f>
        <v/>
      </c>
      <c r="EG45">
        <f>IF((EI$1+41)&gt;EG$1,NA(),INDEX('Data Entry'!$L$5:$L$10004,(EI$1+41)-4))</f>
        <v/>
      </c>
      <c r="EH45">
        <f>IF(ISNA(EF45),NA(),Capability!$K$9)</f>
        <v/>
      </c>
      <c r="EI45">
        <f>IF(ISNA(EF45),NA(),Capability!$J$9)</f>
        <v/>
      </c>
      <c r="EJ45">
        <f>IF(ISNA(EF45),NA(),Capability!$L$9)</f>
        <v/>
      </c>
      <c r="EK45">
        <f>IF(OR(ISNA(EG45),ISNA(EG44)),NA(),ABS(EG45-EG44))</f>
        <v/>
      </c>
      <c r="EL45">
        <f>IF(ISNA(EF45),NA(),Capability!$N$9)</f>
        <v/>
      </c>
      <c r="EM45">
        <f>IF(ISNA(EF45),NA(),IF(OR(Capability!$Q$9="",Settings!$F$7&lt;&gt;"Y"),NA(),Capability!$Q$9))</f>
        <v/>
      </c>
      <c r="EN45">
        <f>IF(ISNA(EF45),NA(),IF(OR(Capability!$P$9="",Settings!$F$7&lt;&gt;"Y"),NA(),Capability!$P$9))</f>
        <v/>
      </c>
      <c r="ET45">
        <f>IF((EW$1+41)&gt;EU$1,NA(),(EW$1+41)-4)</f>
        <v/>
      </c>
      <c r="EU45">
        <f>IF((EW$1+41)&gt;EU$1,NA(),INDEX('Data Entry'!$M$5:$M$10004,(EW$1+41)-4))</f>
        <v/>
      </c>
      <c r="EV45">
        <f>IF(ISNA(ET45),NA(),Capability!$K$10)</f>
        <v/>
      </c>
      <c r="EW45">
        <f>IF(ISNA(ET45),NA(),Capability!$J$10)</f>
        <v/>
      </c>
      <c r="EX45">
        <f>IF(ISNA(ET45),NA(),Capability!$L$10)</f>
        <v/>
      </c>
      <c r="EY45">
        <f>IF(OR(ISNA(EU45),ISNA(EU44)),NA(),ABS(EU45-EU44))</f>
        <v/>
      </c>
      <c r="EZ45">
        <f>IF(ISNA(ET45),NA(),Capability!$N$10)</f>
        <v/>
      </c>
      <c r="FA45">
        <f>IF(ISNA(ET45),NA(),IF(OR(Capability!$Q$10="",Settings!$F$7&lt;&gt;"Y"),NA(),Capability!$Q$10))</f>
        <v/>
      </c>
      <c r="FB45">
        <f>IF(ISNA(ET45),NA(),IF(OR(Capability!$P$10="",Settings!$F$7&lt;&gt;"Y"),NA(),Capability!$P$10))</f>
        <v/>
      </c>
      <c r="FH45">
        <f>IF((FK$1+41)&gt;FI$1,NA(),(FK$1+41)-4)</f>
        <v/>
      </c>
      <c r="FI45">
        <f>IF((FK$1+41)&gt;FI$1,NA(),INDEX('Data Entry'!$N$5:$N$10004,(FK$1+41)-4))</f>
        <v/>
      </c>
      <c r="FJ45">
        <f>IF(ISNA(FH45),NA(),Capability!$K$11)</f>
        <v/>
      </c>
      <c r="FK45">
        <f>IF(ISNA(FH45),NA(),Capability!$J$11)</f>
        <v/>
      </c>
      <c r="FL45">
        <f>IF(ISNA(FH45),NA(),Capability!$L$11)</f>
        <v/>
      </c>
      <c r="FM45">
        <f>IF(OR(ISNA(FI45),ISNA(FI44)),NA(),ABS(FI45-FI44))</f>
        <v/>
      </c>
      <c r="FN45">
        <f>IF(ISNA(FH45),NA(),Capability!$N$11)</f>
        <v/>
      </c>
      <c r="FO45">
        <f>IF(ISNA(FH45),NA(),IF(OR(Capability!$Q$11="",Settings!$F$7&lt;&gt;"Y"),NA(),Capability!$Q$11))</f>
        <v/>
      </c>
      <c r="FP45">
        <f>IF(ISNA(FH45),NA(),IF(OR(Capability!$P$11="",Settings!$F$7&lt;&gt;"Y"),NA(),Capability!$P$11))</f>
        <v/>
      </c>
      <c r="FV45">
        <f>IF((FY$1+41)&gt;FW$1,NA(),(FY$1+41)-4)</f>
        <v/>
      </c>
      <c r="FW45">
        <f>IF((FY$1+41)&gt;FW$1,NA(),INDEX('Data Entry'!$O$5:$O$10004,(FY$1+41)-4))</f>
        <v/>
      </c>
      <c r="FX45">
        <f>IF(ISNA(FV45),NA(),Capability!$K$12)</f>
        <v/>
      </c>
      <c r="FY45">
        <f>IF(ISNA(FV45),NA(),Capability!$J$12)</f>
        <v/>
      </c>
      <c r="FZ45">
        <f>IF(ISNA(FV45),NA(),Capability!$L$12)</f>
        <v/>
      </c>
      <c r="GA45">
        <f>IF(OR(ISNA(FW45),ISNA(FW44)),NA(),ABS(FW45-FW44))</f>
        <v/>
      </c>
      <c r="GB45">
        <f>IF(ISNA(FV45),NA(),Capability!$N$12)</f>
        <v/>
      </c>
      <c r="GC45">
        <f>IF(ISNA(FV45),NA(),IF(OR(Capability!$Q$12="",Settings!$F$7&lt;&gt;"Y"),NA(),Capability!$Q$12))</f>
        <v/>
      </c>
      <c r="GD45">
        <f>IF(ISNA(FV45),NA(),IF(OR(Capability!$P$12="",Settings!$F$7&lt;&gt;"Y"),NA(),Capability!$P$12))</f>
        <v/>
      </c>
      <c r="GJ45">
        <f>IF((GM$1+41)&gt;GK$1,NA(),(GM$1+41)-4)</f>
        <v/>
      </c>
      <c r="GK45">
        <f>IF((GM$1+41)&gt;GK$1,NA(),INDEX('Data Entry'!$P$5:$P$10004,(GM$1+41)-4))</f>
        <v/>
      </c>
      <c r="GL45">
        <f>IF(ISNA(GJ45),NA(),Capability!$K$13)</f>
        <v/>
      </c>
      <c r="GM45">
        <f>IF(ISNA(GJ45),NA(),Capability!$J$13)</f>
        <v/>
      </c>
      <c r="GN45">
        <f>IF(ISNA(GJ45),NA(),Capability!$L$13)</f>
        <v/>
      </c>
      <c r="GO45">
        <f>IF(OR(ISNA(GK45),ISNA(GK44)),NA(),ABS(GK45-GK44))</f>
        <v/>
      </c>
      <c r="GP45">
        <f>IF(ISNA(GJ45),NA(),Capability!$N$13)</f>
        <v/>
      </c>
      <c r="GQ45">
        <f>IF(ISNA(GJ45),NA(),IF(OR(Capability!$Q$13="",Settings!$F$7&lt;&gt;"Y"),NA(),Capability!$Q$13))</f>
        <v/>
      </c>
      <c r="GR45">
        <f>IF(ISNA(GJ45),NA(),IF(OR(Capability!$P$13="",Settings!$F$7&lt;&gt;"Y"),NA(),Capability!$P$13))</f>
        <v/>
      </c>
      <c r="GX45">
        <f>IF((HA$1+41)&gt;GY$1,NA(),(HA$1+41)-4)</f>
        <v/>
      </c>
      <c r="GY45">
        <f>IF((HA$1+41)&gt;GY$1,NA(),INDEX('Data Entry'!$Q$5:$Q$10004,(HA$1+41)-4))</f>
        <v/>
      </c>
      <c r="GZ45">
        <f>IF(ISNA(GX45),NA(),Capability!$K$14)</f>
        <v/>
      </c>
      <c r="HA45">
        <f>IF(ISNA(GX45),NA(),Capability!$J$14)</f>
        <v/>
      </c>
      <c r="HB45">
        <f>IF(ISNA(GX45),NA(),Capability!$L$14)</f>
        <v/>
      </c>
      <c r="HC45">
        <f>IF(OR(ISNA(GY45),ISNA(GY44)),NA(),ABS(GY45-GY44))</f>
        <v/>
      </c>
      <c r="HD45">
        <f>IF(ISNA(GX45),NA(),Capability!$N$14)</f>
        <v/>
      </c>
      <c r="HE45">
        <f>IF(ISNA(GX45),NA(),IF(OR(Capability!$Q$14="",Settings!$F$7&lt;&gt;"Y"),NA(),Capability!$Q$14))</f>
        <v/>
      </c>
      <c r="HF45">
        <f>IF(ISNA(GX45),NA(),IF(OR(Capability!$P$14="",Settings!$F$7&lt;&gt;"Y"),NA(),Capability!$P$14))</f>
        <v/>
      </c>
    </row>
    <row r="46">
      <c r="A46" s="35" t="inlineStr">
        <is>
          <t>Unit</t>
        </is>
      </c>
      <c r="B46" s="36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P46">
        <f>IF((CS$1+42)&gt;CQ$1,NA(),(CS$1+42)-4)</f>
        <v/>
      </c>
      <c r="CQ46">
        <f>IF((CS$1+42)&gt;CQ$1,NA(),INDEX('Data Entry'!$I$5:$I$10004,(CS$1+42)-4))</f>
        <v/>
      </c>
      <c r="CR46">
        <f>IF(ISNA(CP46),NA(),Capability!$K$6)</f>
        <v/>
      </c>
      <c r="CS46">
        <f>IF(ISNA(CP46),NA(),Capability!$J$6)</f>
        <v/>
      </c>
      <c r="CT46">
        <f>IF(ISNA(CP46),NA(),Capability!$L$6)</f>
        <v/>
      </c>
      <c r="CU46">
        <f>IF(OR(ISNA(CQ46),ISNA(CQ45)),NA(),ABS(CQ46-CQ45))</f>
        <v/>
      </c>
      <c r="CV46">
        <f>IF(ISNA(CP46),NA(),Capability!$N$6)</f>
        <v/>
      </c>
      <c r="CW46">
        <f>IF(ISNA(CP46),NA(),IF(OR(Capability!$Q$6="",Settings!$F$7&lt;&gt;"Y"),NA(),Capability!$Q$6))</f>
        <v/>
      </c>
      <c r="CX46">
        <f>IF(ISNA(CP46),NA(),IF(OR(Capability!$P$6="",Settings!$F$7&lt;&gt;"Y"),NA(),Capability!$P$6))</f>
        <v/>
      </c>
      <c r="DD46">
        <f>IF((DG$1+42)&gt;DE$1,NA(),(DG$1+42)-4)</f>
        <v/>
      </c>
      <c r="DE46">
        <f>IF((DG$1+42)&gt;DE$1,NA(),INDEX('Data Entry'!$J$5:$J$10004,(DG$1+42)-4))</f>
        <v/>
      </c>
      <c r="DF46">
        <f>IF(ISNA(DD46),NA(),Capability!$K$7)</f>
        <v/>
      </c>
      <c r="DG46">
        <f>IF(ISNA(DD46),NA(),Capability!$J$7)</f>
        <v/>
      </c>
      <c r="DH46">
        <f>IF(ISNA(DD46),NA(),Capability!$L$7)</f>
        <v/>
      </c>
      <c r="DI46">
        <f>IF(OR(ISNA(DE46),ISNA(DE45)),NA(),ABS(DE46-DE45))</f>
        <v/>
      </c>
      <c r="DJ46">
        <f>IF(ISNA(DD46),NA(),Capability!$N$7)</f>
        <v/>
      </c>
      <c r="DK46">
        <f>IF(ISNA(DD46),NA(),IF(OR(Capability!$Q$7="",Settings!$F$7&lt;&gt;"Y"),NA(),Capability!$Q$7))</f>
        <v/>
      </c>
      <c r="DL46">
        <f>IF(ISNA(DD46),NA(),IF(OR(Capability!$P$7="",Settings!$F$7&lt;&gt;"Y"),NA(),Capability!$P$7))</f>
        <v/>
      </c>
      <c r="DR46">
        <f>IF((DU$1+42)&gt;DS$1,NA(),(DU$1+42)-4)</f>
        <v/>
      </c>
      <c r="DS46">
        <f>IF((DU$1+42)&gt;DS$1,NA(),INDEX('Data Entry'!$K$5:$K$10004,(DU$1+42)-4))</f>
        <v/>
      </c>
      <c r="DT46">
        <f>IF(ISNA(DR46),NA(),Capability!$K$8)</f>
        <v/>
      </c>
      <c r="DU46">
        <f>IF(ISNA(DR46),NA(),Capability!$J$8)</f>
        <v/>
      </c>
      <c r="DV46">
        <f>IF(ISNA(DR46),NA(),Capability!$L$8)</f>
        <v/>
      </c>
      <c r="DW46">
        <f>IF(OR(ISNA(DS46),ISNA(DS45)),NA(),ABS(DS46-DS45))</f>
        <v/>
      </c>
      <c r="DX46">
        <f>IF(ISNA(DR46),NA(),Capability!$N$8)</f>
        <v/>
      </c>
      <c r="DY46">
        <f>IF(ISNA(DR46),NA(),IF(OR(Capability!$Q$8="",Settings!$F$7&lt;&gt;"Y"),NA(),Capability!$Q$8))</f>
        <v/>
      </c>
      <c r="DZ46">
        <f>IF(ISNA(DR46),NA(),IF(OR(Capability!$P$8="",Settings!$F$7&lt;&gt;"Y"),NA(),Capability!$P$8))</f>
        <v/>
      </c>
      <c r="EF46">
        <f>IF((EI$1+42)&gt;EG$1,NA(),(EI$1+42)-4)</f>
        <v/>
      </c>
      <c r="EG46">
        <f>IF((EI$1+42)&gt;EG$1,NA(),INDEX('Data Entry'!$L$5:$L$10004,(EI$1+42)-4))</f>
        <v/>
      </c>
      <c r="EH46">
        <f>IF(ISNA(EF46),NA(),Capability!$K$9)</f>
        <v/>
      </c>
      <c r="EI46">
        <f>IF(ISNA(EF46),NA(),Capability!$J$9)</f>
        <v/>
      </c>
      <c r="EJ46">
        <f>IF(ISNA(EF46),NA(),Capability!$L$9)</f>
        <v/>
      </c>
      <c r="EK46">
        <f>IF(OR(ISNA(EG46),ISNA(EG45)),NA(),ABS(EG46-EG45))</f>
        <v/>
      </c>
      <c r="EL46">
        <f>IF(ISNA(EF46),NA(),Capability!$N$9)</f>
        <v/>
      </c>
      <c r="EM46">
        <f>IF(ISNA(EF46),NA(),IF(OR(Capability!$Q$9="",Settings!$F$7&lt;&gt;"Y"),NA(),Capability!$Q$9))</f>
        <v/>
      </c>
      <c r="EN46">
        <f>IF(ISNA(EF46),NA(),IF(OR(Capability!$P$9="",Settings!$F$7&lt;&gt;"Y"),NA(),Capability!$P$9))</f>
        <v/>
      </c>
      <c r="ET46">
        <f>IF((EW$1+42)&gt;EU$1,NA(),(EW$1+42)-4)</f>
        <v/>
      </c>
      <c r="EU46">
        <f>IF((EW$1+42)&gt;EU$1,NA(),INDEX('Data Entry'!$M$5:$M$10004,(EW$1+42)-4))</f>
        <v/>
      </c>
      <c r="EV46">
        <f>IF(ISNA(ET46),NA(),Capability!$K$10)</f>
        <v/>
      </c>
      <c r="EW46">
        <f>IF(ISNA(ET46),NA(),Capability!$J$10)</f>
        <v/>
      </c>
      <c r="EX46">
        <f>IF(ISNA(ET46),NA(),Capability!$L$10)</f>
        <v/>
      </c>
      <c r="EY46">
        <f>IF(OR(ISNA(EU46),ISNA(EU45)),NA(),ABS(EU46-EU45))</f>
        <v/>
      </c>
      <c r="EZ46">
        <f>IF(ISNA(ET46),NA(),Capability!$N$10)</f>
        <v/>
      </c>
      <c r="FA46">
        <f>IF(ISNA(ET46),NA(),IF(OR(Capability!$Q$10="",Settings!$F$7&lt;&gt;"Y"),NA(),Capability!$Q$10))</f>
        <v/>
      </c>
      <c r="FB46">
        <f>IF(ISNA(ET46),NA(),IF(OR(Capability!$P$10="",Settings!$F$7&lt;&gt;"Y"),NA(),Capability!$P$10))</f>
        <v/>
      </c>
      <c r="FH46">
        <f>IF((FK$1+42)&gt;FI$1,NA(),(FK$1+42)-4)</f>
        <v/>
      </c>
      <c r="FI46">
        <f>IF((FK$1+42)&gt;FI$1,NA(),INDEX('Data Entry'!$N$5:$N$10004,(FK$1+42)-4))</f>
        <v/>
      </c>
      <c r="FJ46">
        <f>IF(ISNA(FH46),NA(),Capability!$K$11)</f>
        <v/>
      </c>
      <c r="FK46">
        <f>IF(ISNA(FH46),NA(),Capability!$J$11)</f>
        <v/>
      </c>
      <c r="FL46">
        <f>IF(ISNA(FH46),NA(),Capability!$L$11)</f>
        <v/>
      </c>
      <c r="FM46">
        <f>IF(OR(ISNA(FI46),ISNA(FI45)),NA(),ABS(FI46-FI45))</f>
        <v/>
      </c>
      <c r="FN46">
        <f>IF(ISNA(FH46),NA(),Capability!$N$11)</f>
        <v/>
      </c>
      <c r="FO46">
        <f>IF(ISNA(FH46),NA(),IF(OR(Capability!$Q$11="",Settings!$F$7&lt;&gt;"Y"),NA(),Capability!$Q$11))</f>
        <v/>
      </c>
      <c r="FP46">
        <f>IF(ISNA(FH46),NA(),IF(OR(Capability!$P$11="",Settings!$F$7&lt;&gt;"Y"),NA(),Capability!$P$11))</f>
        <v/>
      </c>
      <c r="FV46">
        <f>IF((FY$1+42)&gt;FW$1,NA(),(FY$1+42)-4)</f>
        <v/>
      </c>
      <c r="FW46">
        <f>IF((FY$1+42)&gt;FW$1,NA(),INDEX('Data Entry'!$O$5:$O$10004,(FY$1+42)-4))</f>
        <v/>
      </c>
      <c r="FX46">
        <f>IF(ISNA(FV46),NA(),Capability!$K$12)</f>
        <v/>
      </c>
      <c r="FY46">
        <f>IF(ISNA(FV46),NA(),Capability!$J$12)</f>
        <v/>
      </c>
      <c r="FZ46">
        <f>IF(ISNA(FV46),NA(),Capability!$L$12)</f>
        <v/>
      </c>
      <c r="GA46">
        <f>IF(OR(ISNA(FW46),ISNA(FW45)),NA(),ABS(FW46-FW45))</f>
        <v/>
      </c>
      <c r="GB46">
        <f>IF(ISNA(FV46),NA(),Capability!$N$12)</f>
        <v/>
      </c>
      <c r="GC46">
        <f>IF(ISNA(FV46),NA(),IF(OR(Capability!$Q$12="",Settings!$F$7&lt;&gt;"Y"),NA(),Capability!$Q$12))</f>
        <v/>
      </c>
      <c r="GD46">
        <f>IF(ISNA(FV46),NA(),IF(OR(Capability!$P$12="",Settings!$F$7&lt;&gt;"Y"),NA(),Capability!$P$12))</f>
        <v/>
      </c>
      <c r="GJ46">
        <f>IF((GM$1+42)&gt;GK$1,NA(),(GM$1+42)-4)</f>
        <v/>
      </c>
      <c r="GK46">
        <f>IF((GM$1+42)&gt;GK$1,NA(),INDEX('Data Entry'!$P$5:$P$10004,(GM$1+42)-4))</f>
        <v/>
      </c>
      <c r="GL46">
        <f>IF(ISNA(GJ46),NA(),Capability!$K$13)</f>
        <v/>
      </c>
      <c r="GM46">
        <f>IF(ISNA(GJ46),NA(),Capability!$J$13)</f>
        <v/>
      </c>
      <c r="GN46">
        <f>IF(ISNA(GJ46),NA(),Capability!$L$13)</f>
        <v/>
      </c>
      <c r="GO46">
        <f>IF(OR(ISNA(GK46),ISNA(GK45)),NA(),ABS(GK46-GK45))</f>
        <v/>
      </c>
      <c r="GP46">
        <f>IF(ISNA(GJ46),NA(),Capability!$N$13)</f>
        <v/>
      </c>
      <c r="GQ46">
        <f>IF(ISNA(GJ46),NA(),IF(OR(Capability!$Q$13="",Settings!$F$7&lt;&gt;"Y"),NA(),Capability!$Q$13))</f>
        <v/>
      </c>
      <c r="GR46">
        <f>IF(ISNA(GJ46),NA(),IF(OR(Capability!$P$13="",Settings!$F$7&lt;&gt;"Y"),NA(),Capability!$P$13))</f>
        <v/>
      </c>
      <c r="GX46">
        <f>IF((HA$1+42)&gt;GY$1,NA(),(HA$1+42)-4)</f>
        <v/>
      </c>
      <c r="GY46">
        <f>IF((HA$1+42)&gt;GY$1,NA(),INDEX('Data Entry'!$Q$5:$Q$10004,(HA$1+42)-4))</f>
        <v/>
      </c>
      <c r="GZ46">
        <f>IF(ISNA(GX46),NA(),Capability!$K$14)</f>
        <v/>
      </c>
      <c r="HA46">
        <f>IF(ISNA(GX46),NA(),Capability!$J$14)</f>
        <v/>
      </c>
      <c r="HB46">
        <f>IF(ISNA(GX46),NA(),Capability!$L$14)</f>
        <v/>
      </c>
      <c r="HC46">
        <f>IF(OR(ISNA(GY46),ISNA(GY45)),NA(),ABS(GY46-GY45))</f>
        <v/>
      </c>
      <c r="HD46">
        <f>IF(ISNA(GX46),NA(),Capability!$N$14)</f>
        <v/>
      </c>
      <c r="HE46">
        <f>IF(ISNA(GX46),NA(),IF(OR(Capability!$Q$14="",Settings!$F$7&lt;&gt;"Y"),NA(),Capability!$Q$14))</f>
        <v/>
      </c>
      <c r="HF46">
        <f>IF(ISNA(GX46),NA(),IF(OR(Capability!$P$14="",Settings!$F$7&lt;&gt;"Y"),NA(),Capability!$P$14))</f>
        <v/>
      </c>
    </row>
    <row r="47">
      <c r="A47" s="35" t="inlineStr">
        <is>
          <t>Samples (n)</t>
        </is>
      </c>
      <c r="B47" s="22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P47">
        <f>IF((CS$1+43)&gt;CQ$1,NA(),(CS$1+43)-4)</f>
        <v/>
      </c>
      <c r="CQ47">
        <f>IF((CS$1+43)&gt;CQ$1,NA(),INDEX('Data Entry'!$I$5:$I$10004,(CS$1+43)-4))</f>
        <v/>
      </c>
      <c r="CR47">
        <f>IF(ISNA(CP47),NA(),Capability!$K$6)</f>
        <v/>
      </c>
      <c r="CS47">
        <f>IF(ISNA(CP47),NA(),Capability!$J$6)</f>
        <v/>
      </c>
      <c r="CT47">
        <f>IF(ISNA(CP47),NA(),Capability!$L$6)</f>
        <v/>
      </c>
      <c r="CU47">
        <f>IF(OR(ISNA(CQ47),ISNA(CQ46)),NA(),ABS(CQ47-CQ46))</f>
        <v/>
      </c>
      <c r="CV47">
        <f>IF(ISNA(CP47),NA(),Capability!$N$6)</f>
        <v/>
      </c>
      <c r="CW47">
        <f>IF(ISNA(CP47),NA(),IF(OR(Capability!$Q$6="",Settings!$F$7&lt;&gt;"Y"),NA(),Capability!$Q$6))</f>
        <v/>
      </c>
      <c r="CX47">
        <f>IF(ISNA(CP47),NA(),IF(OR(Capability!$P$6="",Settings!$F$7&lt;&gt;"Y"),NA(),Capability!$P$6))</f>
        <v/>
      </c>
      <c r="DD47">
        <f>IF((DG$1+43)&gt;DE$1,NA(),(DG$1+43)-4)</f>
        <v/>
      </c>
      <c r="DE47">
        <f>IF((DG$1+43)&gt;DE$1,NA(),INDEX('Data Entry'!$J$5:$J$10004,(DG$1+43)-4))</f>
        <v/>
      </c>
      <c r="DF47">
        <f>IF(ISNA(DD47),NA(),Capability!$K$7)</f>
        <v/>
      </c>
      <c r="DG47">
        <f>IF(ISNA(DD47),NA(),Capability!$J$7)</f>
        <v/>
      </c>
      <c r="DH47">
        <f>IF(ISNA(DD47),NA(),Capability!$L$7)</f>
        <v/>
      </c>
      <c r="DI47">
        <f>IF(OR(ISNA(DE47),ISNA(DE46)),NA(),ABS(DE47-DE46))</f>
        <v/>
      </c>
      <c r="DJ47">
        <f>IF(ISNA(DD47),NA(),Capability!$N$7)</f>
        <v/>
      </c>
      <c r="DK47">
        <f>IF(ISNA(DD47),NA(),IF(OR(Capability!$Q$7="",Settings!$F$7&lt;&gt;"Y"),NA(),Capability!$Q$7))</f>
        <v/>
      </c>
      <c r="DL47">
        <f>IF(ISNA(DD47),NA(),IF(OR(Capability!$P$7="",Settings!$F$7&lt;&gt;"Y"),NA(),Capability!$P$7))</f>
        <v/>
      </c>
      <c r="DR47">
        <f>IF((DU$1+43)&gt;DS$1,NA(),(DU$1+43)-4)</f>
        <v/>
      </c>
      <c r="DS47">
        <f>IF((DU$1+43)&gt;DS$1,NA(),INDEX('Data Entry'!$K$5:$K$10004,(DU$1+43)-4))</f>
        <v/>
      </c>
      <c r="DT47">
        <f>IF(ISNA(DR47),NA(),Capability!$K$8)</f>
        <v/>
      </c>
      <c r="DU47">
        <f>IF(ISNA(DR47),NA(),Capability!$J$8)</f>
        <v/>
      </c>
      <c r="DV47">
        <f>IF(ISNA(DR47),NA(),Capability!$L$8)</f>
        <v/>
      </c>
      <c r="DW47">
        <f>IF(OR(ISNA(DS47),ISNA(DS46)),NA(),ABS(DS47-DS46))</f>
        <v/>
      </c>
      <c r="DX47">
        <f>IF(ISNA(DR47),NA(),Capability!$N$8)</f>
        <v/>
      </c>
      <c r="DY47">
        <f>IF(ISNA(DR47),NA(),IF(OR(Capability!$Q$8="",Settings!$F$7&lt;&gt;"Y"),NA(),Capability!$Q$8))</f>
        <v/>
      </c>
      <c r="DZ47">
        <f>IF(ISNA(DR47),NA(),IF(OR(Capability!$P$8="",Settings!$F$7&lt;&gt;"Y"),NA(),Capability!$P$8))</f>
        <v/>
      </c>
      <c r="EF47">
        <f>IF((EI$1+43)&gt;EG$1,NA(),(EI$1+43)-4)</f>
        <v/>
      </c>
      <c r="EG47">
        <f>IF((EI$1+43)&gt;EG$1,NA(),INDEX('Data Entry'!$L$5:$L$10004,(EI$1+43)-4))</f>
        <v/>
      </c>
      <c r="EH47">
        <f>IF(ISNA(EF47),NA(),Capability!$K$9)</f>
        <v/>
      </c>
      <c r="EI47">
        <f>IF(ISNA(EF47),NA(),Capability!$J$9)</f>
        <v/>
      </c>
      <c r="EJ47">
        <f>IF(ISNA(EF47),NA(),Capability!$L$9)</f>
        <v/>
      </c>
      <c r="EK47">
        <f>IF(OR(ISNA(EG47),ISNA(EG46)),NA(),ABS(EG47-EG46))</f>
        <v/>
      </c>
      <c r="EL47">
        <f>IF(ISNA(EF47),NA(),Capability!$N$9)</f>
        <v/>
      </c>
      <c r="EM47">
        <f>IF(ISNA(EF47),NA(),IF(OR(Capability!$Q$9="",Settings!$F$7&lt;&gt;"Y"),NA(),Capability!$Q$9))</f>
        <v/>
      </c>
      <c r="EN47">
        <f>IF(ISNA(EF47),NA(),IF(OR(Capability!$P$9="",Settings!$F$7&lt;&gt;"Y"),NA(),Capability!$P$9))</f>
        <v/>
      </c>
      <c r="ET47">
        <f>IF((EW$1+43)&gt;EU$1,NA(),(EW$1+43)-4)</f>
        <v/>
      </c>
      <c r="EU47">
        <f>IF((EW$1+43)&gt;EU$1,NA(),INDEX('Data Entry'!$M$5:$M$10004,(EW$1+43)-4))</f>
        <v/>
      </c>
      <c r="EV47">
        <f>IF(ISNA(ET47),NA(),Capability!$K$10)</f>
        <v/>
      </c>
      <c r="EW47">
        <f>IF(ISNA(ET47),NA(),Capability!$J$10)</f>
        <v/>
      </c>
      <c r="EX47">
        <f>IF(ISNA(ET47),NA(),Capability!$L$10)</f>
        <v/>
      </c>
      <c r="EY47">
        <f>IF(OR(ISNA(EU47),ISNA(EU46)),NA(),ABS(EU47-EU46))</f>
        <v/>
      </c>
      <c r="EZ47">
        <f>IF(ISNA(ET47),NA(),Capability!$N$10)</f>
        <v/>
      </c>
      <c r="FA47">
        <f>IF(ISNA(ET47),NA(),IF(OR(Capability!$Q$10="",Settings!$F$7&lt;&gt;"Y"),NA(),Capability!$Q$10))</f>
        <v/>
      </c>
      <c r="FB47">
        <f>IF(ISNA(ET47),NA(),IF(OR(Capability!$P$10="",Settings!$F$7&lt;&gt;"Y"),NA(),Capability!$P$10))</f>
        <v/>
      </c>
      <c r="FH47">
        <f>IF((FK$1+43)&gt;FI$1,NA(),(FK$1+43)-4)</f>
        <v/>
      </c>
      <c r="FI47">
        <f>IF((FK$1+43)&gt;FI$1,NA(),INDEX('Data Entry'!$N$5:$N$10004,(FK$1+43)-4))</f>
        <v/>
      </c>
      <c r="FJ47">
        <f>IF(ISNA(FH47),NA(),Capability!$K$11)</f>
        <v/>
      </c>
      <c r="FK47">
        <f>IF(ISNA(FH47),NA(),Capability!$J$11)</f>
        <v/>
      </c>
      <c r="FL47">
        <f>IF(ISNA(FH47),NA(),Capability!$L$11)</f>
        <v/>
      </c>
      <c r="FM47">
        <f>IF(OR(ISNA(FI47),ISNA(FI46)),NA(),ABS(FI47-FI46))</f>
        <v/>
      </c>
      <c r="FN47">
        <f>IF(ISNA(FH47),NA(),Capability!$N$11)</f>
        <v/>
      </c>
      <c r="FO47">
        <f>IF(ISNA(FH47),NA(),IF(OR(Capability!$Q$11="",Settings!$F$7&lt;&gt;"Y"),NA(),Capability!$Q$11))</f>
        <v/>
      </c>
      <c r="FP47">
        <f>IF(ISNA(FH47),NA(),IF(OR(Capability!$P$11="",Settings!$F$7&lt;&gt;"Y"),NA(),Capability!$P$11))</f>
        <v/>
      </c>
      <c r="FV47">
        <f>IF((FY$1+43)&gt;FW$1,NA(),(FY$1+43)-4)</f>
        <v/>
      </c>
      <c r="FW47">
        <f>IF((FY$1+43)&gt;FW$1,NA(),INDEX('Data Entry'!$O$5:$O$10004,(FY$1+43)-4))</f>
        <v/>
      </c>
      <c r="FX47">
        <f>IF(ISNA(FV47),NA(),Capability!$K$12)</f>
        <v/>
      </c>
      <c r="FY47">
        <f>IF(ISNA(FV47),NA(),Capability!$J$12)</f>
        <v/>
      </c>
      <c r="FZ47">
        <f>IF(ISNA(FV47),NA(),Capability!$L$12)</f>
        <v/>
      </c>
      <c r="GA47">
        <f>IF(OR(ISNA(FW47),ISNA(FW46)),NA(),ABS(FW47-FW46))</f>
        <v/>
      </c>
      <c r="GB47">
        <f>IF(ISNA(FV47),NA(),Capability!$N$12)</f>
        <v/>
      </c>
      <c r="GC47">
        <f>IF(ISNA(FV47),NA(),IF(OR(Capability!$Q$12="",Settings!$F$7&lt;&gt;"Y"),NA(),Capability!$Q$12))</f>
        <v/>
      </c>
      <c r="GD47">
        <f>IF(ISNA(FV47),NA(),IF(OR(Capability!$P$12="",Settings!$F$7&lt;&gt;"Y"),NA(),Capability!$P$12))</f>
        <v/>
      </c>
      <c r="GJ47">
        <f>IF((GM$1+43)&gt;GK$1,NA(),(GM$1+43)-4)</f>
        <v/>
      </c>
      <c r="GK47">
        <f>IF((GM$1+43)&gt;GK$1,NA(),INDEX('Data Entry'!$P$5:$P$10004,(GM$1+43)-4))</f>
        <v/>
      </c>
      <c r="GL47">
        <f>IF(ISNA(GJ47),NA(),Capability!$K$13)</f>
        <v/>
      </c>
      <c r="GM47">
        <f>IF(ISNA(GJ47),NA(),Capability!$J$13)</f>
        <v/>
      </c>
      <c r="GN47">
        <f>IF(ISNA(GJ47),NA(),Capability!$L$13)</f>
        <v/>
      </c>
      <c r="GO47">
        <f>IF(OR(ISNA(GK47),ISNA(GK46)),NA(),ABS(GK47-GK46))</f>
        <v/>
      </c>
      <c r="GP47">
        <f>IF(ISNA(GJ47),NA(),Capability!$N$13)</f>
        <v/>
      </c>
      <c r="GQ47">
        <f>IF(ISNA(GJ47),NA(),IF(OR(Capability!$Q$13="",Settings!$F$7&lt;&gt;"Y"),NA(),Capability!$Q$13))</f>
        <v/>
      </c>
      <c r="GR47">
        <f>IF(ISNA(GJ47),NA(),IF(OR(Capability!$P$13="",Settings!$F$7&lt;&gt;"Y"),NA(),Capability!$P$13))</f>
        <v/>
      </c>
      <c r="GX47">
        <f>IF((HA$1+43)&gt;GY$1,NA(),(HA$1+43)-4)</f>
        <v/>
      </c>
      <c r="GY47">
        <f>IF((HA$1+43)&gt;GY$1,NA(),INDEX('Data Entry'!$Q$5:$Q$10004,(HA$1+43)-4))</f>
        <v/>
      </c>
      <c r="GZ47">
        <f>IF(ISNA(GX47),NA(),Capability!$K$14)</f>
        <v/>
      </c>
      <c r="HA47">
        <f>IF(ISNA(GX47),NA(),Capability!$J$14)</f>
        <v/>
      </c>
      <c r="HB47">
        <f>IF(ISNA(GX47),NA(),Capability!$L$14)</f>
        <v/>
      </c>
      <c r="HC47">
        <f>IF(OR(ISNA(GY47),ISNA(GY46)),NA(),ABS(GY47-GY46))</f>
        <v/>
      </c>
      <c r="HD47">
        <f>IF(ISNA(GX47),NA(),Capability!$N$14)</f>
        <v/>
      </c>
      <c r="HE47">
        <f>IF(ISNA(GX47),NA(),IF(OR(Capability!$Q$14="",Settings!$F$7&lt;&gt;"Y"),NA(),Capability!$Q$14))</f>
        <v/>
      </c>
      <c r="HF47">
        <f>IF(ISNA(GX47),NA(),IF(OR(Capability!$P$14="",Settings!$F$7&lt;&gt;"Y"),NA(),Capability!$P$14))</f>
        <v/>
      </c>
    </row>
    <row r="48">
      <c r="A48" s="37" t="inlineStr">
        <is>
          <t>DATA RANGE</t>
        </is>
      </c>
      <c r="B48" s="28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P48">
        <f>IF((CS$1+44)&gt;CQ$1,NA(),(CS$1+44)-4)</f>
        <v/>
      </c>
      <c r="CQ48">
        <f>IF((CS$1+44)&gt;CQ$1,NA(),INDEX('Data Entry'!$I$5:$I$10004,(CS$1+44)-4))</f>
        <v/>
      </c>
      <c r="CR48">
        <f>IF(ISNA(CP48),NA(),Capability!$K$6)</f>
        <v/>
      </c>
      <c r="CS48">
        <f>IF(ISNA(CP48),NA(),Capability!$J$6)</f>
        <v/>
      </c>
      <c r="CT48">
        <f>IF(ISNA(CP48),NA(),Capability!$L$6)</f>
        <v/>
      </c>
      <c r="CU48">
        <f>IF(OR(ISNA(CQ48),ISNA(CQ47)),NA(),ABS(CQ48-CQ47))</f>
        <v/>
      </c>
      <c r="CV48">
        <f>IF(ISNA(CP48),NA(),Capability!$N$6)</f>
        <v/>
      </c>
      <c r="CW48">
        <f>IF(ISNA(CP48),NA(),IF(OR(Capability!$Q$6="",Settings!$F$7&lt;&gt;"Y"),NA(),Capability!$Q$6))</f>
        <v/>
      </c>
      <c r="CX48">
        <f>IF(ISNA(CP48),NA(),IF(OR(Capability!$P$6="",Settings!$F$7&lt;&gt;"Y"),NA(),Capability!$P$6))</f>
        <v/>
      </c>
      <c r="DD48">
        <f>IF((DG$1+44)&gt;DE$1,NA(),(DG$1+44)-4)</f>
        <v/>
      </c>
      <c r="DE48">
        <f>IF((DG$1+44)&gt;DE$1,NA(),INDEX('Data Entry'!$J$5:$J$10004,(DG$1+44)-4))</f>
        <v/>
      </c>
      <c r="DF48">
        <f>IF(ISNA(DD48),NA(),Capability!$K$7)</f>
        <v/>
      </c>
      <c r="DG48">
        <f>IF(ISNA(DD48),NA(),Capability!$J$7)</f>
        <v/>
      </c>
      <c r="DH48">
        <f>IF(ISNA(DD48),NA(),Capability!$L$7)</f>
        <v/>
      </c>
      <c r="DI48">
        <f>IF(OR(ISNA(DE48),ISNA(DE47)),NA(),ABS(DE48-DE47))</f>
        <v/>
      </c>
      <c r="DJ48">
        <f>IF(ISNA(DD48),NA(),Capability!$N$7)</f>
        <v/>
      </c>
      <c r="DK48">
        <f>IF(ISNA(DD48),NA(),IF(OR(Capability!$Q$7="",Settings!$F$7&lt;&gt;"Y"),NA(),Capability!$Q$7))</f>
        <v/>
      </c>
      <c r="DL48">
        <f>IF(ISNA(DD48),NA(),IF(OR(Capability!$P$7="",Settings!$F$7&lt;&gt;"Y"),NA(),Capability!$P$7))</f>
        <v/>
      </c>
      <c r="DR48">
        <f>IF((DU$1+44)&gt;DS$1,NA(),(DU$1+44)-4)</f>
        <v/>
      </c>
      <c r="DS48">
        <f>IF((DU$1+44)&gt;DS$1,NA(),INDEX('Data Entry'!$K$5:$K$10004,(DU$1+44)-4))</f>
        <v/>
      </c>
      <c r="DT48">
        <f>IF(ISNA(DR48),NA(),Capability!$K$8)</f>
        <v/>
      </c>
      <c r="DU48">
        <f>IF(ISNA(DR48),NA(),Capability!$J$8)</f>
        <v/>
      </c>
      <c r="DV48">
        <f>IF(ISNA(DR48),NA(),Capability!$L$8)</f>
        <v/>
      </c>
      <c r="DW48">
        <f>IF(OR(ISNA(DS48),ISNA(DS47)),NA(),ABS(DS48-DS47))</f>
        <v/>
      </c>
      <c r="DX48">
        <f>IF(ISNA(DR48),NA(),Capability!$N$8)</f>
        <v/>
      </c>
      <c r="DY48">
        <f>IF(ISNA(DR48),NA(),IF(OR(Capability!$Q$8="",Settings!$F$7&lt;&gt;"Y"),NA(),Capability!$Q$8))</f>
        <v/>
      </c>
      <c r="DZ48">
        <f>IF(ISNA(DR48),NA(),IF(OR(Capability!$P$8="",Settings!$F$7&lt;&gt;"Y"),NA(),Capability!$P$8))</f>
        <v/>
      </c>
      <c r="EF48">
        <f>IF((EI$1+44)&gt;EG$1,NA(),(EI$1+44)-4)</f>
        <v/>
      </c>
      <c r="EG48">
        <f>IF((EI$1+44)&gt;EG$1,NA(),INDEX('Data Entry'!$L$5:$L$10004,(EI$1+44)-4))</f>
        <v/>
      </c>
      <c r="EH48">
        <f>IF(ISNA(EF48),NA(),Capability!$K$9)</f>
        <v/>
      </c>
      <c r="EI48">
        <f>IF(ISNA(EF48),NA(),Capability!$J$9)</f>
        <v/>
      </c>
      <c r="EJ48">
        <f>IF(ISNA(EF48),NA(),Capability!$L$9)</f>
        <v/>
      </c>
      <c r="EK48">
        <f>IF(OR(ISNA(EG48),ISNA(EG47)),NA(),ABS(EG48-EG47))</f>
        <v/>
      </c>
      <c r="EL48">
        <f>IF(ISNA(EF48),NA(),Capability!$N$9)</f>
        <v/>
      </c>
      <c r="EM48">
        <f>IF(ISNA(EF48),NA(),IF(OR(Capability!$Q$9="",Settings!$F$7&lt;&gt;"Y"),NA(),Capability!$Q$9))</f>
        <v/>
      </c>
      <c r="EN48">
        <f>IF(ISNA(EF48),NA(),IF(OR(Capability!$P$9="",Settings!$F$7&lt;&gt;"Y"),NA(),Capability!$P$9))</f>
        <v/>
      </c>
      <c r="ET48">
        <f>IF((EW$1+44)&gt;EU$1,NA(),(EW$1+44)-4)</f>
        <v/>
      </c>
      <c r="EU48">
        <f>IF((EW$1+44)&gt;EU$1,NA(),INDEX('Data Entry'!$M$5:$M$10004,(EW$1+44)-4))</f>
        <v/>
      </c>
      <c r="EV48">
        <f>IF(ISNA(ET48),NA(),Capability!$K$10)</f>
        <v/>
      </c>
      <c r="EW48">
        <f>IF(ISNA(ET48),NA(),Capability!$J$10)</f>
        <v/>
      </c>
      <c r="EX48">
        <f>IF(ISNA(ET48),NA(),Capability!$L$10)</f>
        <v/>
      </c>
      <c r="EY48">
        <f>IF(OR(ISNA(EU48),ISNA(EU47)),NA(),ABS(EU48-EU47))</f>
        <v/>
      </c>
      <c r="EZ48">
        <f>IF(ISNA(ET48),NA(),Capability!$N$10)</f>
        <v/>
      </c>
      <c r="FA48">
        <f>IF(ISNA(ET48),NA(),IF(OR(Capability!$Q$10="",Settings!$F$7&lt;&gt;"Y"),NA(),Capability!$Q$10))</f>
        <v/>
      </c>
      <c r="FB48">
        <f>IF(ISNA(ET48),NA(),IF(OR(Capability!$P$10="",Settings!$F$7&lt;&gt;"Y"),NA(),Capability!$P$10))</f>
        <v/>
      </c>
      <c r="FH48">
        <f>IF((FK$1+44)&gt;FI$1,NA(),(FK$1+44)-4)</f>
        <v/>
      </c>
      <c r="FI48">
        <f>IF((FK$1+44)&gt;FI$1,NA(),INDEX('Data Entry'!$N$5:$N$10004,(FK$1+44)-4))</f>
        <v/>
      </c>
      <c r="FJ48">
        <f>IF(ISNA(FH48),NA(),Capability!$K$11)</f>
        <v/>
      </c>
      <c r="FK48">
        <f>IF(ISNA(FH48),NA(),Capability!$J$11)</f>
        <v/>
      </c>
      <c r="FL48">
        <f>IF(ISNA(FH48),NA(),Capability!$L$11)</f>
        <v/>
      </c>
      <c r="FM48">
        <f>IF(OR(ISNA(FI48),ISNA(FI47)),NA(),ABS(FI48-FI47))</f>
        <v/>
      </c>
      <c r="FN48">
        <f>IF(ISNA(FH48),NA(),Capability!$N$11)</f>
        <v/>
      </c>
      <c r="FO48">
        <f>IF(ISNA(FH48),NA(),IF(OR(Capability!$Q$11="",Settings!$F$7&lt;&gt;"Y"),NA(),Capability!$Q$11))</f>
        <v/>
      </c>
      <c r="FP48">
        <f>IF(ISNA(FH48),NA(),IF(OR(Capability!$P$11="",Settings!$F$7&lt;&gt;"Y"),NA(),Capability!$P$11))</f>
        <v/>
      </c>
      <c r="FV48">
        <f>IF((FY$1+44)&gt;FW$1,NA(),(FY$1+44)-4)</f>
        <v/>
      </c>
      <c r="FW48">
        <f>IF((FY$1+44)&gt;FW$1,NA(),INDEX('Data Entry'!$O$5:$O$10004,(FY$1+44)-4))</f>
        <v/>
      </c>
      <c r="FX48">
        <f>IF(ISNA(FV48),NA(),Capability!$K$12)</f>
        <v/>
      </c>
      <c r="FY48">
        <f>IF(ISNA(FV48),NA(),Capability!$J$12)</f>
        <v/>
      </c>
      <c r="FZ48">
        <f>IF(ISNA(FV48),NA(),Capability!$L$12)</f>
        <v/>
      </c>
      <c r="GA48">
        <f>IF(OR(ISNA(FW48),ISNA(FW47)),NA(),ABS(FW48-FW47))</f>
        <v/>
      </c>
      <c r="GB48">
        <f>IF(ISNA(FV48),NA(),Capability!$N$12)</f>
        <v/>
      </c>
      <c r="GC48">
        <f>IF(ISNA(FV48),NA(),IF(OR(Capability!$Q$12="",Settings!$F$7&lt;&gt;"Y"),NA(),Capability!$Q$12))</f>
        <v/>
      </c>
      <c r="GD48">
        <f>IF(ISNA(FV48),NA(),IF(OR(Capability!$P$12="",Settings!$F$7&lt;&gt;"Y"),NA(),Capability!$P$12))</f>
        <v/>
      </c>
      <c r="GJ48">
        <f>IF((GM$1+44)&gt;GK$1,NA(),(GM$1+44)-4)</f>
        <v/>
      </c>
      <c r="GK48">
        <f>IF((GM$1+44)&gt;GK$1,NA(),INDEX('Data Entry'!$P$5:$P$10004,(GM$1+44)-4))</f>
        <v/>
      </c>
      <c r="GL48">
        <f>IF(ISNA(GJ48),NA(),Capability!$K$13)</f>
        <v/>
      </c>
      <c r="GM48">
        <f>IF(ISNA(GJ48),NA(),Capability!$J$13)</f>
        <v/>
      </c>
      <c r="GN48">
        <f>IF(ISNA(GJ48),NA(),Capability!$L$13)</f>
        <v/>
      </c>
      <c r="GO48">
        <f>IF(OR(ISNA(GK48),ISNA(GK47)),NA(),ABS(GK48-GK47))</f>
        <v/>
      </c>
      <c r="GP48">
        <f>IF(ISNA(GJ48),NA(),Capability!$N$13)</f>
        <v/>
      </c>
      <c r="GQ48">
        <f>IF(ISNA(GJ48),NA(),IF(OR(Capability!$Q$13="",Settings!$F$7&lt;&gt;"Y"),NA(),Capability!$Q$13))</f>
        <v/>
      </c>
      <c r="GR48">
        <f>IF(ISNA(GJ48),NA(),IF(OR(Capability!$P$13="",Settings!$F$7&lt;&gt;"Y"),NA(),Capability!$P$13))</f>
        <v/>
      </c>
      <c r="GX48">
        <f>IF((HA$1+44)&gt;GY$1,NA(),(HA$1+44)-4)</f>
        <v/>
      </c>
      <c r="GY48">
        <f>IF((HA$1+44)&gt;GY$1,NA(),INDEX('Data Entry'!$Q$5:$Q$10004,(HA$1+44)-4))</f>
        <v/>
      </c>
      <c r="GZ48">
        <f>IF(ISNA(GX48),NA(),Capability!$K$14)</f>
        <v/>
      </c>
      <c r="HA48">
        <f>IF(ISNA(GX48),NA(),Capability!$J$14)</f>
        <v/>
      </c>
      <c r="HB48">
        <f>IF(ISNA(GX48),NA(),Capability!$L$14)</f>
        <v/>
      </c>
      <c r="HC48">
        <f>IF(OR(ISNA(GY48),ISNA(GY47)),NA(),ABS(GY48-GY47))</f>
        <v/>
      </c>
      <c r="HD48">
        <f>IF(ISNA(GX48),NA(),Capability!$N$14)</f>
        <v/>
      </c>
      <c r="HE48">
        <f>IF(ISNA(GX48),NA(),IF(OR(Capability!$Q$14="",Settings!$F$7&lt;&gt;"Y"),NA(),Capability!$Q$14))</f>
        <v/>
      </c>
      <c r="HF48">
        <f>IF(ISNA(GX48),NA(),IF(OR(Capability!$P$14="",Settings!$F$7&lt;&gt;"Y"),NA(),Capability!$P$14))</f>
        <v/>
      </c>
    </row>
    <row r="49">
      <c r="A49" s="35" t="inlineStr">
        <is>
          <t>Min</t>
        </is>
      </c>
      <c r="B49" s="23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P49">
        <f>IF((CS$1+45)&gt;CQ$1,NA(),(CS$1+45)-4)</f>
        <v/>
      </c>
      <c r="CQ49">
        <f>IF((CS$1+45)&gt;CQ$1,NA(),INDEX('Data Entry'!$I$5:$I$10004,(CS$1+45)-4))</f>
        <v/>
      </c>
      <c r="CR49">
        <f>IF(ISNA(CP49),NA(),Capability!$K$6)</f>
        <v/>
      </c>
      <c r="CS49">
        <f>IF(ISNA(CP49),NA(),Capability!$J$6)</f>
        <v/>
      </c>
      <c r="CT49">
        <f>IF(ISNA(CP49),NA(),Capability!$L$6)</f>
        <v/>
      </c>
      <c r="CU49">
        <f>IF(OR(ISNA(CQ49),ISNA(CQ48)),NA(),ABS(CQ49-CQ48))</f>
        <v/>
      </c>
      <c r="CV49">
        <f>IF(ISNA(CP49),NA(),Capability!$N$6)</f>
        <v/>
      </c>
      <c r="CW49">
        <f>IF(ISNA(CP49),NA(),IF(OR(Capability!$Q$6="",Settings!$F$7&lt;&gt;"Y"),NA(),Capability!$Q$6))</f>
        <v/>
      </c>
      <c r="CX49">
        <f>IF(ISNA(CP49),NA(),IF(OR(Capability!$P$6="",Settings!$F$7&lt;&gt;"Y"),NA(),Capability!$P$6))</f>
        <v/>
      </c>
      <c r="DD49">
        <f>IF((DG$1+45)&gt;DE$1,NA(),(DG$1+45)-4)</f>
        <v/>
      </c>
      <c r="DE49">
        <f>IF((DG$1+45)&gt;DE$1,NA(),INDEX('Data Entry'!$J$5:$J$10004,(DG$1+45)-4))</f>
        <v/>
      </c>
      <c r="DF49">
        <f>IF(ISNA(DD49),NA(),Capability!$K$7)</f>
        <v/>
      </c>
      <c r="DG49">
        <f>IF(ISNA(DD49),NA(),Capability!$J$7)</f>
        <v/>
      </c>
      <c r="DH49">
        <f>IF(ISNA(DD49),NA(),Capability!$L$7)</f>
        <v/>
      </c>
      <c r="DI49">
        <f>IF(OR(ISNA(DE49),ISNA(DE48)),NA(),ABS(DE49-DE48))</f>
        <v/>
      </c>
      <c r="DJ49">
        <f>IF(ISNA(DD49),NA(),Capability!$N$7)</f>
        <v/>
      </c>
      <c r="DK49">
        <f>IF(ISNA(DD49),NA(),IF(OR(Capability!$Q$7="",Settings!$F$7&lt;&gt;"Y"),NA(),Capability!$Q$7))</f>
        <v/>
      </c>
      <c r="DL49">
        <f>IF(ISNA(DD49),NA(),IF(OR(Capability!$P$7="",Settings!$F$7&lt;&gt;"Y"),NA(),Capability!$P$7))</f>
        <v/>
      </c>
      <c r="DR49">
        <f>IF((DU$1+45)&gt;DS$1,NA(),(DU$1+45)-4)</f>
        <v/>
      </c>
      <c r="DS49">
        <f>IF((DU$1+45)&gt;DS$1,NA(),INDEX('Data Entry'!$K$5:$K$10004,(DU$1+45)-4))</f>
        <v/>
      </c>
      <c r="DT49">
        <f>IF(ISNA(DR49),NA(),Capability!$K$8)</f>
        <v/>
      </c>
      <c r="DU49">
        <f>IF(ISNA(DR49),NA(),Capability!$J$8)</f>
        <v/>
      </c>
      <c r="DV49">
        <f>IF(ISNA(DR49),NA(),Capability!$L$8)</f>
        <v/>
      </c>
      <c r="DW49">
        <f>IF(OR(ISNA(DS49),ISNA(DS48)),NA(),ABS(DS49-DS48))</f>
        <v/>
      </c>
      <c r="DX49">
        <f>IF(ISNA(DR49),NA(),Capability!$N$8)</f>
        <v/>
      </c>
      <c r="DY49">
        <f>IF(ISNA(DR49),NA(),IF(OR(Capability!$Q$8="",Settings!$F$7&lt;&gt;"Y"),NA(),Capability!$Q$8))</f>
        <v/>
      </c>
      <c r="DZ49">
        <f>IF(ISNA(DR49),NA(),IF(OR(Capability!$P$8="",Settings!$F$7&lt;&gt;"Y"),NA(),Capability!$P$8))</f>
        <v/>
      </c>
      <c r="EF49">
        <f>IF((EI$1+45)&gt;EG$1,NA(),(EI$1+45)-4)</f>
        <v/>
      </c>
      <c r="EG49">
        <f>IF((EI$1+45)&gt;EG$1,NA(),INDEX('Data Entry'!$L$5:$L$10004,(EI$1+45)-4))</f>
        <v/>
      </c>
      <c r="EH49">
        <f>IF(ISNA(EF49),NA(),Capability!$K$9)</f>
        <v/>
      </c>
      <c r="EI49">
        <f>IF(ISNA(EF49),NA(),Capability!$J$9)</f>
        <v/>
      </c>
      <c r="EJ49">
        <f>IF(ISNA(EF49),NA(),Capability!$L$9)</f>
        <v/>
      </c>
      <c r="EK49">
        <f>IF(OR(ISNA(EG49),ISNA(EG48)),NA(),ABS(EG49-EG48))</f>
        <v/>
      </c>
      <c r="EL49">
        <f>IF(ISNA(EF49),NA(),Capability!$N$9)</f>
        <v/>
      </c>
      <c r="EM49">
        <f>IF(ISNA(EF49),NA(),IF(OR(Capability!$Q$9="",Settings!$F$7&lt;&gt;"Y"),NA(),Capability!$Q$9))</f>
        <v/>
      </c>
      <c r="EN49">
        <f>IF(ISNA(EF49),NA(),IF(OR(Capability!$P$9="",Settings!$F$7&lt;&gt;"Y"),NA(),Capability!$P$9))</f>
        <v/>
      </c>
      <c r="ET49">
        <f>IF((EW$1+45)&gt;EU$1,NA(),(EW$1+45)-4)</f>
        <v/>
      </c>
      <c r="EU49">
        <f>IF((EW$1+45)&gt;EU$1,NA(),INDEX('Data Entry'!$M$5:$M$10004,(EW$1+45)-4))</f>
        <v/>
      </c>
      <c r="EV49">
        <f>IF(ISNA(ET49),NA(),Capability!$K$10)</f>
        <v/>
      </c>
      <c r="EW49">
        <f>IF(ISNA(ET49),NA(),Capability!$J$10)</f>
        <v/>
      </c>
      <c r="EX49">
        <f>IF(ISNA(ET49),NA(),Capability!$L$10)</f>
        <v/>
      </c>
      <c r="EY49">
        <f>IF(OR(ISNA(EU49),ISNA(EU48)),NA(),ABS(EU49-EU48))</f>
        <v/>
      </c>
      <c r="EZ49">
        <f>IF(ISNA(ET49),NA(),Capability!$N$10)</f>
        <v/>
      </c>
      <c r="FA49">
        <f>IF(ISNA(ET49),NA(),IF(OR(Capability!$Q$10="",Settings!$F$7&lt;&gt;"Y"),NA(),Capability!$Q$10))</f>
        <v/>
      </c>
      <c r="FB49">
        <f>IF(ISNA(ET49),NA(),IF(OR(Capability!$P$10="",Settings!$F$7&lt;&gt;"Y"),NA(),Capability!$P$10))</f>
        <v/>
      </c>
      <c r="FH49">
        <f>IF((FK$1+45)&gt;FI$1,NA(),(FK$1+45)-4)</f>
        <v/>
      </c>
      <c r="FI49">
        <f>IF((FK$1+45)&gt;FI$1,NA(),INDEX('Data Entry'!$N$5:$N$10004,(FK$1+45)-4))</f>
        <v/>
      </c>
      <c r="FJ49">
        <f>IF(ISNA(FH49),NA(),Capability!$K$11)</f>
        <v/>
      </c>
      <c r="FK49">
        <f>IF(ISNA(FH49),NA(),Capability!$J$11)</f>
        <v/>
      </c>
      <c r="FL49">
        <f>IF(ISNA(FH49),NA(),Capability!$L$11)</f>
        <v/>
      </c>
      <c r="FM49">
        <f>IF(OR(ISNA(FI49),ISNA(FI48)),NA(),ABS(FI49-FI48))</f>
        <v/>
      </c>
      <c r="FN49">
        <f>IF(ISNA(FH49),NA(),Capability!$N$11)</f>
        <v/>
      </c>
      <c r="FO49">
        <f>IF(ISNA(FH49),NA(),IF(OR(Capability!$Q$11="",Settings!$F$7&lt;&gt;"Y"),NA(),Capability!$Q$11))</f>
        <v/>
      </c>
      <c r="FP49">
        <f>IF(ISNA(FH49),NA(),IF(OR(Capability!$P$11="",Settings!$F$7&lt;&gt;"Y"),NA(),Capability!$P$11))</f>
        <v/>
      </c>
      <c r="FV49">
        <f>IF((FY$1+45)&gt;FW$1,NA(),(FY$1+45)-4)</f>
        <v/>
      </c>
      <c r="FW49">
        <f>IF((FY$1+45)&gt;FW$1,NA(),INDEX('Data Entry'!$O$5:$O$10004,(FY$1+45)-4))</f>
        <v/>
      </c>
      <c r="FX49">
        <f>IF(ISNA(FV49),NA(),Capability!$K$12)</f>
        <v/>
      </c>
      <c r="FY49">
        <f>IF(ISNA(FV49),NA(),Capability!$J$12)</f>
        <v/>
      </c>
      <c r="FZ49">
        <f>IF(ISNA(FV49),NA(),Capability!$L$12)</f>
        <v/>
      </c>
      <c r="GA49">
        <f>IF(OR(ISNA(FW49),ISNA(FW48)),NA(),ABS(FW49-FW48))</f>
        <v/>
      </c>
      <c r="GB49">
        <f>IF(ISNA(FV49),NA(),Capability!$N$12)</f>
        <v/>
      </c>
      <c r="GC49">
        <f>IF(ISNA(FV49),NA(),IF(OR(Capability!$Q$12="",Settings!$F$7&lt;&gt;"Y"),NA(),Capability!$Q$12))</f>
        <v/>
      </c>
      <c r="GD49">
        <f>IF(ISNA(FV49),NA(),IF(OR(Capability!$P$12="",Settings!$F$7&lt;&gt;"Y"),NA(),Capability!$P$12))</f>
        <v/>
      </c>
      <c r="GJ49">
        <f>IF((GM$1+45)&gt;GK$1,NA(),(GM$1+45)-4)</f>
        <v/>
      </c>
      <c r="GK49">
        <f>IF((GM$1+45)&gt;GK$1,NA(),INDEX('Data Entry'!$P$5:$P$10004,(GM$1+45)-4))</f>
        <v/>
      </c>
      <c r="GL49">
        <f>IF(ISNA(GJ49),NA(),Capability!$K$13)</f>
        <v/>
      </c>
      <c r="GM49">
        <f>IF(ISNA(GJ49),NA(),Capability!$J$13)</f>
        <v/>
      </c>
      <c r="GN49">
        <f>IF(ISNA(GJ49),NA(),Capability!$L$13)</f>
        <v/>
      </c>
      <c r="GO49">
        <f>IF(OR(ISNA(GK49),ISNA(GK48)),NA(),ABS(GK49-GK48))</f>
        <v/>
      </c>
      <c r="GP49">
        <f>IF(ISNA(GJ49),NA(),Capability!$N$13)</f>
        <v/>
      </c>
      <c r="GQ49">
        <f>IF(ISNA(GJ49),NA(),IF(OR(Capability!$Q$13="",Settings!$F$7&lt;&gt;"Y"),NA(),Capability!$Q$13))</f>
        <v/>
      </c>
      <c r="GR49">
        <f>IF(ISNA(GJ49),NA(),IF(OR(Capability!$P$13="",Settings!$F$7&lt;&gt;"Y"),NA(),Capability!$P$13))</f>
        <v/>
      </c>
      <c r="GX49">
        <f>IF((HA$1+45)&gt;GY$1,NA(),(HA$1+45)-4)</f>
        <v/>
      </c>
      <c r="GY49">
        <f>IF((HA$1+45)&gt;GY$1,NA(),INDEX('Data Entry'!$Q$5:$Q$10004,(HA$1+45)-4))</f>
        <v/>
      </c>
      <c r="GZ49">
        <f>IF(ISNA(GX49),NA(),Capability!$K$14)</f>
        <v/>
      </c>
      <c r="HA49">
        <f>IF(ISNA(GX49),NA(),Capability!$J$14)</f>
        <v/>
      </c>
      <c r="HB49">
        <f>IF(ISNA(GX49),NA(),Capability!$L$14)</f>
        <v/>
      </c>
      <c r="HC49">
        <f>IF(OR(ISNA(GY49),ISNA(GY48)),NA(),ABS(GY49-GY48))</f>
        <v/>
      </c>
      <c r="HD49">
        <f>IF(ISNA(GX49),NA(),Capability!$N$14)</f>
        <v/>
      </c>
      <c r="HE49">
        <f>IF(ISNA(GX49),NA(),IF(OR(Capability!$Q$14="",Settings!$F$7&lt;&gt;"Y"),NA(),Capability!$Q$14))</f>
        <v/>
      </c>
      <c r="HF49">
        <f>IF(ISNA(GX49),NA(),IF(OR(Capability!$P$14="",Settings!$F$7&lt;&gt;"Y"),NA(),Capability!$P$14))</f>
        <v/>
      </c>
    </row>
    <row r="50">
      <c r="A50" s="35" t="inlineStr">
        <is>
          <t>Max</t>
        </is>
      </c>
      <c r="B50" s="23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P50">
        <f>IF((CS$1+46)&gt;CQ$1,NA(),(CS$1+46)-4)</f>
        <v/>
      </c>
      <c r="CQ50">
        <f>IF((CS$1+46)&gt;CQ$1,NA(),INDEX('Data Entry'!$I$5:$I$10004,(CS$1+46)-4))</f>
        <v/>
      </c>
      <c r="CR50">
        <f>IF(ISNA(CP50),NA(),Capability!$K$6)</f>
        <v/>
      </c>
      <c r="CS50">
        <f>IF(ISNA(CP50),NA(),Capability!$J$6)</f>
        <v/>
      </c>
      <c r="CT50">
        <f>IF(ISNA(CP50),NA(),Capability!$L$6)</f>
        <v/>
      </c>
      <c r="CU50">
        <f>IF(OR(ISNA(CQ50),ISNA(CQ49)),NA(),ABS(CQ50-CQ49))</f>
        <v/>
      </c>
      <c r="CV50">
        <f>IF(ISNA(CP50),NA(),Capability!$N$6)</f>
        <v/>
      </c>
      <c r="CW50">
        <f>IF(ISNA(CP50),NA(),IF(OR(Capability!$Q$6="",Settings!$F$7&lt;&gt;"Y"),NA(),Capability!$Q$6))</f>
        <v/>
      </c>
      <c r="CX50">
        <f>IF(ISNA(CP50),NA(),IF(OR(Capability!$P$6="",Settings!$F$7&lt;&gt;"Y"),NA(),Capability!$P$6))</f>
        <v/>
      </c>
      <c r="DD50">
        <f>IF((DG$1+46)&gt;DE$1,NA(),(DG$1+46)-4)</f>
        <v/>
      </c>
      <c r="DE50">
        <f>IF((DG$1+46)&gt;DE$1,NA(),INDEX('Data Entry'!$J$5:$J$10004,(DG$1+46)-4))</f>
        <v/>
      </c>
      <c r="DF50">
        <f>IF(ISNA(DD50),NA(),Capability!$K$7)</f>
        <v/>
      </c>
      <c r="DG50">
        <f>IF(ISNA(DD50),NA(),Capability!$J$7)</f>
        <v/>
      </c>
      <c r="DH50">
        <f>IF(ISNA(DD50),NA(),Capability!$L$7)</f>
        <v/>
      </c>
      <c r="DI50">
        <f>IF(OR(ISNA(DE50),ISNA(DE49)),NA(),ABS(DE50-DE49))</f>
        <v/>
      </c>
      <c r="DJ50">
        <f>IF(ISNA(DD50),NA(),Capability!$N$7)</f>
        <v/>
      </c>
      <c r="DK50">
        <f>IF(ISNA(DD50),NA(),IF(OR(Capability!$Q$7="",Settings!$F$7&lt;&gt;"Y"),NA(),Capability!$Q$7))</f>
        <v/>
      </c>
      <c r="DL50">
        <f>IF(ISNA(DD50),NA(),IF(OR(Capability!$P$7="",Settings!$F$7&lt;&gt;"Y"),NA(),Capability!$P$7))</f>
        <v/>
      </c>
      <c r="DR50">
        <f>IF((DU$1+46)&gt;DS$1,NA(),(DU$1+46)-4)</f>
        <v/>
      </c>
      <c r="DS50">
        <f>IF((DU$1+46)&gt;DS$1,NA(),INDEX('Data Entry'!$K$5:$K$10004,(DU$1+46)-4))</f>
        <v/>
      </c>
      <c r="DT50">
        <f>IF(ISNA(DR50),NA(),Capability!$K$8)</f>
        <v/>
      </c>
      <c r="DU50">
        <f>IF(ISNA(DR50),NA(),Capability!$J$8)</f>
        <v/>
      </c>
      <c r="DV50">
        <f>IF(ISNA(DR50),NA(),Capability!$L$8)</f>
        <v/>
      </c>
      <c r="DW50">
        <f>IF(OR(ISNA(DS50),ISNA(DS49)),NA(),ABS(DS50-DS49))</f>
        <v/>
      </c>
      <c r="DX50">
        <f>IF(ISNA(DR50),NA(),Capability!$N$8)</f>
        <v/>
      </c>
      <c r="DY50">
        <f>IF(ISNA(DR50),NA(),IF(OR(Capability!$Q$8="",Settings!$F$7&lt;&gt;"Y"),NA(),Capability!$Q$8))</f>
        <v/>
      </c>
      <c r="DZ50">
        <f>IF(ISNA(DR50),NA(),IF(OR(Capability!$P$8="",Settings!$F$7&lt;&gt;"Y"),NA(),Capability!$P$8))</f>
        <v/>
      </c>
      <c r="EF50">
        <f>IF((EI$1+46)&gt;EG$1,NA(),(EI$1+46)-4)</f>
        <v/>
      </c>
      <c r="EG50">
        <f>IF((EI$1+46)&gt;EG$1,NA(),INDEX('Data Entry'!$L$5:$L$10004,(EI$1+46)-4))</f>
        <v/>
      </c>
      <c r="EH50">
        <f>IF(ISNA(EF50),NA(),Capability!$K$9)</f>
        <v/>
      </c>
      <c r="EI50">
        <f>IF(ISNA(EF50),NA(),Capability!$J$9)</f>
        <v/>
      </c>
      <c r="EJ50">
        <f>IF(ISNA(EF50),NA(),Capability!$L$9)</f>
        <v/>
      </c>
      <c r="EK50">
        <f>IF(OR(ISNA(EG50),ISNA(EG49)),NA(),ABS(EG50-EG49))</f>
        <v/>
      </c>
      <c r="EL50">
        <f>IF(ISNA(EF50),NA(),Capability!$N$9)</f>
        <v/>
      </c>
      <c r="EM50">
        <f>IF(ISNA(EF50),NA(),IF(OR(Capability!$Q$9="",Settings!$F$7&lt;&gt;"Y"),NA(),Capability!$Q$9))</f>
        <v/>
      </c>
      <c r="EN50">
        <f>IF(ISNA(EF50),NA(),IF(OR(Capability!$P$9="",Settings!$F$7&lt;&gt;"Y"),NA(),Capability!$P$9))</f>
        <v/>
      </c>
      <c r="ET50">
        <f>IF((EW$1+46)&gt;EU$1,NA(),(EW$1+46)-4)</f>
        <v/>
      </c>
      <c r="EU50">
        <f>IF((EW$1+46)&gt;EU$1,NA(),INDEX('Data Entry'!$M$5:$M$10004,(EW$1+46)-4))</f>
        <v/>
      </c>
      <c r="EV50">
        <f>IF(ISNA(ET50),NA(),Capability!$K$10)</f>
        <v/>
      </c>
      <c r="EW50">
        <f>IF(ISNA(ET50),NA(),Capability!$J$10)</f>
        <v/>
      </c>
      <c r="EX50">
        <f>IF(ISNA(ET50),NA(),Capability!$L$10)</f>
        <v/>
      </c>
      <c r="EY50">
        <f>IF(OR(ISNA(EU50),ISNA(EU49)),NA(),ABS(EU50-EU49))</f>
        <v/>
      </c>
      <c r="EZ50">
        <f>IF(ISNA(ET50),NA(),Capability!$N$10)</f>
        <v/>
      </c>
      <c r="FA50">
        <f>IF(ISNA(ET50),NA(),IF(OR(Capability!$Q$10="",Settings!$F$7&lt;&gt;"Y"),NA(),Capability!$Q$10))</f>
        <v/>
      </c>
      <c r="FB50">
        <f>IF(ISNA(ET50),NA(),IF(OR(Capability!$P$10="",Settings!$F$7&lt;&gt;"Y"),NA(),Capability!$P$10))</f>
        <v/>
      </c>
      <c r="FH50">
        <f>IF((FK$1+46)&gt;FI$1,NA(),(FK$1+46)-4)</f>
        <v/>
      </c>
      <c r="FI50">
        <f>IF((FK$1+46)&gt;FI$1,NA(),INDEX('Data Entry'!$N$5:$N$10004,(FK$1+46)-4))</f>
        <v/>
      </c>
      <c r="FJ50">
        <f>IF(ISNA(FH50),NA(),Capability!$K$11)</f>
        <v/>
      </c>
      <c r="FK50">
        <f>IF(ISNA(FH50),NA(),Capability!$J$11)</f>
        <v/>
      </c>
      <c r="FL50">
        <f>IF(ISNA(FH50),NA(),Capability!$L$11)</f>
        <v/>
      </c>
      <c r="FM50">
        <f>IF(OR(ISNA(FI50),ISNA(FI49)),NA(),ABS(FI50-FI49))</f>
        <v/>
      </c>
      <c r="FN50">
        <f>IF(ISNA(FH50),NA(),Capability!$N$11)</f>
        <v/>
      </c>
      <c r="FO50">
        <f>IF(ISNA(FH50),NA(),IF(OR(Capability!$Q$11="",Settings!$F$7&lt;&gt;"Y"),NA(),Capability!$Q$11))</f>
        <v/>
      </c>
      <c r="FP50">
        <f>IF(ISNA(FH50),NA(),IF(OR(Capability!$P$11="",Settings!$F$7&lt;&gt;"Y"),NA(),Capability!$P$11))</f>
        <v/>
      </c>
      <c r="FV50">
        <f>IF((FY$1+46)&gt;FW$1,NA(),(FY$1+46)-4)</f>
        <v/>
      </c>
      <c r="FW50">
        <f>IF((FY$1+46)&gt;FW$1,NA(),INDEX('Data Entry'!$O$5:$O$10004,(FY$1+46)-4))</f>
        <v/>
      </c>
      <c r="FX50">
        <f>IF(ISNA(FV50),NA(),Capability!$K$12)</f>
        <v/>
      </c>
      <c r="FY50">
        <f>IF(ISNA(FV50),NA(),Capability!$J$12)</f>
        <v/>
      </c>
      <c r="FZ50">
        <f>IF(ISNA(FV50),NA(),Capability!$L$12)</f>
        <v/>
      </c>
      <c r="GA50">
        <f>IF(OR(ISNA(FW50),ISNA(FW49)),NA(),ABS(FW50-FW49))</f>
        <v/>
      </c>
      <c r="GB50">
        <f>IF(ISNA(FV50),NA(),Capability!$N$12)</f>
        <v/>
      </c>
      <c r="GC50">
        <f>IF(ISNA(FV50),NA(),IF(OR(Capability!$Q$12="",Settings!$F$7&lt;&gt;"Y"),NA(),Capability!$Q$12))</f>
        <v/>
      </c>
      <c r="GD50">
        <f>IF(ISNA(FV50),NA(),IF(OR(Capability!$P$12="",Settings!$F$7&lt;&gt;"Y"),NA(),Capability!$P$12))</f>
        <v/>
      </c>
      <c r="GJ50">
        <f>IF((GM$1+46)&gt;GK$1,NA(),(GM$1+46)-4)</f>
        <v/>
      </c>
      <c r="GK50">
        <f>IF((GM$1+46)&gt;GK$1,NA(),INDEX('Data Entry'!$P$5:$P$10004,(GM$1+46)-4))</f>
        <v/>
      </c>
      <c r="GL50">
        <f>IF(ISNA(GJ50),NA(),Capability!$K$13)</f>
        <v/>
      </c>
      <c r="GM50">
        <f>IF(ISNA(GJ50),NA(),Capability!$J$13)</f>
        <v/>
      </c>
      <c r="GN50">
        <f>IF(ISNA(GJ50),NA(),Capability!$L$13)</f>
        <v/>
      </c>
      <c r="GO50">
        <f>IF(OR(ISNA(GK50),ISNA(GK49)),NA(),ABS(GK50-GK49))</f>
        <v/>
      </c>
      <c r="GP50">
        <f>IF(ISNA(GJ50),NA(),Capability!$N$13)</f>
        <v/>
      </c>
      <c r="GQ50">
        <f>IF(ISNA(GJ50),NA(),IF(OR(Capability!$Q$13="",Settings!$F$7&lt;&gt;"Y"),NA(),Capability!$Q$13))</f>
        <v/>
      </c>
      <c r="GR50">
        <f>IF(ISNA(GJ50),NA(),IF(OR(Capability!$P$13="",Settings!$F$7&lt;&gt;"Y"),NA(),Capability!$P$13))</f>
        <v/>
      </c>
      <c r="GX50">
        <f>IF((HA$1+46)&gt;GY$1,NA(),(HA$1+46)-4)</f>
        <v/>
      </c>
      <c r="GY50">
        <f>IF((HA$1+46)&gt;GY$1,NA(),INDEX('Data Entry'!$Q$5:$Q$10004,(HA$1+46)-4))</f>
        <v/>
      </c>
      <c r="GZ50">
        <f>IF(ISNA(GX50),NA(),Capability!$K$14)</f>
        <v/>
      </c>
      <c r="HA50">
        <f>IF(ISNA(GX50),NA(),Capability!$J$14)</f>
        <v/>
      </c>
      <c r="HB50">
        <f>IF(ISNA(GX50),NA(),Capability!$L$14)</f>
        <v/>
      </c>
      <c r="HC50">
        <f>IF(OR(ISNA(GY50),ISNA(GY49)),NA(),ABS(GY50-GY49))</f>
        <v/>
      </c>
      <c r="HD50">
        <f>IF(ISNA(GX50),NA(),Capability!$N$14)</f>
        <v/>
      </c>
      <c r="HE50">
        <f>IF(ISNA(GX50),NA(),IF(OR(Capability!$Q$14="",Settings!$F$7&lt;&gt;"Y"),NA(),Capability!$Q$14))</f>
        <v/>
      </c>
      <c r="HF50">
        <f>IF(ISNA(GX50),NA(),IF(OR(Capability!$P$14="",Settings!$F$7&lt;&gt;"Y"),NA(),Capability!$P$14))</f>
        <v/>
      </c>
    </row>
    <row r="51">
      <c r="A51" s="35" t="inlineStr">
        <is>
          <t>Range</t>
        </is>
      </c>
      <c r="B51" s="23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P51">
        <f>IF((CS$1+47)&gt;CQ$1,NA(),(CS$1+47)-4)</f>
        <v/>
      </c>
      <c r="CQ51">
        <f>IF((CS$1+47)&gt;CQ$1,NA(),INDEX('Data Entry'!$I$5:$I$10004,(CS$1+47)-4))</f>
        <v/>
      </c>
      <c r="CR51">
        <f>IF(ISNA(CP51),NA(),Capability!$K$6)</f>
        <v/>
      </c>
      <c r="CS51">
        <f>IF(ISNA(CP51),NA(),Capability!$J$6)</f>
        <v/>
      </c>
      <c r="CT51">
        <f>IF(ISNA(CP51),NA(),Capability!$L$6)</f>
        <v/>
      </c>
      <c r="CU51">
        <f>IF(OR(ISNA(CQ51),ISNA(CQ50)),NA(),ABS(CQ51-CQ50))</f>
        <v/>
      </c>
      <c r="CV51">
        <f>IF(ISNA(CP51),NA(),Capability!$N$6)</f>
        <v/>
      </c>
      <c r="CW51">
        <f>IF(ISNA(CP51),NA(),IF(OR(Capability!$Q$6="",Settings!$F$7&lt;&gt;"Y"),NA(),Capability!$Q$6))</f>
        <v/>
      </c>
      <c r="CX51">
        <f>IF(ISNA(CP51),NA(),IF(OR(Capability!$P$6="",Settings!$F$7&lt;&gt;"Y"),NA(),Capability!$P$6))</f>
        <v/>
      </c>
      <c r="DD51">
        <f>IF((DG$1+47)&gt;DE$1,NA(),(DG$1+47)-4)</f>
        <v/>
      </c>
      <c r="DE51">
        <f>IF((DG$1+47)&gt;DE$1,NA(),INDEX('Data Entry'!$J$5:$J$10004,(DG$1+47)-4))</f>
        <v/>
      </c>
      <c r="DF51">
        <f>IF(ISNA(DD51),NA(),Capability!$K$7)</f>
        <v/>
      </c>
      <c r="DG51">
        <f>IF(ISNA(DD51),NA(),Capability!$J$7)</f>
        <v/>
      </c>
      <c r="DH51">
        <f>IF(ISNA(DD51),NA(),Capability!$L$7)</f>
        <v/>
      </c>
      <c r="DI51">
        <f>IF(OR(ISNA(DE51),ISNA(DE50)),NA(),ABS(DE51-DE50))</f>
        <v/>
      </c>
      <c r="DJ51">
        <f>IF(ISNA(DD51),NA(),Capability!$N$7)</f>
        <v/>
      </c>
      <c r="DK51">
        <f>IF(ISNA(DD51),NA(),IF(OR(Capability!$Q$7="",Settings!$F$7&lt;&gt;"Y"),NA(),Capability!$Q$7))</f>
        <v/>
      </c>
      <c r="DL51">
        <f>IF(ISNA(DD51),NA(),IF(OR(Capability!$P$7="",Settings!$F$7&lt;&gt;"Y"),NA(),Capability!$P$7))</f>
        <v/>
      </c>
      <c r="DR51">
        <f>IF((DU$1+47)&gt;DS$1,NA(),(DU$1+47)-4)</f>
        <v/>
      </c>
      <c r="DS51">
        <f>IF((DU$1+47)&gt;DS$1,NA(),INDEX('Data Entry'!$K$5:$K$10004,(DU$1+47)-4))</f>
        <v/>
      </c>
      <c r="DT51">
        <f>IF(ISNA(DR51),NA(),Capability!$K$8)</f>
        <v/>
      </c>
      <c r="DU51">
        <f>IF(ISNA(DR51),NA(),Capability!$J$8)</f>
        <v/>
      </c>
      <c r="DV51">
        <f>IF(ISNA(DR51),NA(),Capability!$L$8)</f>
        <v/>
      </c>
      <c r="DW51">
        <f>IF(OR(ISNA(DS51),ISNA(DS50)),NA(),ABS(DS51-DS50))</f>
        <v/>
      </c>
      <c r="DX51">
        <f>IF(ISNA(DR51),NA(),Capability!$N$8)</f>
        <v/>
      </c>
      <c r="DY51">
        <f>IF(ISNA(DR51),NA(),IF(OR(Capability!$Q$8="",Settings!$F$7&lt;&gt;"Y"),NA(),Capability!$Q$8))</f>
        <v/>
      </c>
      <c r="DZ51">
        <f>IF(ISNA(DR51),NA(),IF(OR(Capability!$P$8="",Settings!$F$7&lt;&gt;"Y"),NA(),Capability!$P$8))</f>
        <v/>
      </c>
      <c r="EF51">
        <f>IF((EI$1+47)&gt;EG$1,NA(),(EI$1+47)-4)</f>
        <v/>
      </c>
      <c r="EG51">
        <f>IF((EI$1+47)&gt;EG$1,NA(),INDEX('Data Entry'!$L$5:$L$10004,(EI$1+47)-4))</f>
        <v/>
      </c>
      <c r="EH51">
        <f>IF(ISNA(EF51),NA(),Capability!$K$9)</f>
        <v/>
      </c>
      <c r="EI51">
        <f>IF(ISNA(EF51),NA(),Capability!$J$9)</f>
        <v/>
      </c>
      <c r="EJ51">
        <f>IF(ISNA(EF51),NA(),Capability!$L$9)</f>
        <v/>
      </c>
      <c r="EK51">
        <f>IF(OR(ISNA(EG51),ISNA(EG50)),NA(),ABS(EG51-EG50))</f>
        <v/>
      </c>
      <c r="EL51">
        <f>IF(ISNA(EF51),NA(),Capability!$N$9)</f>
        <v/>
      </c>
      <c r="EM51">
        <f>IF(ISNA(EF51),NA(),IF(OR(Capability!$Q$9="",Settings!$F$7&lt;&gt;"Y"),NA(),Capability!$Q$9))</f>
        <v/>
      </c>
      <c r="EN51">
        <f>IF(ISNA(EF51),NA(),IF(OR(Capability!$P$9="",Settings!$F$7&lt;&gt;"Y"),NA(),Capability!$P$9))</f>
        <v/>
      </c>
      <c r="ET51">
        <f>IF((EW$1+47)&gt;EU$1,NA(),(EW$1+47)-4)</f>
        <v/>
      </c>
      <c r="EU51">
        <f>IF((EW$1+47)&gt;EU$1,NA(),INDEX('Data Entry'!$M$5:$M$10004,(EW$1+47)-4))</f>
        <v/>
      </c>
      <c r="EV51">
        <f>IF(ISNA(ET51),NA(),Capability!$K$10)</f>
        <v/>
      </c>
      <c r="EW51">
        <f>IF(ISNA(ET51),NA(),Capability!$J$10)</f>
        <v/>
      </c>
      <c r="EX51">
        <f>IF(ISNA(ET51),NA(),Capability!$L$10)</f>
        <v/>
      </c>
      <c r="EY51">
        <f>IF(OR(ISNA(EU51),ISNA(EU50)),NA(),ABS(EU51-EU50))</f>
        <v/>
      </c>
      <c r="EZ51">
        <f>IF(ISNA(ET51),NA(),Capability!$N$10)</f>
        <v/>
      </c>
      <c r="FA51">
        <f>IF(ISNA(ET51),NA(),IF(OR(Capability!$Q$10="",Settings!$F$7&lt;&gt;"Y"),NA(),Capability!$Q$10))</f>
        <v/>
      </c>
      <c r="FB51">
        <f>IF(ISNA(ET51),NA(),IF(OR(Capability!$P$10="",Settings!$F$7&lt;&gt;"Y"),NA(),Capability!$P$10))</f>
        <v/>
      </c>
      <c r="FH51">
        <f>IF((FK$1+47)&gt;FI$1,NA(),(FK$1+47)-4)</f>
        <v/>
      </c>
      <c r="FI51">
        <f>IF((FK$1+47)&gt;FI$1,NA(),INDEX('Data Entry'!$N$5:$N$10004,(FK$1+47)-4))</f>
        <v/>
      </c>
      <c r="FJ51">
        <f>IF(ISNA(FH51),NA(),Capability!$K$11)</f>
        <v/>
      </c>
      <c r="FK51">
        <f>IF(ISNA(FH51),NA(),Capability!$J$11)</f>
        <v/>
      </c>
      <c r="FL51">
        <f>IF(ISNA(FH51),NA(),Capability!$L$11)</f>
        <v/>
      </c>
      <c r="FM51">
        <f>IF(OR(ISNA(FI51),ISNA(FI50)),NA(),ABS(FI51-FI50))</f>
        <v/>
      </c>
      <c r="FN51">
        <f>IF(ISNA(FH51),NA(),Capability!$N$11)</f>
        <v/>
      </c>
      <c r="FO51">
        <f>IF(ISNA(FH51),NA(),IF(OR(Capability!$Q$11="",Settings!$F$7&lt;&gt;"Y"),NA(),Capability!$Q$11))</f>
        <v/>
      </c>
      <c r="FP51">
        <f>IF(ISNA(FH51),NA(),IF(OR(Capability!$P$11="",Settings!$F$7&lt;&gt;"Y"),NA(),Capability!$P$11))</f>
        <v/>
      </c>
      <c r="FV51">
        <f>IF((FY$1+47)&gt;FW$1,NA(),(FY$1+47)-4)</f>
        <v/>
      </c>
      <c r="FW51">
        <f>IF((FY$1+47)&gt;FW$1,NA(),INDEX('Data Entry'!$O$5:$O$10004,(FY$1+47)-4))</f>
        <v/>
      </c>
      <c r="FX51">
        <f>IF(ISNA(FV51),NA(),Capability!$K$12)</f>
        <v/>
      </c>
      <c r="FY51">
        <f>IF(ISNA(FV51),NA(),Capability!$J$12)</f>
        <v/>
      </c>
      <c r="FZ51">
        <f>IF(ISNA(FV51),NA(),Capability!$L$12)</f>
        <v/>
      </c>
      <c r="GA51">
        <f>IF(OR(ISNA(FW51),ISNA(FW50)),NA(),ABS(FW51-FW50))</f>
        <v/>
      </c>
      <c r="GB51">
        <f>IF(ISNA(FV51),NA(),Capability!$N$12)</f>
        <v/>
      </c>
      <c r="GC51">
        <f>IF(ISNA(FV51),NA(),IF(OR(Capability!$Q$12="",Settings!$F$7&lt;&gt;"Y"),NA(),Capability!$Q$12))</f>
        <v/>
      </c>
      <c r="GD51">
        <f>IF(ISNA(FV51),NA(),IF(OR(Capability!$P$12="",Settings!$F$7&lt;&gt;"Y"),NA(),Capability!$P$12))</f>
        <v/>
      </c>
      <c r="GJ51">
        <f>IF((GM$1+47)&gt;GK$1,NA(),(GM$1+47)-4)</f>
        <v/>
      </c>
      <c r="GK51">
        <f>IF((GM$1+47)&gt;GK$1,NA(),INDEX('Data Entry'!$P$5:$P$10004,(GM$1+47)-4))</f>
        <v/>
      </c>
      <c r="GL51">
        <f>IF(ISNA(GJ51),NA(),Capability!$K$13)</f>
        <v/>
      </c>
      <c r="GM51">
        <f>IF(ISNA(GJ51),NA(),Capability!$J$13)</f>
        <v/>
      </c>
      <c r="GN51">
        <f>IF(ISNA(GJ51),NA(),Capability!$L$13)</f>
        <v/>
      </c>
      <c r="GO51">
        <f>IF(OR(ISNA(GK51),ISNA(GK50)),NA(),ABS(GK51-GK50))</f>
        <v/>
      </c>
      <c r="GP51">
        <f>IF(ISNA(GJ51),NA(),Capability!$N$13)</f>
        <v/>
      </c>
      <c r="GQ51">
        <f>IF(ISNA(GJ51),NA(),IF(OR(Capability!$Q$13="",Settings!$F$7&lt;&gt;"Y"),NA(),Capability!$Q$13))</f>
        <v/>
      </c>
      <c r="GR51">
        <f>IF(ISNA(GJ51),NA(),IF(OR(Capability!$P$13="",Settings!$F$7&lt;&gt;"Y"),NA(),Capability!$P$13))</f>
        <v/>
      </c>
      <c r="GX51">
        <f>IF((HA$1+47)&gt;GY$1,NA(),(HA$1+47)-4)</f>
        <v/>
      </c>
      <c r="GY51">
        <f>IF((HA$1+47)&gt;GY$1,NA(),INDEX('Data Entry'!$Q$5:$Q$10004,(HA$1+47)-4))</f>
        <v/>
      </c>
      <c r="GZ51">
        <f>IF(ISNA(GX51),NA(),Capability!$K$14)</f>
        <v/>
      </c>
      <c r="HA51">
        <f>IF(ISNA(GX51),NA(),Capability!$J$14)</f>
        <v/>
      </c>
      <c r="HB51">
        <f>IF(ISNA(GX51),NA(),Capability!$L$14)</f>
        <v/>
      </c>
      <c r="HC51">
        <f>IF(OR(ISNA(GY51),ISNA(GY50)),NA(),ABS(GY51-GY50))</f>
        <v/>
      </c>
      <c r="HD51">
        <f>IF(ISNA(GX51),NA(),Capability!$N$14)</f>
        <v/>
      </c>
      <c r="HE51">
        <f>IF(ISNA(GX51),NA(),IF(OR(Capability!$Q$14="",Settings!$F$7&lt;&gt;"Y"),NA(),Capability!$Q$14))</f>
        <v/>
      </c>
      <c r="HF51">
        <f>IF(ISNA(GX51),NA(),IF(OR(Capability!$P$14="",Settings!$F$7&lt;&gt;"Y"),NA(),Capability!$P$14))</f>
        <v/>
      </c>
    </row>
    <row r="52">
      <c r="A52" s="35" t="inlineStr">
        <is>
          <t>Mean</t>
        </is>
      </c>
      <c r="B52" s="23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P52">
        <f>IF((CS$1+48)&gt;CQ$1,NA(),(CS$1+48)-4)</f>
        <v/>
      </c>
      <c r="CQ52">
        <f>IF((CS$1+48)&gt;CQ$1,NA(),INDEX('Data Entry'!$I$5:$I$10004,(CS$1+48)-4))</f>
        <v/>
      </c>
      <c r="CR52">
        <f>IF(ISNA(CP52),NA(),Capability!$K$6)</f>
        <v/>
      </c>
      <c r="CS52">
        <f>IF(ISNA(CP52),NA(),Capability!$J$6)</f>
        <v/>
      </c>
      <c r="CT52">
        <f>IF(ISNA(CP52),NA(),Capability!$L$6)</f>
        <v/>
      </c>
      <c r="CU52">
        <f>IF(OR(ISNA(CQ52),ISNA(CQ51)),NA(),ABS(CQ52-CQ51))</f>
        <v/>
      </c>
      <c r="CV52">
        <f>IF(ISNA(CP52),NA(),Capability!$N$6)</f>
        <v/>
      </c>
      <c r="CW52">
        <f>IF(ISNA(CP52),NA(),IF(OR(Capability!$Q$6="",Settings!$F$7&lt;&gt;"Y"),NA(),Capability!$Q$6))</f>
        <v/>
      </c>
      <c r="CX52">
        <f>IF(ISNA(CP52),NA(),IF(OR(Capability!$P$6="",Settings!$F$7&lt;&gt;"Y"),NA(),Capability!$P$6))</f>
        <v/>
      </c>
      <c r="DD52">
        <f>IF((DG$1+48)&gt;DE$1,NA(),(DG$1+48)-4)</f>
        <v/>
      </c>
      <c r="DE52">
        <f>IF((DG$1+48)&gt;DE$1,NA(),INDEX('Data Entry'!$J$5:$J$10004,(DG$1+48)-4))</f>
        <v/>
      </c>
      <c r="DF52">
        <f>IF(ISNA(DD52),NA(),Capability!$K$7)</f>
        <v/>
      </c>
      <c r="DG52">
        <f>IF(ISNA(DD52),NA(),Capability!$J$7)</f>
        <v/>
      </c>
      <c r="DH52">
        <f>IF(ISNA(DD52),NA(),Capability!$L$7)</f>
        <v/>
      </c>
      <c r="DI52">
        <f>IF(OR(ISNA(DE52),ISNA(DE51)),NA(),ABS(DE52-DE51))</f>
        <v/>
      </c>
      <c r="DJ52">
        <f>IF(ISNA(DD52),NA(),Capability!$N$7)</f>
        <v/>
      </c>
      <c r="DK52">
        <f>IF(ISNA(DD52),NA(),IF(OR(Capability!$Q$7="",Settings!$F$7&lt;&gt;"Y"),NA(),Capability!$Q$7))</f>
        <v/>
      </c>
      <c r="DL52">
        <f>IF(ISNA(DD52),NA(),IF(OR(Capability!$P$7="",Settings!$F$7&lt;&gt;"Y"),NA(),Capability!$P$7))</f>
        <v/>
      </c>
      <c r="DR52">
        <f>IF((DU$1+48)&gt;DS$1,NA(),(DU$1+48)-4)</f>
        <v/>
      </c>
      <c r="DS52">
        <f>IF((DU$1+48)&gt;DS$1,NA(),INDEX('Data Entry'!$K$5:$K$10004,(DU$1+48)-4))</f>
        <v/>
      </c>
      <c r="DT52">
        <f>IF(ISNA(DR52),NA(),Capability!$K$8)</f>
        <v/>
      </c>
      <c r="DU52">
        <f>IF(ISNA(DR52),NA(),Capability!$J$8)</f>
        <v/>
      </c>
      <c r="DV52">
        <f>IF(ISNA(DR52),NA(),Capability!$L$8)</f>
        <v/>
      </c>
      <c r="DW52">
        <f>IF(OR(ISNA(DS52),ISNA(DS51)),NA(),ABS(DS52-DS51))</f>
        <v/>
      </c>
      <c r="DX52">
        <f>IF(ISNA(DR52),NA(),Capability!$N$8)</f>
        <v/>
      </c>
      <c r="DY52">
        <f>IF(ISNA(DR52),NA(),IF(OR(Capability!$Q$8="",Settings!$F$7&lt;&gt;"Y"),NA(),Capability!$Q$8))</f>
        <v/>
      </c>
      <c r="DZ52">
        <f>IF(ISNA(DR52),NA(),IF(OR(Capability!$P$8="",Settings!$F$7&lt;&gt;"Y"),NA(),Capability!$P$8))</f>
        <v/>
      </c>
      <c r="EF52">
        <f>IF((EI$1+48)&gt;EG$1,NA(),(EI$1+48)-4)</f>
        <v/>
      </c>
      <c r="EG52">
        <f>IF((EI$1+48)&gt;EG$1,NA(),INDEX('Data Entry'!$L$5:$L$10004,(EI$1+48)-4))</f>
        <v/>
      </c>
      <c r="EH52">
        <f>IF(ISNA(EF52),NA(),Capability!$K$9)</f>
        <v/>
      </c>
      <c r="EI52">
        <f>IF(ISNA(EF52),NA(),Capability!$J$9)</f>
        <v/>
      </c>
      <c r="EJ52">
        <f>IF(ISNA(EF52),NA(),Capability!$L$9)</f>
        <v/>
      </c>
      <c r="EK52">
        <f>IF(OR(ISNA(EG52),ISNA(EG51)),NA(),ABS(EG52-EG51))</f>
        <v/>
      </c>
      <c r="EL52">
        <f>IF(ISNA(EF52),NA(),Capability!$N$9)</f>
        <v/>
      </c>
      <c r="EM52">
        <f>IF(ISNA(EF52),NA(),IF(OR(Capability!$Q$9="",Settings!$F$7&lt;&gt;"Y"),NA(),Capability!$Q$9))</f>
        <v/>
      </c>
      <c r="EN52">
        <f>IF(ISNA(EF52),NA(),IF(OR(Capability!$P$9="",Settings!$F$7&lt;&gt;"Y"),NA(),Capability!$P$9))</f>
        <v/>
      </c>
      <c r="ET52">
        <f>IF((EW$1+48)&gt;EU$1,NA(),(EW$1+48)-4)</f>
        <v/>
      </c>
      <c r="EU52">
        <f>IF((EW$1+48)&gt;EU$1,NA(),INDEX('Data Entry'!$M$5:$M$10004,(EW$1+48)-4))</f>
        <v/>
      </c>
      <c r="EV52">
        <f>IF(ISNA(ET52),NA(),Capability!$K$10)</f>
        <v/>
      </c>
      <c r="EW52">
        <f>IF(ISNA(ET52),NA(),Capability!$J$10)</f>
        <v/>
      </c>
      <c r="EX52">
        <f>IF(ISNA(ET52),NA(),Capability!$L$10)</f>
        <v/>
      </c>
      <c r="EY52">
        <f>IF(OR(ISNA(EU52),ISNA(EU51)),NA(),ABS(EU52-EU51))</f>
        <v/>
      </c>
      <c r="EZ52">
        <f>IF(ISNA(ET52),NA(),Capability!$N$10)</f>
        <v/>
      </c>
      <c r="FA52">
        <f>IF(ISNA(ET52),NA(),IF(OR(Capability!$Q$10="",Settings!$F$7&lt;&gt;"Y"),NA(),Capability!$Q$10))</f>
        <v/>
      </c>
      <c r="FB52">
        <f>IF(ISNA(ET52),NA(),IF(OR(Capability!$P$10="",Settings!$F$7&lt;&gt;"Y"),NA(),Capability!$P$10))</f>
        <v/>
      </c>
      <c r="FH52">
        <f>IF((FK$1+48)&gt;FI$1,NA(),(FK$1+48)-4)</f>
        <v/>
      </c>
      <c r="FI52">
        <f>IF((FK$1+48)&gt;FI$1,NA(),INDEX('Data Entry'!$N$5:$N$10004,(FK$1+48)-4))</f>
        <v/>
      </c>
      <c r="FJ52">
        <f>IF(ISNA(FH52),NA(),Capability!$K$11)</f>
        <v/>
      </c>
      <c r="FK52">
        <f>IF(ISNA(FH52),NA(),Capability!$J$11)</f>
        <v/>
      </c>
      <c r="FL52">
        <f>IF(ISNA(FH52),NA(),Capability!$L$11)</f>
        <v/>
      </c>
      <c r="FM52">
        <f>IF(OR(ISNA(FI52),ISNA(FI51)),NA(),ABS(FI52-FI51))</f>
        <v/>
      </c>
      <c r="FN52">
        <f>IF(ISNA(FH52),NA(),Capability!$N$11)</f>
        <v/>
      </c>
      <c r="FO52">
        <f>IF(ISNA(FH52),NA(),IF(OR(Capability!$Q$11="",Settings!$F$7&lt;&gt;"Y"),NA(),Capability!$Q$11))</f>
        <v/>
      </c>
      <c r="FP52">
        <f>IF(ISNA(FH52),NA(),IF(OR(Capability!$P$11="",Settings!$F$7&lt;&gt;"Y"),NA(),Capability!$P$11))</f>
        <v/>
      </c>
      <c r="FV52">
        <f>IF((FY$1+48)&gt;FW$1,NA(),(FY$1+48)-4)</f>
        <v/>
      </c>
      <c r="FW52">
        <f>IF((FY$1+48)&gt;FW$1,NA(),INDEX('Data Entry'!$O$5:$O$10004,(FY$1+48)-4))</f>
        <v/>
      </c>
      <c r="FX52">
        <f>IF(ISNA(FV52),NA(),Capability!$K$12)</f>
        <v/>
      </c>
      <c r="FY52">
        <f>IF(ISNA(FV52),NA(),Capability!$J$12)</f>
        <v/>
      </c>
      <c r="FZ52">
        <f>IF(ISNA(FV52),NA(),Capability!$L$12)</f>
        <v/>
      </c>
      <c r="GA52">
        <f>IF(OR(ISNA(FW52),ISNA(FW51)),NA(),ABS(FW52-FW51))</f>
        <v/>
      </c>
      <c r="GB52">
        <f>IF(ISNA(FV52),NA(),Capability!$N$12)</f>
        <v/>
      </c>
      <c r="GC52">
        <f>IF(ISNA(FV52),NA(),IF(OR(Capability!$Q$12="",Settings!$F$7&lt;&gt;"Y"),NA(),Capability!$Q$12))</f>
        <v/>
      </c>
      <c r="GD52">
        <f>IF(ISNA(FV52),NA(),IF(OR(Capability!$P$12="",Settings!$F$7&lt;&gt;"Y"),NA(),Capability!$P$12))</f>
        <v/>
      </c>
      <c r="GJ52">
        <f>IF((GM$1+48)&gt;GK$1,NA(),(GM$1+48)-4)</f>
        <v/>
      </c>
      <c r="GK52">
        <f>IF((GM$1+48)&gt;GK$1,NA(),INDEX('Data Entry'!$P$5:$P$10004,(GM$1+48)-4))</f>
        <v/>
      </c>
      <c r="GL52">
        <f>IF(ISNA(GJ52),NA(),Capability!$K$13)</f>
        <v/>
      </c>
      <c r="GM52">
        <f>IF(ISNA(GJ52),NA(),Capability!$J$13)</f>
        <v/>
      </c>
      <c r="GN52">
        <f>IF(ISNA(GJ52),NA(),Capability!$L$13)</f>
        <v/>
      </c>
      <c r="GO52">
        <f>IF(OR(ISNA(GK52),ISNA(GK51)),NA(),ABS(GK52-GK51))</f>
        <v/>
      </c>
      <c r="GP52">
        <f>IF(ISNA(GJ52),NA(),Capability!$N$13)</f>
        <v/>
      </c>
      <c r="GQ52">
        <f>IF(ISNA(GJ52),NA(),IF(OR(Capability!$Q$13="",Settings!$F$7&lt;&gt;"Y"),NA(),Capability!$Q$13))</f>
        <v/>
      </c>
      <c r="GR52">
        <f>IF(ISNA(GJ52),NA(),IF(OR(Capability!$P$13="",Settings!$F$7&lt;&gt;"Y"),NA(),Capability!$P$13))</f>
        <v/>
      </c>
      <c r="GX52">
        <f>IF((HA$1+48)&gt;GY$1,NA(),(HA$1+48)-4)</f>
        <v/>
      </c>
      <c r="GY52">
        <f>IF((HA$1+48)&gt;GY$1,NA(),INDEX('Data Entry'!$Q$5:$Q$10004,(HA$1+48)-4))</f>
        <v/>
      </c>
      <c r="GZ52">
        <f>IF(ISNA(GX52),NA(),Capability!$K$14)</f>
        <v/>
      </c>
      <c r="HA52">
        <f>IF(ISNA(GX52),NA(),Capability!$J$14)</f>
        <v/>
      </c>
      <c r="HB52">
        <f>IF(ISNA(GX52),NA(),Capability!$L$14)</f>
        <v/>
      </c>
      <c r="HC52">
        <f>IF(OR(ISNA(GY52),ISNA(GY51)),NA(),ABS(GY52-GY51))</f>
        <v/>
      </c>
      <c r="HD52">
        <f>IF(ISNA(GX52),NA(),Capability!$N$14)</f>
        <v/>
      </c>
      <c r="HE52">
        <f>IF(ISNA(GX52),NA(),IF(OR(Capability!$Q$14="",Settings!$F$7&lt;&gt;"Y"),NA(),Capability!$Q$14))</f>
        <v/>
      </c>
      <c r="HF52">
        <f>IF(ISNA(GX52),NA(),IF(OR(Capability!$P$14="",Settings!$F$7&lt;&gt;"Y"),NA(),Capability!$P$14))</f>
        <v/>
      </c>
    </row>
    <row r="53">
      <c r="A53" s="35" t="inlineStr">
        <is>
          <t>Median</t>
        </is>
      </c>
      <c r="B53" s="23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P53">
        <f>IF((CS$1+49)&gt;CQ$1,NA(),(CS$1+49)-4)</f>
        <v/>
      </c>
      <c r="CQ53">
        <f>IF((CS$1+49)&gt;CQ$1,NA(),INDEX('Data Entry'!$I$5:$I$10004,(CS$1+49)-4))</f>
        <v/>
      </c>
      <c r="CR53">
        <f>IF(ISNA(CP53),NA(),Capability!$K$6)</f>
        <v/>
      </c>
      <c r="CS53">
        <f>IF(ISNA(CP53),NA(),Capability!$J$6)</f>
        <v/>
      </c>
      <c r="CT53">
        <f>IF(ISNA(CP53),NA(),Capability!$L$6)</f>
        <v/>
      </c>
      <c r="CU53">
        <f>IF(OR(ISNA(CQ53),ISNA(CQ52)),NA(),ABS(CQ53-CQ52))</f>
        <v/>
      </c>
      <c r="CV53">
        <f>IF(ISNA(CP53),NA(),Capability!$N$6)</f>
        <v/>
      </c>
      <c r="CW53">
        <f>IF(ISNA(CP53),NA(),IF(OR(Capability!$Q$6="",Settings!$F$7&lt;&gt;"Y"),NA(),Capability!$Q$6))</f>
        <v/>
      </c>
      <c r="CX53">
        <f>IF(ISNA(CP53),NA(),IF(OR(Capability!$P$6="",Settings!$F$7&lt;&gt;"Y"),NA(),Capability!$P$6))</f>
        <v/>
      </c>
      <c r="DD53">
        <f>IF((DG$1+49)&gt;DE$1,NA(),(DG$1+49)-4)</f>
        <v/>
      </c>
      <c r="DE53">
        <f>IF((DG$1+49)&gt;DE$1,NA(),INDEX('Data Entry'!$J$5:$J$10004,(DG$1+49)-4))</f>
        <v/>
      </c>
      <c r="DF53">
        <f>IF(ISNA(DD53),NA(),Capability!$K$7)</f>
        <v/>
      </c>
      <c r="DG53">
        <f>IF(ISNA(DD53),NA(),Capability!$J$7)</f>
        <v/>
      </c>
      <c r="DH53">
        <f>IF(ISNA(DD53),NA(),Capability!$L$7)</f>
        <v/>
      </c>
      <c r="DI53">
        <f>IF(OR(ISNA(DE53),ISNA(DE52)),NA(),ABS(DE53-DE52))</f>
        <v/>
      </c>
      <c r="DJ53">
        <f>IF(ISNA(DD53),NA(),Capability!$N$7)</f>
        <v/>
      </c>
      <c r="DK53">
        <f>IF(ISNA(DD53),NA(),IF(OR(Capability!$Q$7="",Settings!$F$7&lt;&gt;"Y"),NA(),Capability!$Q$7))</f>
        <v/>
      </c>
      <c r="DL53">
        <f>IF(ISNA(DD53),NA(),IF(OR(Capability!$P$7="",Settings!$F$7&lt;&gt;"Y"),NA(),Capability!$P$7))</f>
        <v/>
      </c>
      <c r="DR53">
        <f>IF((DU$1+49)&gt;DS$1,NA(),(DU$1+49)-4)</f>
        <v/>
      </c>
      <c r="DS53">
        <f>IF((DU$1+49)&gt;DS$1,NA(),INDEX('Data Entry'!$K$5:$K$10004,(DU$1+49)-4))</f>
        <v/>
      </c>
      <c r="DT53">
        <f>IF(ISNA(DR53),NA(),Capability!$K$8)</f>
        <v/>
      </c>
      <c r="DU53">
        <f>IF(ISNA(DR53),NA(),Capability!$J$8)</f>
        <v/>
      </c>
      <c r="DV53">
        <f>IF(ISNA(DR53),NA(),Capability!$L$8)</f>
        <v/>
      </c>
      <c r="DW53">
        <f>IF(OR(ISNA(DS53),ISNA(DS52)),NA(),ABS(DS53-DS52))</f>
        <v/>
      </c>
      <c r="DX53">
        <f>IF(ISNA(DR53),NA(),Capability!$N$8)</f>
        <v/>
      </c>
      <c r="DY53">
        <f>IF(ISNA(DR53),NA(),IF(OR(Capability!$Q$8="",Settings!$F$7&lt;&gt;"Y"),NA(),Capability!$Q$8))</f>
        <v/>
      </c>
      <c r="DZ53">
        <f>IF(ISNA(DR53),NA(),IF(OR(Capability!$P$8="",Settings!$F$7&lt;&gt;"Y"),NA(),Capability!$P$8))</f>
        <v/>
      </c>
      <c r="EF53">
        <f>IF((EI$1+49)&gt;EG$1,NA(),(EI$1+49)-4)</f>
        <v/>
      </c>
      <c r="EG53">
        <f>IF((EI$1+49)&gt;EG$1,NA(),INDEX('Data Entry'!$L$5:$L$10004,(EI$1+49)-4))</f>
        <v/>
      </c>
      <c r="EH53">
        <f>IF(ISNA(EF53),NA(),Capability!$K$9)</f>
        <v/>
      </c>
      <c r="EI53">
        <f>IF(ISNA(EF53),NA(),Capability!$J$9)</f>
        <v/>
      </c>
      <c r="EJ53">
        <f>IF(ISNA(EF53),NA(),Capability!$L$9)</f>
        <v/>
      </c>
      <c r="EK53">
        <f>IF(OR(ISNA(EG53),ISNA(EG52)),NA(),ABS(EG53-EG52))</f>
        <v/>
      </c>
      <c r="EL53">
        <f>IF(ISNA(EF53),NA(),Capability!$N$9)</f>
        <v/>
      </c>
      <c r="EM53">
        <f>IF(ISNA(EF53),NA(),IF(OR(Capability!$Q$9="",Settings!$F$7&lt;&gt;"Y"),NA(),Capability!$Q$9))</f>
        <v/>
      </c>
      <c r="EN53">
        <f>IF(ISNA(EF53),NA(),IF(OR(Capability!$P$9="",Settings!$F$7&lt;&gt;"Y"),NA(),Capability!$P$9))</f>
        <v/>
      </c>
      <c r="ET53">
        <f>IF((EW$1+49)&gt;EU$1,NA(),(EW$1+49)-4)</f>
        <v/>
      </c>
      <c r="EU53">
        <f>IF((EW$1+49)&gt;EU$1,NA(),INDEX('Data Entry'!$M$5:$M$10004,(EW$1+49)-4))</f>
        <v/>
      </c>
      <c r="EV53">
        <f>IF(ISNA(ET53),NA(),Capability!$K$10)</f>
        <v/>
      </c>
      <c r="EW53">
        <f>IF(ISNA(ET53),NA(),Capability!$J$10)</f>
        <v/>
      </c>
      <c r="EX53">
        <f>IF(ISNA(ET53),NA(),Capability!$L$10)</f>
        <v/>
      </c>
      <c r="EY53">
        <f>IF(OR(ISNA(EU53),ISNA(EU52)),NA(),ABS(EU53-EU52))</f>
        <v/>
      </c>
      <c r="EZ53">
        <f>IF(ISNA(ET53),NA(),Capability!$N$10)</f>
        <v/>
      </c>
      <c r="FA53">
        <f>IF(ISNA(ET53),NA(),IF(OR(Capability!$Q$10="",Settings!$F$7&lt;&gt;"Y"),NA(),Capability!$Q$10))</f>
        <v/>
      </c>
      <c r="FB53">
        <f>IF(ISNA(ET53),NA(),IF(OR(Capability!$P$10="",Settings!$F$7&lt;&gt;"Y"),NA(),Capability!$P$10))</f>
        <v/>
      </c>
      <c r="FH53">
        <f>IF((FK$1+49)&gt;FI$1,NA(),(FK$1+49)-4)</f>
        <v/>
      </c>
      <c r="FI53">
        <f>IF((FK$1+49)&gt;FI$1,NA(),INDEX('Data Entry'!$N$5:$N$10004,(FK$1+49)-4))</f>
        <v/>
      </c>
      <c r="FJ53">
        <f>IF(ISNA(FH53),NA(),Capability!$K$11)</f>
        <v/>
      </c>
      <c r="FK53">
        <f>IF(ISNA(FH53),NA(),Capability!$J$11)</f>
        <v/>
      </c>
      <c r="FL53">
        <f>IF(ISNA(FH53),NA(),Capability!$L$11)</f>
        <v/>
      </c>
      <c r="FM53">
        <f>IF(OR(ISNA(FI53),ISNA(FI52)),NA(),ABS(FI53-FI52))</f>
        <v/>
      </c>
      <c r="FN53">
        <f>IF(ISNA(FH53),NA(),Capability!$N$11)</f>
        <v/>
      </c>
      <c r="FO53">
        <f>IF(ISNA(FH53),NA(),IF(OR(Capability!$Q$11="",Settings!$F$7&lt;&gt;"Y"),NA(),Capability!$Q$11))</f>
        <v/>
      </c>
      <c r="FP53">
        <f>IF(ISNA(FH53),NA(),IF(OR(Capability!$P$11="",Settings!$F$7&lt;&gt;"Y"),NA(),Capability!$P$11))</f>
        <v/>
      </c>
      <c r="FV53">
        <f>IF((FY$1+49)&gt;FW$1,NA(),(FY$1+49)-4)</f>
        <v/>
      </c>
      <c r="FW53">
        <f>IF((FY$1+49)&gt;FW$1,NA(),INDEX('Data Entry'!$O$5:$O$10004,(FY$1+49)-4))</f>
        <v/>
      </c>
      <c r="FX53">
        <f>IF(ISNA(FV53),NA(),Capability!$K$12)</f>
        <v/>
      </c>
      <c r="FY53">
        <f>IF(ISNA(FV53),NA(),Capability!$J$12)</f>
        <v/>
      </c>
      <c r="FZ53">
        <f>IF(ISNA(FV53),NA(),Capability!$L$12)</f>
        <v/>
      </c>
      <c r="GA53">
        <f>IF(OR(ISNA(FW53),ISNA(FW52)),NA(),ABS(FW53-FW52))</f>
        <v/>
      </c>
      <c r="GB53">
        <f>IF(ISNA(FV53),NA(),Capability!$N$12)</f>
        <v/>
      </c>
      <c r="GC53">
        <f>IF(ISNA(FV53),NA(),IF(OR(Capability!$Q$12="",Settings!$F$7&lt;&gt;"Y"),NA(),Capability!$Q$12))</f>
        <v/>
      </c>
      <c r="GD53">
        <f>IF(ISNA(FV53),NA(),IF(OR(Capability!$P$12="",Settings!$F$7&lt;&gt;"Y"),NA(),Capability!$P$12))</f>
        <v/>
      </c>
      <c r="GJ53">
        <f>IF((GM$1+49)&gt;GK$1,NA(),(GM$1+49)-4)</f>
        <v/>
      </c>
      <c r="GK53">
        <f>IF((GM$1+49)&gt;GK$1,NA(),INDEX('Data Entry'!$P$5:$P$10004,(GM$1+49)-4))</f>
        <v/>
      </c>
      <c r="GL53">
        <f>IF(ISNA(GJ53),NA(),Capability!$K$13)</f>
        <v/>
      </c>
      <c r="GM53">
        <f>IF(ISNA(GJ53),NA(),Capability!$J$13)</f>
        <v/>
      </c>
      <c r="GN53">
        <f>IF(ISNA(GJ53),NA(),Capability!$L$13)</f>
        <v/>
      </c>
      <c r="GO53">
        <f>IF(OR(ISNA(GK53),ISNA(GK52)),NA(),ABS(GK53-GK52))</f>
        <v/>
      </c>
      <c r="GP53">
        <f>IF(ISNA(GJ53),NA(),Capability!$N$13)</f>
        <v/>
      </c>
      <c r="GQ53">
        <f>IF(ISNA(GJ53),NA(),IF(OR(Capability!$Q$13="",Settings!$F$7&lt;&gt;"Y"),NA(),Capability!$Q$13))</f>
        <v/>
      </c>
      <c r="GR53">
        <f>IF(ISNA(GJ53),NA(),IF(OR(Capability!$P$13="",Settings!$F$7&lt;&gt;"Y"),NA(),Capability!$P$13))</f>
        <v/>
      </c>
      <c r="GX53">
        <f>IF((HA$1+49)&gt;GY$1,NA(),(HA$1+49)-4)</f>
        <v/>
      </c>
      <c r="GY53">
        <f>IF((HA$1+49)&gt;GY$1,NA(),INDEX('Data Entry'!$Q$5:$Q$10004,(HA$1+49)-4))</f>
        <v/>
      </c>
      <c r="GZ53">
        <f>IF(ISNA(GX53),NA(),Capability!$K$14)</f>
        <v/>
      </c>
      <c r="HA53">
        <f>IF(ISNA(GX53),NA(),Capability!$J$14)</f>
        <v/>
      </c>
      <c r="HB53">
        <f>IF(ISNA(GX53),NA(),Capability!$L$14)</f>
        <v/>
      </c>
      <c r="HC53">
        <f>IF(OR(ISNA(GY53),ISNA(GY52)),NA(),ABS(GY53-GY52))</f>
        <v/>
      </c>
      <c r="HD53">
        <f>IF(ISNA(GX53),NA(),Capability!$N$14)</f>
        <v/>
      </c>
      <c r="HE53">
        <f>IF(ISNA(GX53),NA(),IF(OR(Capability!$Q$14="",Settings!$F$7&lt;&gt;"Y"),NA(),Capability!$Q$14))</f>
        <v/>
      </c>
      <c r="HF53">
        <f>IF(ISNA(GX53),NA(),IF(OR(Capability!$P$14="",Settings!$F$7&lt;&gt;"Y"),NA(),Capability!$P$14))</f>
        <v/>
      </c>
    </row>
    <row r="54">
      <c r="A54" s="35" t="inlineStr">
        <is>
          <t>Std Dev (overall)</t>
        </is>
      </c>
      <c r="B54" s="23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P54">
        <f>IF((CS$1+50)&gt;CQ$1,NA(),(CS$1+50)-4)</f>
        <v/>
      </c>
      <c r="CQ54">
        <f>IF((CS$1+50)&gt;CQ$1,NA(),INDEX('Data Entry'!$I$5:$I$10004,(CS$1+50)-4))</f>
        <v/>
      </c>
      <c r="CR54">
        <f>IF(ISNA(CP54),NA(),Capability!$K$6)</f>
        <v/>
      </c>
      <c r="CS54">
        <f>IF(ISNA(CP54),NA(),Capability!$J$6)</f>
        <v/>
      </c>
      <c r="CT54">
        <f>IF(ISNA(CP54),NA(),Capability!$L$6)</f>
        <v/>
      </c>
      <c r="CU54">
        <f>IF(OR(ISNA(CQ54),ISNA(CQ53)),NA(),ABS(CQ54-CQ53))</f>
        <v/>
      </c>
      <c r="CV54">
        <f>IF(ISNA(CP54),NA(),Capability!$N$6)</f>
        <v/>
      </c>
      <c r="CW54">
        <f>IF(ISNA(CP54),NA(),IF(OR(Capability!$Q$6="",Settings!$F$7&lt;&gt;"Y"),NA(),Capability!$Q$6))</f>
        <v/>
      </c>
      <c r="CX54">
        <f>IF(ISNA(CP54),NA(),IF(OR(Capability!$P$6="",Settings!$F$7&lt;&gt;"Y"),NA(),Capability!$P$6))</f>
        <v/>
      </c>
      <c r="DD54">
        <f>IF((DG$1+50)&gt;DE$1,NA(),(DG$1+50)-4)</f>
        <v/>
      </c>
      <c r="DE54">
        <f>IF((DG$1+50)&gt;DE$1,NA(),INDEX('Data Entry'!$J$5:$J$10004,(DG$1+50)-4))</f>
        <v/>
      </c>
      <c r="DF54">
        <f>IF(ISNA(DD54),NA(),Capability!$K$7)</f>
        <v/>
      </c>
      <c r="DG54">
        <f>IF(ISNA(DD54),NA(),Capability!$J$7)</f>
        <v/>
      </c>
      <c r="DH54">
        <f>IF(ISNA(DD54),NA(),Capability!$L$7)</f>
        <v/>
      </c>
      <c r="DI54">
        <f>IF(OR(ISNA(DE54),ISNA(DE53)),NA(),ABS(DE54-DE53))</f>
        <v/>
      </c>
      <c r="DJ54">
        <f>IF(ISNA(DD54),NA(),Capability!$N$7)</f>
        <v/>
      </c>
      <c r="DK54">
        <f>IF(ISNA(DD54),NA(),IF(OR(Capability!$Q$7="",Settings!$F$7&lt;&gt;"Y"),NA(),Capability!$Q$7))</f>
        <v/>
      </c>
      <c r="DL54">
        <f>IF(ISNA(DD54),NA(),IF(OR(Capability!$P$7="",Settings!$F$7&lt;&gt;"Y"),NA(),Capability!$P$7))</f>
        <v/>
      </c>
      <c r="DR54">
        <f>IF((DU$1+50)&gt;DS$1,NA(),(DU$1+50)-4)</f>
        <v/>
      </c>
      <c r="DS54">
        <f>IF((DU$1+50)&gt;DS$1,NA(),INDEX('Data Entry'!$K$5:$K$10004,(DU$1+50)-4))</f>
        <v/>
      </c>
      <c r="DT54">
        <f>IF(ISNA(DR54),NA(),Capability!$K$8)</f>
        <v/>
      </c>
      <c r="DU54">
        <f>IF(ISNA(DR54),NA(),Capability!$J$8)</f>
        <v/>
      </c>
      <c r="DV54">
        <f>IF(ISNA(DR54),NA(),Capability!$L$8)</f>
        <v/>
      </c>
      <c r="DW54">
        <f>IF(OR(ISNA(DS54),ISNA(DS53)),NA(),ABS(DS54-DS53))</f>
        <v/>
      </c>
      <c r="DX54">
        <f>IF(ISNA(DR54),NA(),Capability!$N$8)</f>
        <v/>
      </c>
      <c r="DY54">
        <f>IF(ISNA(DR54),NA(),IF(OR(Capability!$Q$8="",Settings!$F$7&lt;&gt;"Y"),NA(),Capability!$Q$8))</f>
        <v/>
      </c>
      <c r="DZ54">
        <f>IF(ISNA(DR54),NA(),IF(OR(Capability!$P$8="",Settings!$F$7&lt;&gt;"Y"),NA(),Capability!$P$8))</f>
        <v/>
      </c>
      <c r="EF54">
        <f>IF((EI$1+50)&gt;EG$1,NA(),(EI$1+50)-4)</f>
        <v/>
      </c>
      <c r="EG54">
        <f>IF((EI$1+50)&gt;EG$1,NA(),INDEX('Data Entry'!$L$5:$L$10004,(EI$1+50)-4))</f>
        <v/>
      </c>
      <c r="EH54">
        <f>IF(ISNA(EF54),NA(),Capability!$K$9)</f>
        <v/>
      </c>
      <c r="EI54">
        <f>IF(ISNA(EF54),NA(),Capability!$J$9)</f>
        <v/>
      </c>
      <c r="EJ54">
        <f>IF(ISNA(EF54),NA(),Capability!$L$9)</f>
        <v/>
      </c>
      <c r="EK54">
        <f>IF(OR(ISNA(EG54),ISNA(EG53)),NA(),ABS(EG54-EG53))</f>
        <v/>
      </c>
      <c r="EL54">
        <f>IF(ISNA(EF54),NA(),Capability!$N$9)</f>
        <v/>
      </c>
      <c r="EM54">
        <f>IF(ISNA(EF54),NA(),IF(OR(Capability!$Q$9="",Settings!$F$7&lt;&gt;"Y"),NA(),Capability!$Q$9))</f>
        <v/>
      </c>
      <c r="EN54">
        <f>IF(ISNA(EF54),NA(),IF(OR(Capability!$P$9="",Settings!$F$7&lt;&gt;"Y"),NA(),Capability!$P$9))</f>
        <v/>
      </c>
      <c r="ET54">
        <f>IF((EW$1+50)&gt;EU$1,NA(),(EW$1+50)-4)</f>
        <v/>
      </c>
      <c r="EU54">
        <f>IF((EW$1+50)&gt;EU$1,NA(),INDEX('Data Entry'!$M$5:$M$10004,(EW$1+50)-4))</f>
        <v/>
      </c>
      <c r="EV54">
        <f>IF(ISNA(ET54),NA(),Capability!$K$10)</f>
        <v/>
      </c>
      <c r="EW54">
        <f>IF(ISNA(ET54),NA(),Capability!$J$10)</f>
        <v/>
      </c>
      <c r="EX54">
        <f>IF(ISNA(ET54),NA(),Capability!$L$10)</f>
        <v/>
      </c>
      <c r="EY54">
        <f>IF(OR(ISNA(EU54),ISNA(EU53)),NA(),ABS(EU54-EU53))</f>
        <v/>
      </c>
      <c r="EZ54">
        <f>IF(ISNA(ET54),NA(),Capability!$N$10)</f>
        <v/>
      </c>
      <c r="FA54">
        <f>IF(ISNA(ET54),NA(),IF(OR(Capability!$Q$10="",Settings!$F$7&lt;&gt;"Y"),NA(),Capability!$Q$10))</f>
        <v/>
      </c>
      <c r="FB54">
        <f>IF(ISNA(ET54),NA(),IF(OR(Capability!$P$10="",Settings!$F$7&lt;&gt;"Y"),NA(),Capability!$P$10))</f>
        <v/>
      </c>
      <c r="FH54">
        <f>IF((FK$1+50)&gt;FI$1,NA(),(FK$1+50)-4)</f>
        <v/>
      </c>
      <c r="FI54">
        <f>IF((FK$1+50)&gt;FI$1,NA(),INDEX('Data Entry'!$N$5:$N$10004,(FK$1+50)-4))</f>
        <v/>
      </c>
      <c r="FJ54">
        <f>IF(ISNA(FH54),NA(),Capability!$K$11)</f>
        <v/>
      </c>
      <c r="FK54">
        <f>IF(ISNA(FH54),NA(),Capability!$J$11)</f>
        <v/>
      </c>
      <c r="FL54">
        <f>IF(ISNA(FH54),NA(),Capability!$L$11)</f>
        <v/>
      </c>
      <c r="FM54">
        <f>IF(OR(ISNA(FI54),ISNA(FI53)),NA(),ABS(FI54-FI53))</f>
        <v/>
      </c>
      <c r="FN54">
        <f>IF(ISNA(FH54),NA(),Capability!$N$11)</f>
        <v/>
      </c>
      <c r="FO54">
        <f>IF(ISNA(FH54),NA(),IF(OR(Capability!$Q$11="",Settings!$F$7&lt;&gt;"Y"),NA(),Capability!$Q$11))</f>
        <v/>
      </c>
      <c r="FP54">
        <f>IF(ISNA(FH54),NA(),IF(OR(Capability!$P$11="",Settings!$F$7&lt;&gt;"Y"),NA(),Capability!$P$11))</f>
        <v/>
      </c>
      <c r="FV54">
        <f>IF((FY$1+50)&gt;FW$1,NA(),(FY$1+50)-4)</f>
        <v/>
      </c>
      <c r="FW54">
        <f>IF((FY$1+50)&gt;FW$1,NA(),INDEX('Data Entry'!$O$5:$O$10004,(FY$1+50)-4))</f>
        <v/>
      </c>
      <c r="FX54">
        <f>IF(ISNA(FV54),NA(),Capability!$K$12)</f>
        <v/>
      </c>
      <c r="FY54">
        <f>IF(ISNA(FV54),NA(),Capability!$J$12)</f>
        <v/>
      </c>
      <c r="FZ54">
        <f>IF(ISNA(FV54),NA(),Capability!$L$12)</f>
        <v/>
      </c>
      <c r="GA54">
        <f>IF(OR(ISNA(FW54),ISNA(FW53)),NA(),ABS(FW54-FW53))</f>
        <v/>
      </c>
      <c r="GB54">
        <f>IF(ISNA(FV54),NA(),Capability!$N$12)</f>
        <v/>
      </c>
      <c r="GC54">
        <f>IF(ISNA(FV54),NA(),IF(OR(Capability!$Q$12="",Settings!$F$7&lt;&gt;"Y"),NA(),Capability!$Q$12))</f>
        <v/>
      </c>
      <c r="GD54">
        <f>IF(ISNA(FV54),NA(),IF(OR(Capability!$P$12="",Settings!$F$7&lt;&gt;"Y"),NA(),Capability!$P$12))</f>
        <v/>
      </c>
      <c r="GJ54">
        <f>IF((GM$1+50)&gt;GK$1,NA(),(GM$1+50)-4)</f>
        <v/>
      </c>
      <c r="GK54">
        <f>IF((GM$1+50)&gt;GK$1,NA(),INDEX('Data Entry'!$P$5:$P$10004,(GM$1+50)-4))</f>
        <v/>
      </c>
      <c r="GL54">
        <f>IF(ISNA(GJ54),NA(),Capability!$K$13)</f>
        <v/>
      </c>
      <c r="GM54">
        <f>IF(ISNA(GJ54),NA(),Capability!$J$13)</f>
        <v/>
      </c>
      <c r="GN54">
        <f>IF(ISNA(GJ54),NA(),Capability!$L$13)</f>
        <v/>
      </c>
      <c r="GO54">
        <f>IF(OR(ISNA(GK54),ISNA(GK53)),NA(),ABS(GK54-GK53))</f>
        <v/>
      </c>
      <c r="GP54">
        <f>IF(ISNA(GJ54),NA(),Capability!$N$13)</f>
        <v/>
      </c>
      <c r="GQ54">
        <f>IF(ISNA(GJ54),NA(),IF(OR(Capability!$Q$13="",Settings!$F$7&lt;&gt;"Y"),NA(),Capability!$Q$13))</f>
        <v/>
      </c>
      <c r="GR54">
        <f>IF(ISNA(GJ54),NA(),IF(OR(Capability!$P$13="",Settings!$F$7&lt;&gt;"Y"),NA(),Capability!$P$13))</f>
        <v/>
      </c>
      <c r="GX54">
        <f>IF((HA$1+50)&gt;GY$1,NA(),(HA$1+50)-4)</f>
        <v/>
      </c>
      <c r="GY54">
        <f>IF((HA$1+50)&gt;GY$1,NA(),INDEX('Data Entry'!$Q$5:$Q$10004,(HA$1+50)-4))</f>
        <v/>
      </c>
      <c r="GZ54">
        <f>IF(ISNA(GX54),NA(),Capability!$K$14)</f>
        <v/>
      </c>
      <c r="HA54">
        <f>IF(ISNA(GX54),NA(),Capability!$J$14)</f>
        <v/>
      </c>
      <c r="HB54">
        <f>IF(ISNA(GX54),NA(),Capability!$L$14)</f>
        <v/>
      </c>
      <c r="HC54">
        <f>IF(OR(ISNA(GY54),ISNA(GY53)),NA(),ABS(GY54-GY53))</f>
        <v/>
      </c>
      <c r="HD54">
        <f>IF(ISNA(GX54),NA(),Capability!$N$14)</f>
        <v/>
      </c>
      <c r="HE54">
        <f>IF(ISNA(GX54),NA(),IF(OR(Capability!$Q$14="",Settings!$F$7&lt;&gt;"Y"),NA(),Capability!$Q$14))</f>
        <v/>
      </c>
      <c r="HF54">
        <f>IF(ISNA(GX54),NA(),IF(OR(Capability!$P$14="",Settings!$F$7&lt;&gt;"Y"),NA(),Capability!$P$14))</f>
        <v/>
      </c>
    </row>
    <row r="55">
      <c r="A55" s="35" t="inlineStr">
        <is>
          <t>Sigma (within)</t>
        </is>
      </c>
      <c r="B55" s="23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P55">
        <f>IF((CS$1+51)&gt;CQ$1,NA(),(CS$1+51)-4)</f>
        <v/>
      </c>
      <c r="CQ55">
        <f>IF((CS$1+51)&gt;CQ$1,NA(),INDEX('Data Entry'!$I$5:$I$10004,(CS$1+51)-4))</f>
        <v/>
      </c>
      <c r="CR55">
        <f>IF(ISNA(CP55),NA(),Capability!$K$6)</f>
        <v/>
      </c>
      <c r="CS55">
        <f>IF(ISNA(CP55),NA(),Capability!$J$6)</f>
        <v/>
      </c>
      <c r="CT55">
        <f>IF(ISNA(CP55),NA(),Capability!$L$6)</f>
        <v/>
      </c>
      <c r="CU55">
        <f>IF(OR(ISNA(CQ55),ISNA(CQ54)),NA(),ABS(CQ55-CQ54))</f>
        <v/>
      </c>
      <c r="CV55">
        <f>IF(ISNA(CP55),NA(),Capability!$N$6)</f>
        <v/>
      </c>
      <c r="CW55">
        <f>IF(ISNA(CP55),NA(),IF(OR(Capability!$Q$6="",Settings!$F$7&lt;&gt;"Y"),NA(),Capability!$Q$6))</f>
        <v/>
      </c>
      <c r="CX55">
        <f>IF(ISNA(CP55),NA(),IF(OR(Capability!$P$6="",Settings!$F$7&lt;&gt;"Y"),NA(),Capability!$P$6))</f>
        <v/>
      </c>
      <c r="DD55">
        <f>IF((DG$1+51)&gt;DE$1,NA(),(DG$1+51)-4)</f>
        <v/>
      </c>
      <c r="DE55">
        <f>IF((DG$1+51)&gt;DE$1,NA(),INDEX('Data Entry'!$J$5:$J$10004,(DG$1+51)-4))</f>
        <v/>
      </c>
      <c r="DF55">
        <f>IF(ISNA(DD55),NA(),Capability!$K$7)</f>
        <v/>
      </c>
      <c r="DG55">
        <f>IF(ISNA(DD55),NA(),Capability!$J$7)</f>
        <v/>
      </c>
      <c r="DH55">
        <f>IF(ISNA(DD55),NA(),Capability!$L$7)</f>
        <v/>
      </c>
      <c r="DI55">
        <f>IF(OR(ISNA(DE55),ISNA(DE54)),NA(),ABS(DE55-DE54))</f>
        <v/>
      </c>
      <c r="DJ55">
        <f>IF(ISNA(DD55),NA(),Capability!$N$7)</f>
        <v/>
      </c>
      <c r="DK55">
        <f>IF(ISNA(DD55),NA(),IF(OR(Capability!$Q$7="",Settings!$F$7&lt;&gt;"Y"),NA(),Capability!$Q$7))</f>
        <v/>
      </c>
      <c r="DL55">
        <f>IF(ISNA(DD55),NA(),IF(OR(Capability!$P$7="",Settings!$F$7&lt;&gt;"Y"),NA(),Capability!$P$7))</f>
        <v/>
      </c>
      <c r="DR55">
        <f>IF((DU$1+51)&gt;DS$1,NA(),(DU$1+51)-4)</f>
        <v/>
      </c>
      <c r="DS55">
        <f>IF((DU$1+51)&gt;DS$1,NA(),INDEX('Data Entry'!$K$5:$K$10004,(DU$1+51)-4))</f>
        <v/>
      </c>
      <c r="DT55">
        <f>IF(ISNA(DR55),NA(),Capability!$K$8)</f>
        <v/>
      </c>
      <c r="DU55">
        <f>IF(ISNA(DR55),NA(),Capability!$J$8)</f>
        <v/>
      </c>
      <c r="DV55">
        <f>IF(ISNA(DR55),NA(),Capability!$L$8)</f>
        <v/>
      </c>
      <c r="DW55">
        <f>IF(OR(ISNA(DS55),ISNA(DS54)),NA(),ABS(DS55-DS54))</f>
        <v/>
      </c>
      <c r="DX55">
        <f>IF(ISNA(DR55),NA(),Capability!$N$8)</f>
        <v/>
      </c>
      <c r="DY55">
        <f>IF(ISNA(DR55),NA(),IF(OR(Capability!$Q$8="",Settings!$F$7&lt;&gt;"Y"),NA(),Capability!$Q$8))</f>
        <v/>
      </c>
      <c r="DZ55">
        <f>IF(ISNA(DR55),NA(),IF(OR(Capability!$P$8="",Settings!$F$7&lt;&gt;"Y"),NA(),Capability!$P$8))</f>
        <v/>
      </c>
      <c r="EF55">
        <f>IF((EI$1+51)&gt;EG$1,NA(),(EI$1+51)-4)</f>
        <v/>
      </c>
      <c r="EG55">
        <f>IF((EI$1+51)&gt;EG$1,NA(),INDEX('Data Entry'!$L$5:$L$10004,(EI$1+51)-4))</f>
        <v/>
      </c>
      <c r="EH55">
        <f>IF(ISNA(EF55),NA(),Capability!$K$9)</f>
        <v/>
      </c>
      <c r="EI55">
        <f>IF(ISNA(EF55),NA(),Capability!$J$9)</f>
        <v/>
      </c>
      <c r="EJ55">
        <f>IF(ISNA(EF55),NA(),Capability!$L$9)</f>
        <v/>
      </c>
      <c r="EK55">
        <f>IF(OR(ISNA(EG55),ISNA(EG54)),NA(),ABS(EG55-EG54))</f>
        <v/>
      </c>
      <c r="EL55">
        <f>IF(ISNA(EF55),NA(),Capability!$N$9)</f>
        <v/>
      </c>
      <c r="EM55">
        <f>IF(ISNA(EF55),NA(),IF(OR(Capability!$Q$9="",Settings!$F$7&lt;&gt;"Y"),NA(),Capability!$Q$9))</f>
        <v/>
      </c>
      <c r="EN55">
        <f>IF(ISNA(EF55),NA(),IF(OR(Capability!$P$9="",Settings!$F$7&lt;&gt;"Y"),NA(),Capability!$P$9))</f>
        <v/>
      </c>
      <c r="ET55">
        <f>IF((EW$1+51)&gt;EU$1,NA(),(EW$1+51)-4)</f>
        <v/>
      </c>
      <c r="EU55">
        <f>IF((EW$1+51)&gt;EU$1,NA(),INDEX('Data Entry'!$M$5:$M$10004,(EW$1+51)-4))</f>
        <v/>
      </c>
      <c r="EV55">
        <f>IF(ISNA(ET55),NA(),Capability!$K$10)</f>
        <v/>
      </c>
      <c r="EW55">
        <f>IF(ISNA(ET55),NA(),Capability!$J$10)</f>
        <v/>
      </c>
      <c r="EX55">
        <f>IF(ISNA(ET55),NA(),Capability!$L$10)</f>
        <v/>
      </c>
      <c r="EY55">
        <f>IF(OR(ISNA(EU55),ISNA(EU54)),NA(),ABS(EU55-EU54))</f>
        <v/>
      </c>
      <c r="EZ55">
        <f>IF(ISNA(ET55),NA(),Capability!$N$10)</f>
        <v/>
      </c>
      <c r="FA55">
        <f>IF(ISNA(ET55),NA(),IF(OR(Capability!$Q$10="",Settings!$F$7&lt;&gt;"Y"),NA(),Capability!$Q$10))</f>
        <v/>
      </c>
      <c r="FB55">
        <f>IF(ISNA(ET55),NA(),IF(OR(Capability!$P$10="",Settings!$F$7&lt;&gt;"Y"),NA(),Capability!$P$10))</f>
        <v/>
      </c>
      <c r="FH55">
        <f>IF((FK$1+51)&gt;FI$1,NA(),(FK$1+51)-4)</f>
        <v/>
      </c>
      <c r="FI55">
        <f>IF((FK$1+51)&gt;FI$1,NA(),INDEX('Data Entry'!$N$5:$N$10004,(FK$1+51)-4))</f>
        <v/>
      </c>
      <c r="FJ55">
        <f>IF(ISNA(FH55),NA(),Capability!$K$11)</f>
        <v/>
      </c>
      <c r="FK55">
        <f>IF(ISNA(FH55),NA(),Capability!$J$11)</f>
        <v/>
      </c>
      <c r="FL55">
        <f>IF(ISNA(FH55),NA(),Capability!$L$11)</f>
        <v/>
      </c>
      <c r="FM55">
        <f>IF(OR(ISNA(FI55),ISNA(FI54)),NA(),ABS(FI55-FI54))</f>
        <v/>
      </c>
      <c r="FN55">
        <f>IF(ISNA(FH55),NA(),Capability!$N$11)</f>
        <v/>
      </c>
      <c r="FO55">
        <f>IF(ISNA(FH55),NA(),IF(OR(Capability!$Q$11="",Settings!$F$7&lt;&gt;"Y"),NA(),Capability!$Q$11))</f>
        <v/>
      </c>
      <c r="FP55">
        <f>IF(ISNA(FH55),NA(),IF(OR(Capability!$P$11="",Settings!$F$7&lt;&gt;"Y"),NA(),Capability!$P$11))</f>
        <v/>
      </c>
      <c r="FV55">
        <f>IF((FY$1+51)&gt;FW$1,NA(),(FY$1+51)-4)</f>
        <v/>
      </c>
      <c r="FW55">
        <f>IF((FY$1+51)&gt;FW$1,NA(),INDEX('Data Entry'!$O$5:$O$10004,(FY$1+51)-4))</f>
        <v/>
      </c>
      <c r="FX55">
        <f>IF(ISNA(FV55),NA(),Capability!$K$12)</f>
        <v/>
      </c>
      <c r="FY55">
        <f>IF(ISNA(FV55),NA(),Capability!$J$12)</f>
        <v/>
      </c>
      <c r="FZ55">
        <f>IF(ISNA(FV55),NA(),Capability!$L$12)</f>
        <v/>
      </c>
      <c r="GA55">
        <f>IF(OR(ISNA(FW55),ISNA(FW54)),NA(),ABS(FW55-FW54))</f>
        <v/>
      </c>
      <c r="GB55">
        <f>IF(ISNA(FV55),NA(),Capability!$N$12)</f>
        <v/>
      </c>
      <c r="GC55">
        <f>IF(ISNA(FV55),NA(),IF(OR(Capability!$Q$12="",Settings!$F$7&lt;&gt;"Y"),NA(),Capability!$Q$12))</f>
        <v/>
      </c>
      <c r="GD55">
        <f>IF(ISNA(FV55),NA(),IF(OR(Capability!$P$12="",Settings!$F$7&lt;&gt;"Y"),NA(),Capability!$P$12))</f>
        <v/>
      </c>
      <c r="GJ55">
        <f>IF((GM$1+51)&gt;GK$1,NA(),(GM$1+51)-4)</f>
        <v/>
      </c>
      <c r="GK55">
        <f>IF((GM$1+51)&gt;GK$1,NA(),INDEX('Data Entry'!$P$5:$P$10004,(GM$1+51)-4))</f>
        <v/>
      </c>
      <c r="GL55">
        <f>IF(ISNA(GJ55),NA(),Capability!$K$13)</f>
        <v/>
      </c>
      <c r="GM55">
        <f>IF(ISNA(GJ55),NA(),Capability!$J$13)</f>
        <v/>
      </c>
      <c r="GN55">
        <f>IF(ISNA(GJ55),NA(),Capability!$L$13)</f>
        <v/>
      </c>
      <c r="GO55">
        <f>IF(OR(ISNA(GK55),ISNA(GK54)),NA(),ABS(GK55-GK54))</f>
        <v/>
      </c>
      <c r="GP55">
        <f>IF(ISNA(GJ55),NA(),Capability!$N$13)</f>
        <v/>
      </c>
      <c r="GQ55">
        <f>IF(ISNA(GJ55),NA(),IF(OR(Capability!$Q$13="",Settings!$F$7&lt;&gt;"Y"),NA(),Capability!$Q$13))</f>
        <v/>
      </c>
      <c r="GR55">
        <f>IF(ISNA(GJ55),NA(),IF(OR(Capability!$P$13="",Settings!$F$7&lt;&gt;"Y"),NA(),Capability!$P$13))</f>
        <v/>
      </c>
      <c r="GX55">
        <f>IF((HA$1+51)&gt;GY$1,NA(),(HA$1+51)-4)</f>
        <v/>
      </c>
      <c r="GY55">
        <f>IF((HA$1+51)&gt;GY$1,NA(),INDEX('Data Entry'!$Q$5:$Q$10004,(HA$1+51)-4))</f>
        <v/>
      </c>
      <c r="GZ55">
        <f>IF(ISNA(GX55),NA(),Capability!$K$14)</f>
        <v/>
      </c>
      <c r="HA55">
        <f>IF(ISNA(GX55),NA(),Capability!$J$14)</f>
        <v/>
      </c>
      <c r="HB55">
        <f>IF(ISNA(GX55),NA(),Capability!$L$14)</f>
        <v/>
      </c>
      <c r="HC55">
        <f>IF(OR(ISNA(GY55),ISNA(GY54)),NA(),ABS(GY55-GY54))</f>
        <v/>
      </c>
      <c r="HD55">
        <f>IF(ISNA(GX55),NA(),Capability!$N$14)</f>
        <v/>
      </c>
      <c r="HE55">
        <f>IF(ISNA(GX55),NA(),IF(OR(Capability!$Q$14="",Settings!$F$7&lt;&gt;"Y"),NA(),Capability!$Q$14))</f>
        <v/>
      </c>
      <c r="HF55">
        <f>IF(ISNA(GX55),NA(),IF(OR(Capability!$P$14="",Settings!$F$7&lt;&gt;"Y"),NA(),Capability!$P$14))</f>
        <v/>
      </c>
    </row>
    <row r="56">
      <c r="A56" s="37" t="inlineStr">
        <is>
          <t>CONTROL</t>
        </is>
      </c>
      <c r="B56" s="28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P56">
        <f>IF((CS$1+52)&gt;CQ$1,NA(),(CS$1+52)-4)</f>
        <v/>
      </c>
      <c r="CQ56">
        <f>IF((CS$1+52)&gt;CQ$1,NA(),INDEX('Data Entry'!$I$5:$I$10004,(CS$1+52)-4))</f>
        <v/>
      </c>
      <c r="CR56">
        <f>IF(ISNA(CP56),NA(),Capability!$K$6)</f>
        <v/>
      </c>
      <c r="CS56">
        <f>IF(ISNA(CP56),NA(),Capability!$J$6)</f>
        <v/>
      </c>
      <c r="CT56">
        <f>IF(ISNA(CP56),NA(),Capability!$L$6)</f>
        <v/>
      </c>
      <c r="CU56">
        <f>IF(OR(ISNA(CQ56),ISNA(CQ55)),NA(),ABS(CQ56-CQ55))</f>
        <v/>
      </c>
      <c r="CV56">
        <f>IF(ISNA(CP56),NA(),Capability!$N$6)</f>
        <v/>
      </c>
      <c r="CW56">
        <f>IF(ISNA(CP56),NA(),IF(OR(Capability!$Q$6="",Settings!$F$7&lt;&gt;"Y"),NA(),Capability!$Q$6))</f>
        <v/>
      </c>
      <c r="CX56">
        <f>IF(ISNA(CP56),NA(),IF(OR(Capability!$P$6="",Settings!$F$7&lt;&gt;"Y"),NA(),Capability!$P$6))</f>
        <v/>
      </c>
      <c r="DD56">
        <f>IF((DG$1+52)&gt;DE$1,NA(),(DG$1+52)-4)</f>
        <v/>
      </c>
      <c r="DE56">
        <f>IF((DG$1+52)&gt;DE$1,NA(),INDEX('Data Entry'!$J$5:$J$10004,(DG$1+52)-4))</f>
        <v/>
      </c>
      <c r="DF56">
        <f>IF(ISNA(DD56),NA(),Capability!$K$7)</f>
        <v/>
      </c>
      <c r="DG56">
        <f>IF(ISNA(DD56),NA(),Capability!$J$7)</f>
        <v/>
      </c>
      <c r="DH56">
        <f>IF(ISNA(DD56),NA(),Capability!$L$7)</f>
        <v/>
      </c>
      <c r="DI56">
        <f>IF(OR(ISNA(DE56),ISNA(DE55)),NA(),ABS(DE56-DE55))</f>
        <v/>
      </c>
      <c r="DJ56">
        <f>IF(ISNA(DD56),NA(),Capability!$N$7)</f>
        <v/>
      </c>
      <c r="DK56">
        <f>IF(ISNA(DD56),NA(),IF(OR(Capability!$Q$7="",Settings!$F$7&lt;&gt;"Y"),NA(),Capability!$Q$7))</f>
        <v/>
      </c>
      <c r="DL56">
        <f>IF(ISNA(DD56),NA(),IF(OR(Capability!$P$7="",Settings!$F$7&lt;&gt;"Y"),NA(),Capability!$P$7))</f>
        <v/>
      </c>
      <c r="DR56">
        <f>IF((DU$1+52)&gt;DS$1,NA(),(DU$1+52)-4)</f>
        <v/>
      </c>
      <c r="DS56">
        <f>IF((DU$1+52)&gt;DS$1,NA(),INDEX('Data Entry'!$K$5:$K$10004,(DU$1+52)-4))</f>
        <v/>
      </c>
      <c r="DT56">
        <f>IF(ISNA(DR56),NA(),Capability!$K$8)</f>
        <v/>
      </c>
      <c r="DU56">
        <f>IF(ISNA(DR56),NA(),Capability!$J$8)</f>
        <v/>
      </c>
      <c r="DV56">
        <f>IF(ISNA(DR56),NA(),Capability!$L$8)</f>
        <v/>
      </c>
      <c r="DW56">
        <f>IF(OR(ISNA(DS56),ISNA(DS55)),NA(),ABS(DS56-DS55))</f>
        <v/>
      </c>
      <c r="DX56">
        <f>IF(ISNA(DR56),NA(),Capability!$N$8)</f>
        <v/>
      </c>
      <c r="DY56">
        <f>IF(ISNA(DR56),NA(),IF(OR(Capability!$Q$8="",Settings!$F$7&lt;&gt;"Y"),NA(),Capability!$Q$8))</f>
        <v/>
      </c>
      <c r="DZ56">
        <f>IF(ISNA(DR56),NA(),IF(OR(Capability!$P$8="",Settings!$F$7&lt;&gt;"Y"),NA(),Capability!$P$8))</f>
        <v/>
      </c>
      <c r="EF56">
        <f>IF((EI$1+52)&gt;EG$1,NA(),(EI$1+52)-4)</f>
        <v/>
      </c>
      <c r="EG56">
        <f>IF((EI$1+52)&gt;EG$1,NA(),INDEX('Data Entry'!$L$5:$L$10004,(EI$1+52)-4))</f>
        <v/>
      </c>
      <c r="EH56">
        <f>IF(ISNA(EF56),NA(),Capability!$K$9)</f>
        <v/>
      </c>
      <c r="EI56">
        <f>IF(ISNA(EF56),NA(),Capability!$J$9)</f>
        <v/>
      </c>
      <c r="EJ56">
        <f>IF(ISNA(EF56),NA(),Capability!$L$9)</f>
        <v/>
      </c>
      <c r="EK56">
        <f>IF(OR(ISNA(EG56),ISNA(EG55)),NA(),ABS(EG56-EG55))</f>
        <v/>
      </c>
      <c r="EL56">
        <f>IF(ISNA(EF56),NA(),Capability!$N$9)</f>
        <v/>
      </c>
      <c r="EM56">
        <f>IF(ISNA(EF56),NA(),IF(OR(Capability!$Q$9="",Settings!$F$7&lt;&gt;"Y"),NA(),Capability!$Q$9))</f>
        <v/>
      </c>
      <c r="EN56">
        <f>IF(ISNA(EF56),NA(),IF(OR(Capability!$P$9="",Settings!$F$7&lt;&gt;"Y"),NA(),Capability!$P$9))</f>
        <v/>
      </c>
      <c r="ET56">
        <f>IF((EW$1+52)&gt;EU$1,NA(),(EW$1+52)-4)</f>
        <v/>
      </c>
      <c r="EU56">
        <f>IF((EW$1+52)&gt;EU$1,NA(),INDEX('Data Entry'!$M$5:$M$10004,(EW$1+52)-4))</f>
        <v/>
      </c>
      <c r="EV56">
        <f>IF(ISNA(ET56),NA(),Capability!$K$10)</f>
        <v/>
      </c>
      <c r="EW56">
        <f>IF(ISNA(ET56),NA(),Capability!$J$10)</f>
        <v/>
      </c>
      <c r="EX56">
        <f>IF(ISNA(ET56),NA(),Capability!$L$10)</f>
        <v/>
      </c>
      <c r="EY56">
        <f>IF(OR(ISNA(EU56),ISNA(EU55)),NA(),ABS(EU56-EU55))</f>
        <v/>
      </c>
      <c r="EZ56">
        <f>IF(ISNA(ET56),NA(),Capability!$N$10)</f>
        <v/>
      </c>
      <c r="FA56">
        <f>IF(ISNA(ET56),NA(),IF(OR(Capability!$Q$10="",Settings!$F$7&lt;&gt;"Y"),NA(),Capability!$Q$10))</f>
        <v/>
      </c>
      <c r="FB56">
        <f>IF(ISNA(ET56),NA(),IF(OR(Capability!$P$10="",Settings!$F$7&lt;&gt;"Y"),NA(),Capability!$P$10))</f>
        <v/>
      </c>
      <c r="FH56">
        <f>IF((FK$1+52)&gt;FI$1,NA(),(FK$1+52)-4)</f>
        <v/>
      </c>
      <c r="FI56">
        <f>IF((FK$1+52)&gt;FI$1,NA(),INDEX('Data Entry'!$N$5:$N$10004,(FK$1+52)-4))</f>
        <v/>
      </c>
      <c r="FJ56">
        <f>IF(ISNA(FH56),NA(),Capability!$K$11)</f>
        <v/>
      </c>
      <c r="FK56">
        <f>IF(ISNA(FH56),NA(),Capability!$J$11)</f>
        <v/>
      </c>
      <c r="FL56">
        <f>IF(ISNA(FH56),NA(),Capability!$L$11)</f>
        <v/>
      </c>
      <c r="FM56">
        <f>IF(OR(ISNA(FI56),ISNA(FI55)),NA(),ABS(FI56-FI55))</f>
        <v/>
      </c>
      <c r="FN56">
        <f>IF(ISNA(FH56),NA(),Capability!$N$11)</f>
        <v/>
      </c>
      <c r="FO56">
        <f>IF(ISNA(FH56),NA(),IF(OR(Capability!$Q$11="",Settings!$F$7&lt;&gt;"Y"),NA(),Capability!$Q$11))</f>
        <v/>
      </c>
      <c r="FP56">
        <f>IF(ISNA(FH56),NA(),IF(OR(Capability!$P$11="",Settings!$F$7&lt;&gt;"Y"),NA(),Capability!$P$11))</f>
        <v/>
      </c>
      <c r="FV56">
        <f>IF((FY$1+52)&gt;FW$1,NA(),(FY$1+52)-4)</f>
        <v/>
      </c>
      <c r="FW56">
        <f>IF((FY$1+52)&gt;FW$1,NA(),INDEX('Data Entry'!$O$5:$O$10004,(FY$1+52)-4))</f>
        <v/>
      </c>
      <c r="FX56">
        <f>IF(ISNA(FV56),NA(),Capability!$K$12)</f>
        <v/>
      </c>
      <c r="FY56">
        <f>IF(ISNA(FV56),NA(),Capability!$J$12)</f>
        <v/>
      </c>
      <c r="FZ56">
        <f>IF(ISNA(FV56),NA(),Capability!$L$12)</f>
        <v/>
      </c>
      <c r="GA56">
        <f>IF(OR(ISNA(FW56),ISNA(FW55)),NA(),ABS(FW56-FW55))</f>
        <v/>
      </c>
      <c r="GB56">
        <f>IF(ISNA(FV56),NA(),Capability!$N$12)</f>
        <v/>
      </c>
      <c r="GC56">
        <f>IF(ISNA(FV56),NA(),IF(OR(Capability!$Q$12="",Settings!$F$7&lt;&gt;"Y"),NA(),Capability!$Q$12))</f>
        <v/>
      </c>
      <c r="GD56">
        <f>IF(ISNA(FV56),NA(),IF(OR(Capability!$P$12="",Settings!$F$7&lt;&gt;"Y"),NA(),Capability!$P$12))</f>
        <v/>
      </c>
      <c r="GJ56">
        <f>IF((GM$1+52)&gt;GK$1,NA(),(GM$1+52)-4)</f>
        <v/>
      </c>
      <c r="GK56">
        <f>IF((GM$1+52)&gt;GK$1,NA(),INDEX('Data Entry'!$P$5:$P$10004,(GM$1+52)-4))</f>
        <v/>
      </c>
      <c r="GL56">
        <f>IF(ISNA(GJ56),NA(),Capability!$K$13)</f>
        <v/>
      </c>
      <c r="GM56">
        <f>IF(ISNA(GJ56),NA(),Capability!$J$13)</f>
        <v/>
      </c>
      <c r="GN56">
        <f>IF(ISNA(GJ56),NA(),Capability!$L$13)</f>
        <v/>
      </c>
      <c r="GO56">
        <f>IF(OR(ISNA(GK56),ISNA(GK55)),NA(),ABS(GK56-GK55))</f>
        <v/>
      </c>
      <c r="GP56">
        <f>IF(ISNA(GJ56),NA(),Capability!$N$13)</f>
        <v/>
      </c>
      <c r="GQ56">
        <f>IF(ISNA(GJ56),NA(),IF(OR(Capability!$Q$13="",Settings!$F$7&lt;&gt;"Y"),NA(),Capability!$Q$13))</f>
        <v/>
      </c>
      <c r="GR56">
        <f>IF(ISNA(GJ56),NA(),IF(OR(Capability!$P$13="",Settings!$F$7&lt;&gt;"Y"),NA(),Capability!$P$13))</f>
        <v/>
      </c>
      <c r="GX56">
        <f>IF((HA$1+52)&gt;GY$1,NA(),(HA$1+52)-4)</f>
        <v/>
      </c>
      <c r="GY56">
        <f>IF((HA$1+52)&gt;GY$1,NA(),INDEX('Data Entry'!$Q$5:$Q$10004,(HA$1+52)-4))</f>
        <v/>
      </c>
      <c r="GZ56">
        <f>IF(ISNA(GX56),NA(),Capability!$K$14)</f>
        <v/>
      </c>
      <c r="HA56">
        <f>IF(ISNA(GX56),NA(),Capability!$J$14)</f>
        <v/>
      </c>
      <c r="HB56">
        <f>IF(ISNA(GX56),NA(),Capability!$L$14)</f>
        <v/>
      </c>
      <c r="HC56">
        <f>IF(OR(ISNA(GY56),ISNA(GY55)),NA(),ABS(GY56-GY55))</f>
        <v/>
      </c>
      <c r="HD56">
        <f>IF(ISNA(GX56),NA(),Capability!$N$14)</f>
        <v/>
      </c>
      <c r="HE56">
        <f>IF(ISNA(GX56),NA(),IF(OR(Capability!$Q$14="",Settings!$F$7&lt;&gt;"Y"),NA(),Capability!$Q$14))</f>
        <v/>
      </c>
      <c r="HF56">
        <f>IF(ISNA(GX56),NA(),IF(OR(Capability!$P$14="",Settings!$F$7&lt;&gt;"Y"),NA(),Capability!$P$14))</f>
        <v/>
      </c>
    </row>
    <row r="57">
      <c r="A57" s="35" t="inlineStr">
        <is>
          <t>UCL</t>
        </is>
      </c>
      <c r="B57" s="23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P57">
        <f>IF((CS$1+53)&gt;CQ$1,NA(),(CS$1+53)-4)</f>
        <v/>
      </c>
      <c r="CQ57">
        <f>IF((CS$1+53)&gt;CQ$1,NA(),INDEX('Data Entry'!$I$5:$I$10004,(CS$1+53)-4))</f>
        <v/>
      </c>
      <c r="CR57">
        <f>IF(ISNA(CP57),NA(),Capability!$K$6)</f>
        <v/>
      </c>
      <c r="CS57">
        <f>IF(ISNA(CP57),NA(),Capability!$J$6)</f>
        <v/>
      </c>
      <c r="CT57">
        <f>IF(ISNA(CP57),NA(),Capability!$L$6)</f>
        <v/>
      </c>
      <c r="CU57">
        <f>IF(OR(ISNA(CQ57),ISNA(CQ56)),NA(),ABS(CQ57-CQ56))</f>
        <v/>
      </c>
      <c r="CV57">
        <f>IF(ISNA(CP57),NA(),Capability!$N$6)</f>
        <v/>
      </c>
      <c r="CW57">
        <f>IF(ISNA(CP57),NA(),IF(OR(Capability!$Q$6="",Settings!$F$7&lt;&gt;"Y"),NA(),Capability!$Q$6))</f>
        <v/>
      </c>
      <c r="CX57">
        <f>IF(ISNA(CP57),NA(),IF(OR(Capability!$P$6="",Settings!$F$7&lt;&gt;"Y"),NA(),Capability!$P$6))</f>
        <v/>
      </c>
      <c r="DD57">
        <f>IF((DG$1+53)&gt;DE$1,NA(),(DG$1+53)-4)</f>
        <v/>
      </c>
      <c r="DE57">
        <f>IF((DG$1+53)&gt;DE$1,NA(),INDEX('Data Entry'!$J$5:$J$10004,(DG$1+53)-4))</f>
        <v/>
      </c>
      <c r="DF57">
        <f>IF(ISNA(DD57),NA(),Capability!$K$7)</f>
        <v/>
      </c>
      <c r="DG57">
        <f>IF(ISNA(DD57),NA(),Capability!$J$7)</f>
        <v/>
      </c>
      <c r="DH57">
        <f>IF(ISNA(DD57),NA(),Capability!$L$7)</f>
        <v/>
      </c>
      <c r="DI57">
        <f>IF(OR(ISNA(DE57),ISNA(DE56)),NA(),ABS(DE57-DE56))</f>
        <v/>
      </c>
      <c r="DJ57">
        <f>IF(ISNA(DD57),NA(),Capability!$N$7)</f>
        <v/>
      </c>
      <c r="DK57">
        <f>IF(ISNA(DD57),NA(),IF(OR(Capability!$Q$7="",Settings!$F$7&lt;&gt;"Y"),NA(),Capability!$Q$7))</f>
        <v/>
      </c>
      <c r="DL57">
        <f>IF(ISNA(DD57),NA(),IF(OR(Capability!$P$7="",Settings!$F$7&lt;&gt;"Y"),NA(),Capability!$P$7))</f>
        <v/>
      </c>
      <c r="DR57">
        <f>IF((DU$1+53)&gt;DS$1,NA(),(DU$1+53)-4)</f>
        <v/>
      </c>
      <c r="DS57">
        <f>IF((DU$1+53)&gt;DS$1,NA(),INDEX('Data Entry'!$K$5:$K$10004,(DU$1+53)-4))</f>
        <v/>
      </c>
      <c r="DT57">
        <f>IF(ISNA(DR57),NA(),Capability!$K$8)</f>
        <v/>
      </c>
      <c r="DU57">
        <f>IF(ISNA(DR57),NA(),Capability!$J$8)</f>
        <v/>
      </c>
      <c r="DV57">
        <f>IF(ISNA(DR57),NA(),Capability!$L$8)</f>
        <v/>
      </c>
      <c r="DW57">
        <f>IF(OR(ISNA(DS57),ISNA(DS56)),NA(),ABS(DS57-DS56))</f>
        <v/>
      </c>
      <c r="DX57">
        <f>IF(ISNA(DR57),NA(),Capability!$N$8)</f>
        <v/>
      </c>
      <c r="DY57">
        <f>IF(ISNA(DR57),NA(),IF(OR(Capability!$Q$8="",Settings!$F$7&lt;&gt;"Y"),NA(),Capability!$Q$8))</f>
        <v/>
      </c>
      <c r="DZ57">
        <f>IF(ISNA(DR57),NA(),IF(OR(Capability!$P$8="",Settings!$F$7&lt;&gt;"Y"),NA(),Capability!$P$8))</f>
        <v/>
      </c>
      <c r="EF57">
        <f>IF((EI$1+53)&gt;EG$1,NA(),(EI$1+53)-4)</f>
        <v/>
      </c>
      <c r="EG57">
        <f>IF((EI$1+53)&gt;EG$1,NA(),INDEX('Data Entry'!$L$5:$L$10004,(EI$1+53)-4))</f>
        <v/>
      </c>
      <c r="EH57">
        <f>IF(ISNA(EF57),NA(),Capability!$K$9)</f>
        <v/>
      </c>
      <c r="EI57">
        <f>IF(ISNA(EF57),NA(),Capability!$J$9)</f>
        <v/>
      </c>
      <c r="EJ57">
        <f>IF(ISNA(EF57),NA(),Capability!$L$9)</f>
        <v/>
      </c>
      <c r="EK57">
        <f>IF(OR(ISNA(EG57),ISNA(EG56)),NA(),ABS(EG57-EG56))</f>
        <v/>
      </c>
      <c r="EL57">
        <f>IF(ISNA(EF57),NA(),Capability!$N$9)</f>
        <v/>
      </c>
      <c r="EM57">
        <f>IF(ISNA(EF57),NA(),IF(OR(Capability!$Q$9="",Settings!$F$7&lt;&gt;"Y"),NA(),Capability!$Q$9))</f>
        <v/>
      </c>
      <c r="EN57">
        <f>IF(ISNA(EF57),NA(),IF(OR(Capability!$P$9="",Settings!$F$7&lt;&gt;"Y"),NA(),Capability!$P$9))</f>
        <v/>
      </c>
      <c r="ET57">
        <f>IF((EW$1+53)&gt;EU$1,NA(),(EW$1+53)-4)</f>
        <v/>
      </c>
      <c r="EU57">
        <f>IF((EW$1+53)&gt;EU$1,NA(),INDEX('Data Entry'!$M$5:$M$10004,(EW$1+53)-4))</f>
        <v/>
      </c>
      <c r="EV57">
        <f>IF(ISNA(ET57),NA(),Capability!$K$10)</f>
        <v/>
      </c>
      <c r="EW57">
        <f>IF(ISNA(ET57),NA(),Capability!$J$10)</f>
        <v/>
      </c>
      <c r="EX57">
        <f>IF(ISNA(ET57),NA(),Capability!$L$10)</f>
        <v/>
      </c>
      <c r="EY57">
        <f>IF(OR(ISNA(EU57),ISNA(EU56)),NA(),ABS(EU57-EU56))</f>
        <v/>
      </c>
      <c r="EZ57">
        <f>IF(ISNA(ET57),NA(),Capability!$N$10)</f>
        <v/>
      </c>
      <c r="FA57">
        <f>IF(ISNA(ET57),NA(),IF(OR(Capability!$Q$10="",Settings!$F$7&lt;&gt;"Y"),NA(),Capability!$Q$10))</f>
        <v/>
      </c>
      <c r="FB57">
        <f>IF(ISNA(ET57),NA(),IF(OR(Capability!$P$10="",Settings!$F$7&lt;&gt;"Y"),NA(),Capability!$P$10))</f>
        <v/>
      </c>
      <c r="FH57">
        <f>IF((FK$1+53)&gt;FI$1,NA(),(FK$1+53)-4)</f>
        <v/>
      </c>
      <c r="FI57">
        <f>IF((FK$1+53)&gt;FI$1,NA(),INDEX('Data Entry'!$N$5:$N$10004,(FK$1+53)-4))</f>
        <v/>
      </c>
      <c r="FJ57">
        <f>IF(ISNA(FH57),NA(),Capability!$K$11)</f>
        <v/>
      </c>
      <c r="FK57">
        <f>IF(ISNA(FH57),NA(),Capability!$J$11)</f>
        <v/>
      </c>
      <c r="FL57">
        <f>IF(ISNA(FH57),NA(),Capability!$L$11)</f>
        <v/>
      </c>
      <c r="FM57">
        <f>IF(OR(ISNA(FI57),ISNA(FI56)),NA(),ABS(FI57-FI56))</f>
        <v/>
      </c>
      <c r="FN57">
        <f>IF(ISNA(FH57),NA(),Capability!$N$11)</f>
        <v/>
      </c>
      <c r="FO57">
        <f>IF(ISNA(FH57),NA(),IF(OR(Capability!$Q$11="",Settings!$F$7&lt;&gt;"Y"),NA(),Capability!$Q$11))</f>
        <v/>
      </c>
      <c r="FP57">
        <f>IF(ISNA(FH57),NA(),IF(OR(Capability!$P$11="",Settings!$F$7&lt;&gt;"Y"),NA(),Capability!$P$11))</f>
        <v/>
      </c>
      <c r="FV57">
        <f>IF((FY$1+53)&gt;FW$1,NA(),(FY$1+53)-4)</f>
        <v/>
      </c>
      <c r="FW57">
        <f>IF((FY$1+53)&gt;FW$1,NA(),INDEX('Data Entry'!$O$5:$O$10004,(FY$1+53)-4))</f>
        <v/>
      </c>
      <c r="FX57">
        <f>IF(ISNA(FV57),NA(),Capability!$K$12)</f>
        <v/>
      </c>
      <c r="FY57">
        <f>IF(ISNA(FV57),NA(),Capability!$J$12)</f>
        <v/>
      </c>
      <c r="FZ57">
        <f>IF(ISNA(FV57),NA(),Capability!$L$12)</f>
        <v/>
      </c>
      <c r="GA57">
        <f>IF(OR(ISNA(FW57),ISNA(FW56)),NA(),ABS(FW57-FW56))</f>
        <v/>
      </c>
      <c r="GB57">
        <f>IF(ISNA(FV57),NA(),Capability!$N$12)</f>
        <v/>
      </c>
      <c r="GC57">
        <f>IF(ISNA(FV57),NA(),IF(OR(Capability!$Q$12="",Settings!$F$7&lt;&gt;"Y"),NA(),Capability!$Q$12))</f>
        <v/>
      </c>
      <c r="GD57">
        <f>IF(ISNA(FV57),NA(),IF(OR(Capability!$P$12="",Settings!$F$7&lt;&gt;"Y"),NA(),Capability!$P$12))</f>
        <v/>
      </c>
      <c r="GJ57">
        <f>IF((GM$1+53)&gt;GK$1,NA(),(GM$1+53)-4)</f>
        <v/>
      </c>
      <c r="GK57">
        <f>IF((GM$1+53)&gt;GK$1,NA(),INDEX('Data Entry'!$P$5:$P$10004,(GM$1+53)-4))</f>
        <v/>
      </c>
      <c r="GL57">
        <f>IF(ISNA(GJ57),NA(),Capability!$K$13)</f>
        <v/>
      </c>
      <c r="GM57">
        <f>IF(ISNA(GJ57),NA(),Capability!$J$13)</f>
        <v/>
      </c>
      <c r="GN57">
        <f>IF(ISNA(GJ57),NA(),Capability!$L$13)</f>
        <v/>
      </c>
      <c r="GO57">
        <f>IF(OR(ISNA(GK57),ISNA(GK56)),NA(),ABS(GK57-GK56))</f>
        <v/>
      </c>
      <c r="GP57">
        <f>IF(ISNA(GJ57),NA(),Capability!$N$13)</f>
        <v/>
      </c>
      <c r="GQ57">
        <f>IF(ISNA(GJ57),NA(),IF(OR(Capability!$Q$13="",Settings!$F$7&lt;&gt;"Y"),NA(),Capability!$Q$13))</f>
        <v/>
      </c>
      <c r="GR57">
        <f>IF(ISNA(GJ57),NA(),IF(OR(Capability!$P$13="",Settings!$F$7&lt;&gt;"Y"),NA(),Capability!$P$13))</f>
        <v/>
      </c>
      <c r="GX57">
        <f>IF((HA$1+53)&gt;GY$1,NA(),(HA$1+53)-4)</f>
        <v/>
      </c>
      <c r="GY57">
        <f>IF((HA$1+53)&gt;GY$1,NA(),INDEX('Data Entry'!$Q$5:$Q$10004,(HA$1+53)-4))</f>
        <v/>
      </c>
      <c r="GZ57">
        <f>IF(ISNA(GX57),NA(),Capability!$K$14)</f>
        <v/>
      </c>
      <c r="HA57">
        <f>IF(ISNA(GX57),NA(),Capability!$J$14)</f>
        <v/>
      </c>
      <c r="HB57">
        <f>IF(ISNA(GX57),NA(),Capability!$L$14)</f>
        <v/>
      </c>
      <c r="HC57">
        <f>IF(OR(ISNA(GY57),ISNA(GY56)),NA(),ABS(GY57-GY56))</f>
        <v/>
      </c>
      <c r="HD57">
        <f>IF(ISNA(GX57),NA(),Capability!$N$14)</f>
        <v/>
      </c>
      <c r="HE57">
        <f>IF(ISNA(GX57),NA(),IF(OR(Capability!$Q$14="",Settings!$F$7&lt;&gt;"Y"),NA(),Capability!$Q$14))</f>
        <v/>
      </c>
      <c r="HF57">
        <f>IF(ISNA(GX57),NA(),IF(OR(Capability!$P$14="",Settings!$F$7&lt;&gt;"Y"),NA(),Capability!$P$14))</f>
        <v/>
      </c>
    </row>
    <row r="58">
      <c r="A58" s="35" t="inlineStr">
        <is>
          <t>CL</t>
        </is>
      </c>
      <c r="B58" s="23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P58">
        <f>IF((CS$1+54)&gt;CQ$1,NA(),(CS$1+54)-4)</f>
        <v/>
      </c>
      <c r="CQ58">
        <f>IF((CS$1+54)&gt;CQ$1,NA(),INDEX('Data Entry'!$I$5:$I$10004,(CS$1+54)-4))</f>
        <v/>
      </c>
      <c r="CR58">
        <f>IF(ISNA(CP58),NA(),Capability!$K$6)</f>
        <v/>
      </c>
      <c r="CS58">
        <f>IF(ISNA(CP58),NA(),Capability!$J$6)</f>
        <v/>
      </c>
      <c r="CT58">
        <f>IF(ISNA(CP58),NA(),Capability!$L$6)</f>
        <v/>
      </c>
      <c r="CU58">
        <f>IF(OR(ISNA(CQ58),ISNA(CQ57)),NA(),ABS(CQ58-CQ57))</f>
        <v/>
      </c>
      <c r="CV58">
        <f>IF(ISNA(CP58),NA(),Capability!$N$6)</f>
        <v/>
      </c>
      <c r="CW58">
        <f>IF(ISNA(CP58),NA(),IF(OR(Capability!$Q$6="",Settings!$F$7&lt;&gt;"Y"),NA(),Capability!$Q$6))</f>
        <v/>
      </c>
      <c r="CX58">
        <f>IF(ISNA(CP58),NA(),IF(OR(Capability!$P$6="",Settings!$F$7&lt;&gt;"Y"),NA(),Capability!$P$6))</f>
        <v/>
      </c>
      <c r="DD58">
        <f>IF((DG$1+54)&gt;DE$1,NA(),(DG$1+54)-4)</f>
        <v/>
      </c>
      <c r="DE58">
        <f>IF((DG$1+54)&gt;DE$1,NA(),INDEX('Data Entry'!$J$5:$J$10004,(DG$1+54)-4))</f>
        <v/>
      </c>
      <c r="DF58">
        <f>IF(ISNA(DD58),NA(),Capability!$K$7)</f>
        <v/>
      </c>
      <c r="DG58">
        <f>IF(ISNA(DD58),NA(),Capability!$J$7)</f>
        <v/>
      </c>
      <c r="DH58">
        <f>IF(ISNA(DD58),NA(),Capability!$L$7)</f>
        <v/>
      </c>
      <c r="DI58">
        <f>IF(OR(ISNA(DE58),ISNA(DE57)),NA(),ABS(DE58-DE57))</f>
        <v/>
      </c>
      <c r="DJ58">
        <f>IF(ISNA(DD58),NA(),Capability!$N$7)</f>
        <v/>
      </c>
      <c r="DK58">
        <f>IF(ISNA(DD58),NA(),IF(OR(Capability!$Q$7="",Settings!$F$7&lt;&gt;"Y"),NA(),Capability!$Q$7))</f>
        <v/>
      </c>
      <c r="DL58">
        <f>IF(ISNA(DD58),NA(),IF(OR(Capability!$P$7="",Settings!$F$7&lt;&gt;"Y"),NA(),Capability!$P$7))</f>
        <v/>
      </c>
      <c r="DR58">
        <f>IF((DU$1+54)&gt;DS$1,NA(),(DU$1+54)-4)</f>
        <v/>
      </c>
      <c r="DS58">
        <f>IF((DU$1+54)&gt;DS$1,NA(),INDEX('Data Entry'!$K$5:$K$10004,(DU$1+54)-4))</f>
        <v/>
      </c>
      <c r="DT58">
        <f>IF(ISNA(DR58),NA(),Capability!$K$8)</f>
        <v/>
      </c>
      <c r="DU58">
        <f>IF(ISNA(DR58),NA(),Capability!$J$8)</f>
        <v/>
      </c>
      <c r="DV58">
        <f>IF(ISNA(DR58),NA(),Capability!$L$8)</f>
        <v/>
      </c>
      <c r="DW58">
        <f>IF(OR(ISNA(DS58),ISNA(DS57)),NA(),ABS(DS58-DS57))</f>
        <v/>
      </c>
      <c r="DX58">
        <f>IF(ISNA(DR58),NA(),Capability!$N$8)</f>
        <v/>
      </c>
      <c r="DY58">
        <f>IF(ISNA(DR58),NA(),IF(OR(Capability!$Q$8="",Settings!$F$7&lt;&gt;"Y"),NA(),Capability!$Q$8))</f>
        <v/>
      </c>
      <c r="DZ58">
        <f>IF(ISNA(DR58),NA(),IF(OR(Capability!$P$8="",Settings!$F$7&lt;&gt;"Y"),NA(),Capability!$P$8))</f>
        <v/>
      </c>
      <c r="EF58">
        <f>IF((EI$1+54)&gt;EG$1,NA(),(EI$1+54)-4)</f>
        <v/>
      </c>
      <c r="EG58">
        <f>IF((EI$1+54)&gt;EG$1,NA(),INDEX('Data Entry'!$L$5:$L$10004,(EI$1+54)-4))</f>
        <v/>
      </c>
      <c r="EH58">
        <f>IF(ISNA(EF58),NA(),Capability!$K$9)</f>
        <v/>
      </c>
      <c r="EI58">
        <f>IF(ISNA(EF58),NA(),Capability!$J$9)</f>
        <v/>
      </c>
      <c r="EJ58">
        <f>IF(ISNA(EF58),NA(),Capability!$L$9)</f>
        <v/>
      </c>
      <c r="EK58">
        <f>IF(OR(ISNA(EG58),ISNA(EG57)),NA(),ABS(EG58-EG57))</f>
        <v/>
      </c>
      <c r="EL58">
        <f>IF(ISNA(EF58),NA(),Capability!$N$9)</f>
        <v/>
      </c>
      <c r="EM58">
        <f>IF(ISNA(EF58),NA(),IF(OR(Capability!$Q$9="",Settings!$F$7&lt;&gt;"Y"),NA(),Capability!$Q$9))</f>
        <v/>
      </c>
      <c r="EN58">
        <f>IF(ISNA(EF58),NA(),IF(OR(Capability!$P$9="",Settings!$F$7&lt;&gt;"Y"),NA(),Capability!$P$9))</f>
        <v/>
      </c>
      <c r="ET58">
        <f>IF((EW$1+54)&gt;EU$1,NA(),(EW$1+54)-4)</f>
        <v/>
      </c>
      <c r="EU58">
        <f>IF((EW$1+54)&gt;EU$1,NA(),INDEX('Data Entry'!$M$5:$M$10004,(EW$1+54)-4))</f>
        <v/>
      </c>
      <c r="EV58">
        <f>IF(ISNA(ET58),NA(),Capability!$K$10)</f>
        <v/>
      </c>
      <c r="EW58">
        <f>IF(ISNA(ET58),NA(),Capability!$J$10)</f>
        <v/>
      </c>
      <c r="EX58">
        <f>IF(ISNA(ET58),NA(),Capability!$L$10)</f>
        <v/>
      </c>
      <c r="EY58">
        <f>IF(OR(ISNA(EU58),ISNA(EU57)),NA(),ABS(EU58-EU57))</f>
        <v/>
      </c>
      <c r="EZ58">
        <f>IF(ISNA(ET58),NA(),Capability!$N$10)</f>
        <v/>
      </c>
      <c r="FA58">
        <f>IF(ISNA(ET58),NA(),IF(OR(Capability!$Q$10="",Settings!$F$7&lt;&gt;"Y"),NA(),Capability!$Q$10))</f>
        <v/>
      </c>
      <c r="FB58">
        <f>IF(ISNA(ET58),NA(),IF(OR(Capability!$P$10="",Settings!$F$7&lt;&gt;"Y"),NA(),Capability!$P$10))</f>
        <v/>
      </c>
      <c r="FH58">
        <f>IF((FK$1+54)&gt;FI$1,NA(),(FK$1+54)-4)</f>
        <v/>
      </c>
      <c r="FI58">
        <f>IF((FK$1+54)&gt;FI$1,NA(),INDEX('Data Entry'!$N$5:$N$10004,(FK$1+54)-4))</f>
        <v/>
      </c>
      <c r="FJ58">
        <f>IF(ISNA(FH58),NA(),Capability!$K$11)</f>
        <v/>
      </c>
      <c r="FK58">
        <f>IF(ISNA(FH58),NA(),Capability!$J$11)</f>
        <v/>
      </c>
      <c r="FL58">
        <f>IF(ISNA(FH58),NA(),Capability!$L$11)</f>
        <v/>
      </c>
      <c r="FM58">
        <f>IF(OR(ISNA(FI58),ISNA(FI57)),NA(),ABS(FI58-FI57))</f>
        <v/>
      </c>
      <c r="FN58">
        <f>IF(ISNA(FH58),NA(),Capability!$N$11)</f>
        <v/>
      </c>
      <c r="FO58">
        <f>IF(ISNA(FH58),NA(),IF(OR(Capability!$Q$11="",Settings!$F$7&lt;&gt;"Y"),NA(),Capability!$Q$11))</f>
        <v/>
      </c>
      <c r="FP58">
        <f>IF(ISNA(FH58),NA(),IF(OR(Capability!$P$11="",Settings!$F$7&lt;&gt;"Y"),NA(),Capability!$P$11))</f>
        <v/>
      </c>
      <c r="FV58">
        <f>IF((FY$1+54)&gt;FW$1,NA(),(FY$1+54)-4)</f>
        <v/>
      </c>
      <c r="FW58">
        <f>IF((FY$1+54)&gt;FW$1,NA(),INDEX('Data Entry'!$O$5:$O$10004,(FY$1+54)-4))</f>
        <v/>
      </c>
      <c r="FX58">
        <f>IF(ISNA(FV58),NA(),Capability!$K$12)</f>
        <v/>
      </c>
      <c r="FY58">
        <f>IF(ISNA(FV58),NA(),Capability!$J$12)</f>
        <v/>
      </c>
      <c r="FZ58">
        <f>IF(ISNA(FV58),NA(),Capability!$L$12)</f>
        <v/>
      </c>
      <c r="GA58">
        <f>IF(OR(ISNA(FW58),ISNA(FW57)),NA(),ABS(FW58-FW57))</f>
        <v/>
      </c>
      <c r="GB58">
        <f>IF(ISNA(FV58),NA(),Capability!$N$12)</f>
        <v/>
      </c>
      <c r="GC58">
        <f>IF(ISNA(FV58),NA(),IF(OR(Capability!$Q$12="",Settings!$F$7&lt;&gt;"Y"),NA(),Capability!$Q$12))</f>
        <v/>
      </c>
      <c r="GD58">
        <f>IF(ISNA(FV58),NA(),IF(OR(Capability!$P$12="",Settings!$F$7&lt;&gt;"Y"),NA(),Capability!$P$12))</f>
        <v/>
      </c>
      <c r="GJ58">
        <f>IF((GM$1+54)&gt;GK$1,NA(),(GM$1+54)-4)</f>
        <v/>
      </c>
      <c r="GK58">
        <f>IF((GM$1+54)&gt;GK$1,NA(),INDEX('Data Entry'!$P$5:$P$10004,(GM$1+54)-4))</f>
        <v/>
      </c>
      <c r="GL58">
        <f>IF(ISNA(GJ58),NA(),Capability!$K$13)</f>
        <v/>
      </c>
      <c r="GM58">
        <f>IF(ISNA(GJ58),NA(),Capability!$J$13)</f>
        <v/>
      </c>
      <c r="GN58">
        <f>IF(ISNA(GJ58),NA(),Capability!$L$13)</f>
        <v/>
      </c>
      <c r="GO58">
        <f>IF(OR(ISNA(GK58),ISNA(GK57)),NA(),ABS(GK58-GK57))</f>
        <v/>
      </c>
      <c r="GP58">
        <f>IF(ISNA(GJ58),NA(),Capability!$N$13)</f>
        <v/>
      </c>
      <c r="GQ58">
        <f>IF(ISNA(GJ58),NA(),IF(OR(Capability!$Q$13="",Settings!$F$7&lt;&gt;"Y"),NA(),Capability!$Q$13))</f>
        <v/>
      </c>
      <c r="GR58">
        <f>IF(ISNA(GJ58),NA(),IF(OR(Capability!$P$13="",Settings!$F$7&lt;&gt;"Y"),NA(),Capability!$P$13))</f>
        <v/>
      </c>
      <c r="GX58">
        <f>IF((HA$1+54)&gt;GY$1,NA(),(HA$1+54)-4)</f>
        <v/>
      </c>
      <c r="GY58">
        <f>IF((HA$1+54)&gt;GY$1,NA(),INDEX('Data Entry'!$Q$5:$Q$10004,(HA$1+54)-4))</f>
        <v/>
      </c>
      <c r="GZ58">
        <f>IF(ISNA(GX58),NA(),Capability!$K$14)</f>
        <v/>
      </c>
      <c r="HA58">
        <f>IF(ISNA(GX58),NA(),Capability!$J$14)</f>
        <v/>
      </c>
      <c r="HB58">
        <f>IF(ISNA(GX58),NA(),Capability!$L$14)</f>
        <v/>
      </c>
      <c r="HC58">
        <f>IF(OR(ISNA(GY58),ISNA(GY57)),NA(),ABS(GY58-GY57))</f>
        <v/>
      </c>
      <c r="HD58">
        <f>IF(ISNA(GX58),NA(),Capability!$N$14)</f>
        <v/>
      </c>
      <c r="HE58">
        <f>IF(ISNA(GX58),NA(),IF(OR(Capability!$Q$14="",Settings!$F$7&lt;&gt;"Y"),NA(),Capability!$Q$14))</f>
        <v/>
      </c>
      <c r="HF58">
        <f>IF(ISNA(GX58),NA(),IF(OR(Capability!$P$14="",Settings!$F$7&lt;&gt;"Y"),NA(),Capability!$P$14))</f>
        <v/>
      </c>
    </row>
    <row r="59">
      <c r="A59" s="35" t="inlineStr">
        <is>
          <t>LCL</t>
        </is>
      </c>
      <c r="B59" s="23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P59">
        <f>IF((CS$1+55)&gt;CQ$1,NA(),(CS$1+55)-4)</f>
        <v/>
      </c>
      <c r="CQ59">
        <f>IF((CS$1+55)&gt;CQ$1,NA(),INDEX('Data Entry'!$I$5:$I$10004,(CS$1+55)-4))</f>
        <v/>
      </c>
      <c r="CR59">
        <f>IF(ISNA(CP59),NA(),Capability!$K$6)</f>
        <v/>
      </c>
      <c r="CS59">
        <f>IF(ISNA(CP59),NA(),Capability!$J$6)</f>
        <v/>
      </c>
      <c r="CT59">
        <f>IF(ISNA(CP59),NA(),Capability!$L$6)</f>
        <v/>
      </c>
      <c r="CU59">
        <f>IF(OR(ISNA(CQ59),ISNA(CQ58)),NA(),ABS(CQ59-CQ58))</f>
        <v/>
      </c>
      <c r="CV59">
        <f>IF(ISNA(CP59),NA(),Capability!$N$6)</f>
        <v/>
      </c>
      <c r="CW59">
        <f>IF(ISNA(CP59),NA(),IF(OR(Capability!$Q$6="",Settings!$F$7&lt;&gt;"Y"),NA(),Capability!$Q$6))</f>
        <v/>
      </c>
      <c r="CX59">
        <f>IF(ISNA(CP59),NA(),IF(OR(Capability!$P$6="",Settings!$F$7&lt;&gt;"Y"),NA(),Capability!$P$6))</f>
        <v/>
      </c>
      <c r="DD59">
        <f>IF((DG$1+55)&gt;DE$1,NA(),(DG$1+55)-4)</f>
        <v/>
      </c>
      <c r="DE59">
        <f>IF((DG$1+55)&gt;DE$1,NA(),INDEX('Data Entry'!$J$5:$J$10004,(DG$1+55)-4))</f>
        <v/>
      </c>
      <c r="DF59">
        <f>IF(ISNA(DD59),NA(),Capability!$K$7)</f>
        <v/>
      </c>
      <c r="DG59">
        <f>IF(ISNA(DD59),NA(),Capability!$J$7)</f>
        <v/>
      </c>
      <c r="DH59">
        <f>IF(ISNA(DD59),NA(),Capability!$L$7)</f>
        <v/>
      </c>
      <c r="DI59">
        <f>IF(OR(ISNA(DE59),ISNA(DE58)),NA(),ABS(DE59-DE58))</f>
        <v/>
      </c>
      <c r="DJ59">
        <f>IF(ISNA(DD59),NA(),Capability!$N$7)</f>
        <v/>
      </c>
      <c r="DK59">
        <f>IF(ISNA(DD59),NA(),IF(OR(Capability!$Q$7="",Settings!$F$7&lt;&gt;"Y"),NA(),Capability!$Q$7))</f>
        <v/>
      </c>
      <c r="DL59">
        <f>IF(ISNA(DD59),NA(),IF(OR(Capability!$P$7="",Settings!$F$7&lt;&gt;"Y"),NA(),Capability!$P$7))</f>
        <v/>
      </c>
      <c r="DR59">
        <f>IF((DU$1+55)&gt;DS$1,NA(),(DU$1+55)-4)</f>
        <v/>
      </c>
      <c r="DS59">
        <f>IF((DU$1+55)&gt;DS$1,NA(),INDEX('Data Entry'!$K$5:$K$10004,(DU$1+55)-4))</f>
        <v/>
      </c>
      <c r="DT59">
        <f>IF(ISNA(DR59),NA(),Capability!$K$8)</f>
        <v/>
      </c>
      <c r="DU59">
        <f>IF(ISNA(DR59),NA(),Capability!$J$8)</f>
        <v/>
      </c>
      <c r="DV59">
        <f>IF(ISNA(DR59),NA(),Capability!$L$8)</f>
        <v/>
      </c>
      <c r="DW59">
        <f>IF(OR(ISNA(DS59),ISNA(DS58)),NA(),ABS(DS59-DS58))</f>
        <v/>
      </c>
      <c r="DX59">
        <f>IF(ISNA(DR59),NA(),Capability!$N$8)</f>
        <v/>
      </c>
      <c r="DY59">
        <f>IF(ISNA(DR59),NA(),IF(OR(Capability!$Q$8="",Settings!$F$7&lt;&gt;"Y"),NA(),Capability!$Q$8))</f>
        <v/>
      </c>
      <c r="DZ59">
        <f>IF(ISNA(DR59),NA(),IF(OR(Capability!$P$8="",Settings!$F$7&lt;&gt;"Y"),NA(),Capability!$P$8))</f>
        <v/>
      </c>
      <c r="EF59">
        <f>IF((EI$1+55)&gt;EG$1,NA(),(EI$1+55)-4)</f>
        <v/>
      </c>
      <c r="EG59">
        <f>IF((EI$1+55)&gt;EG$1,NA(),INDEX('Data Entry'!$L$5:$L$10004,(EI$1+55)-4))</f>
        <v/>
      </c>
      <c r="EH59">
        <f>IF(ISNA(EF59),NA(),Capability!$K$9)</f>
        <v/>
      </c>
      <c r="EI59">
        <f>IF(ISNA(EF59),NA(),Capability!$J$9)</f>
        <v/>
      </c>
      <c r="EJ59">
        <f>IF(ISNA(EF59),NA(),Capability!$L$9)</f>
        <v/>
      </c>
      <c r="EK59">
        <f>IF(OR(ISNA(EG59),ISNA(EG58)),NA(),ABS(EG59-EG58))</f>
        <v/>
      </c>
      <c r="EL59">
        <f>IF(ISNA(EF59),NA(),Capability!$N$9)</f>
        <v/>
      </c>
      <c r="EM59">
        <f>IF(ISNA(EF59),NA(),IF(OR(Capability!$Q$9="",Settings!$F$7&lt;&gt;"Y"),NA(),Capability!$Q$9))</f>
        <v/>
      </c>
      <c r="EN59">
        <f>IF(ISNA(EF59),NA(),IF(OR(Capability!$P$9="",Settings!$F$7&lt;&gt;"Y"),NA(),Capability!$P$9))</f>
        <v/>
      </c>
      <c r="ET59">
        <f>IF((EW$1+55)&gt;EU$1,NA(),(EW$1+55)-4)</f>
        <v/>
      </c>
      <c r="EU59">
        <f>IF((EW$1+55)&gt;EU$1,NA(),INDEX('Data Entry'!$M$5:$M$10004,(EW$1+55)-4))</f>
        <v/>
      </c>
      <c r="EV59">
        <f>IF(ISNA(ET59),NA(),Capability!$K$10)</f>
        <v/>
      </c>
      <c r="EW59">
        <f>IF(ISNA(ET59),NA(),Capability!$J$10)</f>
        <v/>
      </c>
      <c r="EX59">
        <f>IF(ISNA(ET59),NA(),Capability!$L$10)</f>
        <v/>
      </c>
      <c r="EY59">
        <f>IF(OR(ISNA(EU59),ISNA(EU58)),NA(),ABS(EU59-EU58))</f>
        <v/>
      </c>
      <c r="EZ59">
        <f>IF(ISNA(ET59),NA(),Capability!$N$10)</f>
        <v/>
      </c>
      <c r="FA59">
        <f>IF(ISNA(ET59),NA(),IF(OR(Capability!$Q$10="",Settings!$F$7&lt;&gt;"Y"),NA(),Capability!$Q$10))</f>
        <v/>
      </c>
      <c r="FB59">
        <f>IF(ISNA(ET59),NA(),IF(OR(Capability!$P$10="",Settings!$F$7&lt;&gt;"Y"),NA(),Capability!$P$10))</f>
        <v/>
      </c>
      <c r="FH59">
        <f>IF((FK$1+55)&gt;FI$1,NA(),(FK$1+55)-4)</f>
        <v/>
      </c>
      <c r="FI59">
        <f>IF((FK$1+55)&gt;FI$1,NA(),INDEX('Data Entry'!$N$5:$N$10004,(FK$1+55)-4))</f>
        <v/>
      </c>
      <c r="FJ59">
        <f>IF(ISNA(FH59),NA(),Capability!$K$11)</f>
        <v/>
      </c>
      <c r="FK59">
        <f>IF(ISNA(FH59),NA(),Capability!$J$11)</f>
        <v/>
      </c>
      <c r="FL59">
        <f>IF(ISNA(FH59),NA(),Capability!$L$11)</f>
        <v/>
      </c>
      <c r="FM59">
        <f>IF(OR(ISNA(FI59),ISNA(FI58)),NA(),ABS(FI59-FI58))</f>
        <v/>
      </c>
      <c r="FN59">
        <f>IF(ISNA(FH59),NA(),Capability!$N$11)</f>
        <v/>
      </c>
      <c r="FO59">
        <f>IF(ISNA(FH59),NA(),IF(OR(Capability!$Q$11="",Settings!$F$7&lt;&gt;"Y"),NA(),Capability!$Q$11))</f>
        <v/>
      </c>
      <c r="FP59">
        <f>IF(ISNA(FH59),NA(),IF(OR(Capability!$P$11="",Settings!$F$7&lt;&gt;"Y"),NA(),Capability!$P$11))</f>
        <v/>
      </c>
      <c r="FV59">
        <f>IF((FY$1+55)&gt;FW$1,NA(),(FY$1+55)-4)</f>
        <v/>
      </c>
      <c r="FW59">
        <f>IF((FY$1+55)&gt;FW$1,NA(),INDEX('Data Entry'!$O$5:$O$10004,(FY$1+55)-4))</f>
        <v/>
      </c>
      <c r="FX59">
        <f>IF(ISNA(FV59),NA(),Capability!$K$12)</f>
        <v/>
      </c>
      <c r="FY59">
        <f>IF(ISNA(FV59),NA(),Capability!$J$12)</f>
        <v/>
      </c>
      <c r="FZ59">
        <f>IF(ISNA(FV59),NA(),Capability!$L$12)</f>
        <v/>
      </c>
      <c r="GA59">
        <f>IF(OR(ISNA(FW59),ISNA(FW58)),NA(),ABS(FW59-FW58))</f>
        <v/>
      </c>
      <c r="GB59">
        <f>IF(ISNA(FV59),NA(),Capability!$N$12)</f>
        <v/>
      </c>
      <c r="GC59">
        <f>IF(ISNA(FV59),NA(),IF(OR(Capability!$Q$12="",Settings!$F$7&lt;&gt;"Y"),NA(),Capability!$Q$12))</f>
        <v/>
      </c>
      <c r="GD59">
        <f>IF(ISNA(FV59),NA(),IF(OR(Capability!$P$12="",Settings!$F$7&lt;&gt;"Y"),NA(),Capability!$P$12))</f>
        <v/>
      </c>
      <c r="GJ59">
        <f>IF((GM$1+55)&gt;GK$1,NA(),(GM$1+55)-4)</f>
        <v/>
      </c>
      <c r="GK59">
        <f>IF((GM$1+55)&gt;GK$1,NA(),INDEX('Data Entry'!$P$5:$P$10004,(GM$1+55)-4))</f>
        <v/>
      </c>
      <c r="GL59">
        <f>IF(ISNA(GJ59),NA(),Capability!$K$13)</f>
        <v/>
      </c>
      <c r="GM59">
        <f>IF(ISNA(GJ59),NA(),Capability!$J$13)</f>
        <v/>
      </c>
      <c r="GN59">
        <f>IF(ISNA(GJ59),NA(),Capability!$L$13)</f>
        <v/>
      </c>
      <c r="GO59">
        <f>IF(OR(ISNA(GK59),ISNA(GK58)),NA(),ABS(GK59-GK58))</f>
        <v/>
      </c>
      <c r="GP59">
        <f>IF(ISNA(GJ59),NA(),Capability!$N$13)</f>
        <v/>
      </c>
      <c r="GQ59">
        <f>IF(ISNA(GJ59),NA(),IF(OR(Capability!$Q$13="",Settings!$F$7&lt;&gt;"Y"),NA(),Capability!$Q$13))</f>
        <v/>
      </c>
      <c r="GR59">
        <f>IF(ISNA(GJ59),NA(),IF(OR(Capability!$P$13="",Settings!$F$7&lt;&gt;"Y"),NA(),Capability!$P$13))</f>
        <v/>
      </c>
      <c r="GX59">
        <f>IF((HA$1+55)&gt;GY$1,NA(),(HA$1+55)-4)</f>
        <v/>
      </c>
      <c r="GY59">
        <f>IF((HA$1+55)&gt;GY$1,NA(),INDEX('Data Entry'!$Q$5:$Q$10004,(HA$1+55)-4))</f>
        <v/>
      </c>
      <c r="GZ59">
        <f>IF(ISNA(GX59),NA(),Capability!$K$14)</f>
        <v/>
      </c>
      <c r="HA59">
        <f>IF(ISNA(GX59),NA(),Capability!$J$14)</f>
        <v/>
      </c>
      <c r="HB59">
        <f>IF(ISNA(GX59),NA(),Capability!$L$14)</f>
        <v/>
      </c>
      <c r="HC59">
        <f>IF(OR(ISNA(GY59),ISNA(GY58)),NA(),ABS(GY59-GY58))</f>
        <v/>
      </c>
      <c r="HD59">
        <f>IF(ISNA(GX59),NA(),Capability!$N$14)</f>
        <v/>
      </c>
      <c r="HE59">
        <f>IF(ISNA(GX59),NA(),IF(OR(Capability!$Q$14="",Settings!$F$7&lt;&gt;"Y"),NA(),Capability!$Q$14))</f>
        <v/>
      </c>
      <c r="HF59">
        <f>IF(ISNA(GX59),NA(),IF(OR(Capability!$P$14="",Settings!$F$7&lt;&gt;"Y"),NA(),Capability!$P$14))</f>
        <v/>
      </c>
    </row>
    <row r="60">
      <c r="A60" s="35" t="inlineStr">
        <is>
          <t>mR-bar</t>
        </is>
      </c>
      <c r="B60" s="23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P60">
        <f>IF((CS$1+56)&gt;CQ$1,NA(),(CS$1+56)-4)</f>
        <v/>
      </c>
      <c r="CQ60">
        <f>IF((CS$1+56)&gt;CQ$1,NA(),INDEX('Data Entry'!$I$5:$I$10004,(CS$1+56)-4))</f>
        <v/>
      </c>
      <c r="CR60">
        <f>IF(ISNA(CP60),NA(),Capability!$K$6)</f>
        <v/>
      </c>
      <c r="CS60">
        <f>IF(ISNA(CP60),NA(),Capability!$J$6)</f>
        <v/>
      </c>
      <c r="CT60">
        <f>IF(ISNA(CP60),NA(),Capability!$L$6)</f>
        <v/>
      </c>
      <c r="CU60">
        <f>IF(OR(ISNA(CQ60),ISNA(CQ59)),NA(),ABS(CQ60-CQ59))</f>
        <v/>
      </c>
      <c r="CV60">
        <f>IF(ISNA(CP60),NA(),Capability!$N$6)</f>
        <v/>
      </c>
      <c r="CW60">
        <f>IF(ISNA(CP60),NA(),IF(OR(Capability!$Q$6="",Settings!$F$7&lt;&gt;"Y"),NA(),Capability!$Q$6))</f>
        <v/>
      </c>
      <c r="CX60">
        <f>IF(ISNA(CP60),NA(),IF(OR(Capability!$P$6="",Settings!$F$7&lt;&gt;"Y"),NA(),Capability!$P$6))</f>
        <v/>
      </c>
      <c r="DD60">
        <f>IF((DG$1+56)&gt;DE$1,NA(),(DG$1+56)-4)</f>
        <v/>
      </c>
      <c r="DE60">
        <f>IF((DG$1+56)&gt;DE$1,NA(),INDEX('Data Entry'!$J$5:$J$10004,(DG$1+56)-4))</f>
        <v/>
      </c>
      <c r="DF60">
        <f>IF(ISNA(DD60),NA(),Capability!$K$7)</f>
        <v/>
      </c>
      <c r="DG60">
        <f>IF(ISNA(DD60),NA(),Capability!$J$7)</f>
        <v/>
      </c>
      <c r="DH60">
        <f>IF(ISNA(DD60),NA(),Capability!$L$7)</f>
        <v/>
      </c>
      <c r="DI60">
        <f>IF(OR(ISNA(DE60),ISNA(DE59)),NA(),ABS(DE60-DE59))</f>
        <v/>
      </c>
      <c r="DJ60">
        <f>IF(ISNA(DD60),NA(),Capability!$N$7)</f>
        <v/>
      </c>
      <c r="DK60">
        <f>IF(ISNA(DD60),NA(),IF(OR(Capability!$Q$7="",Settings!$F$7&lt;&gt;"Y"),NA(),Capability!$Q$7))</f>
        <v/>
      </c>
      <c r="DL60">
        <f>IF(ISNA(DD60),NA(),IF(OR(Capability!$P$7="",Settings!$F$7&lt;&gt;"Y"),NA(),Capability!$P$7))</f>
        <v/>
      </c>
      <c r="DR60">
        <f>IF((DU$1+56)&gt;DS$1,NA(),(DU$1+56)-4)</f>
        <v/>
      </c>
      <c r="DS60">
        <f>IF((DU$1+56)&gt;DS$1,NA(),INDEX('Data Entry'!$K$5:$K$10004,(DU$1+56)-4))</f>
        <v/>
      </c>
      <c r="DT60">
        <f>IF(ISNA(DR60),NA(),Capability!$K$8)</f>
        <v/>
      </c>
      <c r="DU60">
        <f>IF(ISNA(DR60),NA(),Capability!$J$8)</f>
        <v/>
      </c>
      <c r="DV60">
        <f>IF(ISNA(DR60),NA(),Capability!$L$8)</f>
        <v/>
      </c>
      <c r="DW60">
        <f>IF(OR(ISNA(DS60),ISNA(DS59)),NA(),ABS(DS60-DS59))</f>
        <v/>
      </c>
      <c r="DX60">
        <f>IF(ISNA(DR60),NA(),Capability!$N$8)</f>
        <v/>
      </c>
      <c r="DY60">
        <f>IF(ISNA(DR60),NA(),IF(OR(Capability!$Q$8="",Settings!$F$7&lt;&gt;"Y"),NA(),Capability!$Q$8))</f>
        <v/>
      </c>
      <c r="DZ60">
        <f>IF(ISNA(DR60),NA(),IF(OR(Capability!$P$8="",Settings!$F$7&lt;&gt;"Y"),NA(),Capability!$P$8))</f>
        <v/>
      </c>
      <c r="EF60">
        <f>IF((EI$1+56)&gt;EG$1,NA(),(EI$1+56)-4)</f>
        <v/>
      </c>
      <c r="EG60">
        <f>IF((EI$1+56)&gt;EG$1,NA(),INDEX('Data Entry'!$L$5:$L$10004,(EI$1+56)-4))</f>
        <v/>
      </c>
      <c r="EH60">
        <f>IF(ISNA(EF60),NA(),Capability!$K$9)</f>
        <v/>
      </c>
      <c r="EI60">
        <f>IF(ISNA(EF60),NA(),Capability!$J$9)</f>
        <v/>
      </c>
      <c r="EJ60">
        <f>IF(ISNA(EF60),NA(),Capability!$L$9)</f>
        <v/>
      </c>
      <c r="EK60">
        <f>IF(OR(ISNA(EG60),ISNA(EG59)),NA(),ABS(EG60-EG59))</f>
        <v/>
      </c>
      <c r="EL60">
        <f>IF(ISNA(EF60),NA(),Capability!$N$9)</f>
        <v/>
      </c>
      <c r="EM60">
        <f>IF(ISNA(EF60),NA(),IF(OR(Capability!$Q$9="",Settings!$F$7&lt;&gt;"Y"),NA(),Capability!$Q$9))</f>
        <v/>
      </c>
      <c r="EN60">
        <f>IF(ISNA(EF60),NA(),IF(OR(Capability!$P$9="",Settings!$F$7&lt;&gt;"Y"),NA(),Capability!$P$9))</f>
        <v/>
      </c>
      <c r="ET60">
        <f>IF((EW$1+56)&gt;EU$1,NA(),(EW$1+56)-4)</f>
        <v/>
      </c>
      <c r="EU60">
        <f>IF((EW$1+56)&gt;EU$1,NA(),INDEX('Data Entry'!$M$5:$M$10004,(EW$1+56)-4))</f>
        <v/>
      </c>
      <c r="EV60">
        <f>IF(ISNA(ET60),NA(),Capability!$K$10)</f>
        <v/>
      </c>
      <c r="EW60">
        <f>IF(ISNA(ET60),NA(),Capability!$J$10)</f>
        <v/>
      </c>
      <c r="EX60">
        <f>IF(ISNA(ET60),NA(),Capability!$L$10)</f>
        <v/>
      </c>
      <c r="EY60">
        <f>IF(OR(ISNA(EU60),ISNA(EU59)),NA(),ABS(EU60-EU59))</f>
        <v/>
      </c>
      <c r="EZ60">
        <f>IF(ISNA(ET60),NA(),Capability!$N$10)</f>
        <v/>
      </c>
      <c r="FA60">
        <f>IF(ISNA(ET60),NA(),IF(OR(Capability!$Q$10="",Settings!$F$7&lt;&gt;"Y"),NA(),Capability!$Q$10))</f>
        <v/>
      </c>
      <c r="FB60">
        <f>IF(ISNA(ET60),NA(),IF(OR(Capability!$P$10="",Settings!$F$7&lt;&gt;"Y"),NA(),Capability!$P$10))</f>
        <v/>
      </c>
      <c r="FH60">
        <f>IF((FK$1+56)&gt;FI$1,NA(),(FK$1+56)-4)</f>
        <v/>
      </c>
      <c r="FI60">
        <f>IF((FK$1+56)&gt;FI$1,NA(),INDEX('Data Entry'!$N$5:$N$10004,(FK$1+56)-4))</f>
        <v/>
      </c>
      <c r="FJ60">
        <f>IF(ISNA(FH60),NA(),Capability!$K$11)</f>
        <v/>
      </c>
      <c r="FK60">
        <f>IF(ISNA(FH60),NA(),Capability!$J$11)</f>
        <v/>
      </c>
      <c r="FL60">
        <f>IF(ISNA(FH60),NA(),Capability!$L$11)</f>
        <v/>
      </c>
      <c r="FM60">
        <f>IF(OR(ISNA(FI60),ISNA(FI59)),NA(),ABS(FI60-FI59))</f>
        <v/>
      </c>
      <c r="FN60">
        <f>IF(ISNA(FH60),NA(),Capability!$N$11)</f>
        <v/>
      </c>
      <c r="FO60">
        <f>IF(ISNA(FH60),NA(),IF(OR(Capability!$Q$11="",Settings!$F$7&lt;&gt;"Y"),NA(),Capability!$Q$11))</f>
        <v/>
      </c>
      <c r="FP60">
        <f>IF(ISNA(FH60),NA(),IF(OR(Capability!$P$11="",Settings!$F$7&lt;&gt;"Y"),NA(),Capability!$P$11))</f>
        <v/>
      </c>
      <c r="FV60">
        <f>IF((FY$1+56)&gt;FW$1,NA(),(FY$1+56)-4)</f>
        <v/>
      </c>
      <c r="FW60">
        <f>IF((FY$1+56)&gt;FW$1,NA(),INDEX('Data Entry'!$O$5:$O$10004,(FY$1+56)-4))</f>
        <v/>
      </c>
      <c r="FX60">
        <f>IF(ISNA(FV60),NA(),Capability!$K$12)</f>
        <v/>
      </c>
      <c r="FY60">
        <f>IF(ISNA(FV60),NA(),Capability!$J$12)</f>
        <v/>
      </c>
      <c r="FZ60">
        <f>IF(ISNA(FV60),NA(),Capability!$L$12)</f>
        <v/>
      </c>
      <c r="GA60">
        <f>IF(OR(ISNA(FW60),ISNA(FW59)),NA(),ABS(FW60-FW59))</f>
        <v/>
      </c>
      <c r="GB60">
        <f>IF(ISNA(FV60),NA(),Capability!$N$12)</f>
        <v/>
      </c>
      <c r="GC60">
        <f>IF(ISNA(FV60),NA(),IF(OR(Capability!$Q$12="",Settings!$F$7&lt;&gt;"Y"),NA(),Capability!$Q$12))</f>
        <v/>
      </c>
      <c r="GD60">
        <f>IF(ISNA(FV60),NA(),IF(OR(Capability!$P$12="",Settings!$F$7&lt;&gt;"Y"),NA(),Capability!$P$12))</f>
        <v/>
      </c>
      <c r="GJ60">
        <f>IF((GM$1+56)&gt;GK$1,NA(),(GM$1+56)-4)</f>
        <v/>
      </c>
      <c r="GK60">
        <f>IF((GM$1+56)&gt;GK$1,NA(),INDEX('Data Entry'!$P$5:$P$10004,(GM$1+56)-4))</f>
        <v/>
      </c>
      <c r="GL60">
        <f>IF(ISNA(GJ60),NA(),Capability!$K$13)</f>
        <v/>
      </c>
      <c r="GM60">
        <f>IF(ISNA(GJ60),NA(),Capability!$J$13)</f>
        <v/>
      </c>
      <c r="GN60">
        <f>IF(ISNA(GJ60),NA(),Capability!$L$13)</f>
        <v/>
      </c>
      <c r="GO60">
        <f>IF(OR(ISNA(GK60),ISNA(GK59)),NA(),ABS(GK60-GK59))</f>
        <v/>
      </c>
      <c r="GP60">
        <f>IF(ISNA(GJ60),NA(),Capability!$N$13)</f>
        <v/>
      </c>
      <c r="GQ60">
        <f>IF(ISNA(GJ60),NA(),IF(OR(Capability!$Q$13="",Settings!$F$7&lt;&gt;"Y"),NA(),Capability!$Q$13))</f>
        <v/>
      </c>
      <c r="GR60">
        <f>IF(ISNA(GJ60),NA(),IF(OR(Capability!$P$13="",Settings!$F$7&lt;&gt;"Y"),NA(),Capability!$P$13))</f>
        <v/>
      </c>
      <c r="GX60">
        <f>IF((HA$1+56)&gt;GY$1,NA(),(HA$1+56)-4)</f>
        <v/>
      </c>
      <c r="GY60">
        <f>IF((HA$1+56)&gt;GY$1,NA(),INDEX('Data Entry'!$Q$5:$Q$10004,(HA$1+56)-4))</f>
        <v/>
      </c>
      <c r="GZ60">
        <f>IF(ISNA(GX60),NA(),Capability!$K$14)</f>
        <v/>
      </c>
      <c r="HA60">
        <f>IF(ISNA(GX60),NA(),Capability!$J$14)</f>
        <v/>
      </c>
      <c r="HB60">
        <f>IF(ISNA(GX60),NA(),Capability!$L$14)</f>
        <v/>
      </c>
      <c r="HC60">
        <f>IF(OR(ISNA(GY60),ISNA(GY59)),NA(),ABS(GY60-GY59))</f>
        <v/>
      </c>
      <c r="HD60">
        <f>IF(ISNA(GX60),NA(),Capability!$N$14)</f>
        <v/>
      </c>
      <c r="HE60">
        <f>IF(ISNA(GX60),NA(),IF(OR(Capability!$Q$14="",Settings!$F$7&lt;&gt;"Y"),NA(),Capability!$Q$14))</f>
        <v/>
      </c>
      <c r="HF60">
        <f>IF(ISNA(GX60),NA(),IF(OR(Capability!$P$14="",Settings!$F$7&lt;&gt;"Y"),NA(),Capability!$P$14))</f>
        <v/>
      </c>
    </row>
    <row r="61">
      <c r="A61" s="35" t="inlineStr">
        <is>
          <t>mR UCL</t>
        </is>
      </c>
      <c r="B61" s="23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P61">
        <f>IF((CS$1+57)&gt;CQ$1,NA(),(CS$1+57)-4)</f>
        <v/>
      </c>
      <c r="CQ61">
        <f>IF((CS$1+57)&gt;CQ$1,NA(),INDEX('Data Entry'!$I$5:$I$10004,(CS$1+57)-4))</f>
        <v/>
      </c>
      <c r="CR61">
        <f>IF(ISNA(CP61),NA(),Capability!$K$6)</f>
        <v/>
      </c>
      <c r="CS61">
        <f>IF(ISNA(CP61),NA(),Capability!$J$6)</f>
        <v/>
      </c>
      <c r="CT61">
        <f>IF(ISNA(CP61),NA(),Capability!$L$6)</f>
        <v/>
      </c>
      <c r="CU61">
        <f>IF(OR(ISNA(CQ61),ISNA(CQ60)),NA(),ABS(CQ61-CQ60))</f>
        <v/>
      </c>
      <c r="CV61">
        <f>IF(ISNA(CP61),NA(),Capability!$N$6)</f>
        <v/>
      </c>
      <c r="CW61">
        <f>IF(ISNA(CP61),NA(),IF(OR(Capability!$Q$6="",Settings!$F$7&lt;&gt;"Y"),NA(),Capability!$Q$6))</f>
        <v/>
      </c>
      <c r="CX61">
        <f>IF(ISNA(CP61),NA(),IF(OR(Capability!$P$6="",Settings!$F$7&lt;&gt;"Y"),NA(),Capability!$P$6))</f>
        <v/>
      </c>
      <c r="DD61">
        <f>IF((DG$1+57)&gt;DE$1,NA(),(DG$1+57)-4)</f>
        <v/>
      </c>
      <c r="DE61">
        <f>IF((DG$1+57)&gt;DE$1,NA(),INDEX('Data Entry'!$J$5:$J$10004,(DG$1+57)-4))</f>
        <v/>
      </c>
      <c r="DF61">
        <f>IF(ISNA(DD61),NA(),Capability!$K$7)</f>
        <v/>
      </c>
      <c r="DG61">
        <f>IF(ISNA(DD61),NA(),Capability!$J$7)</f>
        <v/>
      </c>
      <c r="DH61">
        <f>IF(ISNA(DD61),NA(),Capability!$L$7)</f>
        <v/>
      </c>
      <c r="DI61">
        <f>IF(OR(ISNA(DE61),ISNA(DE60)),NA(),ABS(DE61-DE60))</f>
        <v/>
      </c>
      <c r="DJ61">
        <f>IF(ISNA(DD61),NA(),Capability!$N$7)</f>
        <v/>
      </c>
      <c r="DK61">
        <f>IF(ISNA(DD61),NA(),IF(OR(Capability!$Q$7="",Settings!$F$7&lt;&gt;"Y"),NA(),Capability!$Q$7))</f>
        <v/>
      </c>
      <c r="DL61">
        <f>IF(ISNA(DD61),NA(),IF(OR(Capability!$P$7="",Settings!$F$7&lt;&gt;"Y"),NA(),Capability!$P$7))</f>
        <v/>
      </c>
      <c r="DR61">
        <f>IF((DU$1+57)&gt;DS$1,NA(),(DU$1+57)-4)</f>
        <v/>
      </c>
      <c r="DS61">
        <f>IF((DU$1+57)&gt;DS$1,NA(),INDEX('Data Entry'!$K$5:$K$10004,(DU$1+57)-4))</f>
        <v/>
      </c>
      <c r="DT61">
        <f>IF(ISNA(DR61),NA(),Capability!$K$8)</f>
        <v/>
      </c>
      <c r="DU61">
        <f>IF(ISNA(DR61),NA(),Capability!$J$8)</f>
        <v/>
      </c>
      <c r="DV61">
        <f>IF(ISNA(DR61),NA(),Capability!$L$8)</f>
        <v/>
      </c>
      <c r="DW61">
        <f>IF(OR(ISNA(DS61),ISNA(DS60)),NA(),ABS(DS61-DS60))</f>
        <v/>
      </c>
      <c r="DX61">
        <f>IF(ISNA(DR61),NA(),Capability!$N$8)</f>
        <v/>
      </c>
      <c r="DY61">
        <f>IF(ISNA(DR61),NA(),IF(OR(Capability!$Q$8="",Settings!$F$7&lt;&gt;"Y"),NA(),Capability!$Q$8))</f>
        <v/>
      </c>
      <c r="DZ61">
        <f>IF(ISNA(DR61),NA(),IF(OR(Capability!$P$8="",Settings!$F$7&lt;&gt;"Y"),NA(),Capability!$P$8))</f>
        <v/>
      </c>
      <c r="EF61">
        <f>IF((EI$1+57)&gt;EG$1,NA(),(EI$1+57)-4)</f>
        <v/>
      </c>
      <c r="EG61">
        <f>IF((EI$1+57)&gt;EG$1,NA(),INDEX('Data Entry'!$L$5:$L$10004,(EI$1+57)-4))</f>
        <v/>
      </c>
      <c r="EH61">
        <f>IF(ISNA(EF61),NA(),Capability!$K$9)</f>
        <v/>
      </c>
      <c r="EI61">
        <f>IF(ISNA(EF61),NA(),Capability!$J$9)</f>
        <v/>
      </c>
      <c r="EJ61">
        <f>IF(ISNA(EF61),NA(),Capability!$L$9)</f>
        <v/>
      </c>
      <c r="EK61">
        <f>IF(OR(ISNA(EG61),ISNA(EG60)),NA(),ABS(EG61-EG60))</f>
        <v/>
      </c>
      <c r="EL61">
        <f>IF(ISNA(EF61),NA(),Capability!$N$9)</f>
        <v/>
      </c>
      <c r="EM61">
        <f>IF(ISNA(EF61),NA(),IF(OR(Capability!$Q$9="",Settings!$F$7&lt;&gt;"Y"),NA(),Capability!$Q$9))</f>
        <v/>
      </c>
      <c r="EN61">
        <f>IF(ISNA(EF61),NA(),IF(OR(Capability!$P$9="",Settings!$F$7&lt;&gt;"Y"),NA(),Capability!$P$9))</f>
        <v/>
      </c>
      <c r="ET61">
        <f>IF((EW$1+57)&gt;EU$1,NA(),(EW$1+57)-4)</f>
        <v/>
      </c>
      <c r="EU61">
        <f>IF((EW$1+57)&gt;EU$1,NA(),INDEX('Data Entry'!$M$5:$M$10004,(EW$1+57)-4))</f>
        <v/>
      </c>
      <c r="EV61">
        <f>IF(ISNA(ET61),NA(),Capability!$K$10)</f>
        <v/>
      </c>
      <c r="EW61">
        <f>IF(ISNA(ET61),NA(),Capability!$J$10)</f>
        <v/>
      </c>
      <c r="EX61">
        <f>IF(ISNA(ET61),NA(),Capability!$L$10)</f>
        <v/>
      </c>
      <c r="EY61">
        <f>IF(OR(ISNA(EU61),ISNA(EU60)),NA(),ABS(EU61-EU60))</f>
        <v/>
      </c>
      <c r="EZ61">
        <f>IF(ISNA(ET61),NA(),Capability!$N$10)</f>
        <v/>
      </c>
      <c r="FA61">
        <f>IF(ISNA(ET61),NA(),IF(OR(Capability!$Q$10="",Settings!$F$7&lt;&gt;"Y"),NA(),Capability!$Q$10))</f>
        <v/>
      </c>
      <c r="FB61">
        <f>IF(ISNA(ET61),NA(),IF(OR(Capability!$P$10="",Settings!$F$7&lt;&gt;"Y"),NA(),Capability!$P$10))</f>
        <v/>
      </c>
      <c r="FH61">
        <f>IF((FK$1+57)&gt;FI$1,NA(),(FK$1+57)-4)</f>
        <v/>
      </c>
      <c r="FI61">
        <f>IF((FK$1+57)&gt;FI$1,NA(),INDEX('Data Entry'!$N$5:$N$10004,(FK$1+57)-4))</f>
        <v/>
      </c>
      <c r="FJ61">
        <f>IF(ISNA(FH61),NA(),Capability!$K$11)</f>
        <v/>
      </c>
      <c r="FK61">
        <f>IF(ISNA(FH61),NA(),Capability!$J$11)</f>
        <v/>
      </c>
      <c r="FL61">
        <f>IF(ISNA(FH61),NA(),Capability!$L$11)</f>
        <v/>
      </c>
      <c r="FM61">
        <f>IF(OR(ISNA(FI61),ISNA(FI60)),NA(),ABS(FI61-FI60))</f>
        <v/>
      </c>
      <c r="FN61">
        <f>IF(ISNA(FH61),NA(),Capability!$N$11)</f>
        <v/>
      </c>
      <c r="FO61">
        <f>IF(ISNA(FH61),NA(),IF(OR(Capability!$Q$11="",Settings!$F$7&lt;&gt;"Y"),NA(),Capability!$Q$11))</f>
        <v/>
      </c>
      <c r="FP61">
        <f>IF(ISNA(FH61),NA(),IF(OR(Capability!$P$11="",Settings!$F$7&lt;&gt;"Y"),NA(),Capability!$P$11))</f>
        <v/>
      </c>
      <c r="FV61">
        <f>IF((FY$1+57)&gt;FW$1,NA(),(FY$1+57)-4)</f>
        <v/>
      </c>
      <c r="FW61">
        <f>IF((FY$1+57)&gt;FW$1,NA(),INDEX('Data Entry'!$O$5:$O$10004,(FY$1+57)-4))</f>
        <v/>
      </c>
      <c r="FX61">
        <f>IF(ISNA(FV61),NA(),Capability!$K$12)</f>
        <v/>
      </c>
      <c r="FY61">
        <f>IF(ISNA(FV61),NA(),Capability!$J$12)</f>
        <v/>
      </c>
      <c r="FZ61">
        <f>IF(ISNA(FV61),NA(),Capability!$L$12)</f>
        <v/>
      </c>
      <c r="GA61">
        <f>IF(OR(ISNA(FW61),ISNA(FW60)),NA(),ABS(FW61-FW60))</f>
        <v/>
      </c>
      <c r="GB61">
        <f>IF(ISNA(FV61),NA(),Capability!$N$12)</f>
        <v/>
      </c>
      <c r="GC61">
        <f>IF(ISNA(FV61),NA(),IF(OR(Capability!$Q$12="",Settings!$F$7&lt;&gt;"Y"),NA(),Capability!$Q$12))</f>
        <v/>
      </c>
      <c r="GD61">
        <f>IF(ISNA(FV61),NA(),IF(OR(Capability!$P$12="",Settings!$F$7&lt;&gt;"Y"),NA(),Capability!$P$12))</f>
        <v/>
      </c>
      <c r="GJ61">
        <f>IF((GM$1+57)&gt;GK$1,NA(),(GM$1+57)-4)</f>
        <v/>
      </c>
      <c r="GK61">
        <f>IF((GM$1+57)&gt;GK$1,NA(),INDEX('Data Entry'!$P$5:$P$10004,(GM$1+57)-4))</f>
        <v/>
      </c>
      <c r="GL61">
        <f>IF(ISNA(GJ61),NA(),Capability!$K$13)</f>
        <v/>
      </c>
      <c r="GM61">
        <f>IF(ISNA(GJ61),NA(),Capability!$J$13)</f>
        <v/>
      </c>
      <c r="GN61">
        <f>IF(ISNA(GJ61),NA(),Capability!$L$13)</f>
        <v/>
      </c>
      <c r="GO61">
        <f>IF(OR(ISNA(GK61),ISNA(GK60)),NA(),ABS(GK61-GK60))</f>
        <v/>
      </c>
      <c r="GP61">
        <f>IF(ISNA(GJ61),NA(),Capability!$N$13)</f>
        <v/>
      </c>
      <c r="GQ61">
        <f>IF(ISNA(GJ61),NA(),IF(OR(Capability!$Q$13="",Settings!$F$7&lt;&gt;"Y"),NA(),Capability!$Q$13))</f>
        <v/>
      </c>
      <c r="GR61">
        <f>IF(ISNA(GJ61),NA(),IF(OR(Capability!$P$13="",Settings!$F$7&lt;&gt;"Y"),NA(),Capability!$P$13))</f>
        <v/>
      </c>
      <c r="GX61">
        <f>IF((HA$1+57)&gt;GY$1,NA(),(HA$1+57)-4)</f>
        <v/>
      </c>
      <c r="GY61">
        <f>IF((HA$1+57)&gt;GY$1,NA(),INDEX('Data Entry'!$Q$5:$Q$10004,(HA$1+57)-4))</f>
        <v/>
      </c>
      <c r="GZ61">
        <f>IF(ISNA(GX61),NA(),Capability!$K$14)</f>
        <v/>
      </c>
      <c r="HA61">
        <f>IF(ISNA(GX61),NA(),Capability!$J$14)</f>
        <v/>
      </c>
      <c r="HB61">
        <f>IF(ISNA(GX61),NA(),Capability!$L$14)</f>
        <v/>
      </c>
      <c r="HC61">
        <f>IF(OR(ISNA(GY61),ISNA(GY60)),NA(),ABS(GY61-GY60))</f>
        <v/>
      </c>
      <c r="HD61">
        <f>IF(ISNA(GX61),NA(),Capability!$N$14)</f>
        <v/>
      </c>
      <c r="HE61">
        <f>IF(ISNA(GX61),NA(),IF(OR(Capability!$Q$14="",Settings!$F$7&lt;&gt;"Y"),NA(),Capability!$Q$14))</f>
        <v/>
      </c>
      <c r="HF61">
        <f>IF(ISNA(GX61),NA(),IF(OR(Capability!$P$14="",Settings!$F$7&lt;&gt;"Y"),NA(),Capability!$P$14))</f>
        <v/>
      </c>
    </row>
    <row r="62">
      <c r="A62" s="37" t="inlineStr">
        <is>
          <t>SPECIFICATION</t>
        </is>
      </c>
      <c r="B62" s="28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P62">
        <f>IF((CS$1+58)&gt;CQ$1,NA(),(CS$1+58)-4)</f>
        <v/>
      </c>
      <c r="CQ62">
        <f>IF((CS$1+58)&gt;CQ$1,NA(),INDEX('Data Entry'!$I$5:$I$10004,(CS$1+58)-4))</f>
        <v/>
      </c>
      <c r="CR62">
        <f>IF(ISNA(CP62),NA(),Capability!$K$6)</f>
        <v/>
      </c>
      <c r="CS62">
        <f>IF(ISNA(CP62),NA(),Capability!$J$6)</f>
        <v/>
      </c>
      <c r="CT62">
        <f>IF(ISNA(CP62),NA(),Capability!$L$6)</f>
        <v/>
      </c>
      <c r="CU62">
        <f>IF(OR(ISNA(CQ62),ISNA(CQ61)),NA(),ABS(CQ62-CQ61))</f>
        <v/>
      </c>
      <c r="CV62">
        <f>IF(ISNA(CP62),NA(),Capability!$N$6)</f>
        <v/>
      </c>
      <c r="CW62">
        <f>IF(ISNA(CP62),NA(),IF(OR(Capability!$Q$6="",Settings!$F$7&lt;&gt;"Y"),NA(),Capability!$Q$6))</f>
        <v/>
      </c>
      <c r="CX62">
        <f>IF(ISNA(CP62),NA(),IF(OR(Capability!$P$6="",Settings!$F$7&lt;&gt;"Y"),NA(),Capability!$P$6))</f>
        <v/>
      </c>
      <c r="DD62">
        <f>IF((DG$1+58)&gt;DE$1,NA(),(DG$1+58)-4)</f>
        <v/>
      </c>
      <c r="DE62">
        <f>IF((DG$1+58)&gt;DE$1,NA(),INDEX('Data Entry'!$J$5:$J$10004,(DG$1+58)-4))</f>
        <v/>
      </c>
      <c r="DF62">
        <f>IF(ISNA(DD62),NA(),Capability!$K$7)</f>
        <v/>
      </c>
      <c r="DG62">
        <f>IF(ISNA(DD62),NA(),Capability!$J$7)</f>
        <v/>
      </c>
      <c r="DH62">
        <f>IF(ISNA(DD62),NA(),Capability!$L$7)</f>
        <v/>
      </c>
      <c r="DI62">
        <f>IF(OR(ISNA(DE62),ISNA(DE61)),NA(),ABS(DE62-DE61))</f>
        <v/>
      </c>
      <c r="DJ62">
        <f>IF(ISNA(DD62),NA(),Capability!$N$7)</f>
        <v/>
      </c>
      <c r="DK62">
        <f>IF(ISNA(DD62),NA(),IF(OR(Capability!$Q$7="",Settings!$F$7&lt;&gt;"Y"),NA(),Capability!$Q$7))</f>
        <v/>
      </c>
      <c r="DL62">
        <f>IF(ISNA(DD62),NA(),IF(OR(Capability!$P$7="",Settings!$F$7&lt;&gt;"Y"),NA(),Capability!$P$7))</f>
        <v/>
      </c>
      <c r="DR62">
        <f>IF((DU$1+58)&gt;DS$1,NA(),(DU$1+58)-4)</f>
        <v/>
      </c>
      <c r="DS62">
        <f>IF((DU$1+58)&gt;DS$1,NA(),INDEX('Data Entry'!$K$5:$K$10004,(DU$1+58)-4))</f>
        <v/>
      </c>
      <c r="DT62">
        <f>IF(ISNA(DR62),NA(),Capability!$K$8)</f>
        <v/>
      </c>
      <c r="DU62">
        <f>IF(ISNA(DR62),NA(),Capability!$J$8)</f>
        <v/>
      </c>
      <c r="DV62">
        <f>IF(ISNA(DR62),NA(),Capability!$L$8)</f>
        <v/>
      </c>
      <c r="DW62">
        <f>IF(OR(ISNA(DS62),ISNA(DS61)),NA(),ABS(DS62-DS61))</f>
        <v/>
      </c>
      <c r="DX62">
        <f>IF(ISNA(DR62),NA(),Capability!$N$8)</f>
        <v/>
      </c>
      <c r="DY62">
        <f>IF(ISNA(DR62),NA(),IF(OR(Capability!$Q$8="",Settings!$F$7&lt;&gt;"Y"),NA(),Capability!$Q$8))</f>
        <v/>
      </c>
      <c r="DZ62">
        <f>IF(ISNA(DR62),NA(),IF(OR(Capability!$P$8="",Settings!$F$7&lt;&gt;"Y"),NA(),Capability!$P$8))</f>
        <v/>
      </c>
      <c r="EF62">
        <f>IF((EI$1+58)&gt;EG$1,NA(),(EI$1+58)-4)</f>
        <v/>
      </c>
      <c r="EG62">
        <f>IF((EI$1+58)&gt;EG$1,NA(),INDEX('Data Entry'!$L$5:$L$10004,(EI$1+58)-4))</f>
        <v/>
      </c>
      <c r="EH62">
        <f>IF(ISNA(EF62),NA(),Capability!$K$9)</f>
        <v/>
      </c>
      <c r="EI62">
        <f>IF(ISNA(EF62),NA(),Capability!$J$9)</f>
        <v/>
      </c>
      <c r="EJ62">
        <f>IF(ISNA(EF62),NA(),Capability!$L$9)</f>
        <v/>
      </c>
      <c r="EK62">
        <f>IF(OR(ISNA(EG62),ISNA(EG61)),NA(),ABS(EG62-EG61))</f>
        <v/>
      </c>
      <c r="EL62">
        <f>IF(ISNA(EF62),NA(),Capability!$N$9)</f>
        <v/>
      </c>
      <c r="EM62">
        <f>IF(ISNA(EF62),NA(),IF(OR(Capability!$Q$9="",Settings!$F$7&lt;&gt;"Y"),NA(),Capability!$Q$9))</f>
        <v/>
      </c>
      <c r="EN62">
        <f>IF(ISNA(EF62),NA(),IF(OR(Capability!$P$9="",Settings!$F$7&lt;&gt;"Y"),NA(),Capability!$P$9))</f>
        <v/>
      </c>
      <c r="ET62">
        <f>IF((EW$1+58)&gt;EU$1,NA(),(EW$1+58)-4)</f>
        <v/>
      </c>
      <c r="EU62">
        <f>IF((EW$1+58)&gt;EU$1,NA(),INDEX('Data Entry'!$M$5:$M$10004,(EW$1+58)-4))</f>
        <v/>
      </c>
      <c r="EV62">
        <f>IF(ISNA(ET62),NA(),Capability!$K$10)</f>
        <v/>
      </c>
      <c r="EW62">
        <f>IF(ISNA(ET62),NA(),Capability!$J$10)</f>
        <v/>
      </c>
      <c r="EX62">
        <f>IF(ISNA(ET62),NA(),Capability!$L$10)</f>
        <v/>
      </c>
      <c r="EY62">
        <f>IF(OR(ISNA(EU62),ISNA(EU61)),NA(),ABS(EU62-EU61))</f>
        <v/>
      </c>
      <c r="EZ62">
        <f>IF(ISNA(ET62),NA(),Capability!$N$10)</f>
        <v/>
      </c>
      <c r="FA62">
        <f>IF(ISNA(ET62),NA(),IF(OR(Capability!$Q$10="",Settings!$F$7&lt;&gt;"Y"),NA(),Capability!$Q$10))</f>
        <v/>
      </c>
      <c r="FB62">
        <f>IF(ISNA(ET62),NA(),IF(OR(Capability!$P$10="",Settings!$F$7&lt;&gt;"Y"),NA(),Capability!$P$10))</f>
        <v/>
      </c>
      <c r="FH62">
        <f>IF((FK$1+58)&gt;FI$1,NA(),(FK$1+58)-4)</f>
        <v/>
      </c>
      <c r="FI62">
        <f>IF((FK$1+58)&gt;FI$1,NA(),INDEX('Data Entry'!$N$5:$N$10004,(FK$1+58)-4))</f>
        <v/>
      </c>
      <c r="FJ62">
        <f>IF(ISNA(FH62),NA(),Capability!$K$11)</f>
        <v/>
      </c>
      <c r="FK62">
        <f>IF(ISNA(FH62),NA(),Capability!$J$11)</f>
        <v/>
      </c>
      <c r="FL62">
        <f>IF(ISNA(FH62),NA(),Capability!$L$11)</f>
        <v/>
      </c>
      <c r="FM62">
        <f>IF(OR(ISNA(FI62),ISNA(FI61)),NA(),ABS(FI62-FI61))</f>
        <v/>
      </c>
      <c r="FN62">
        <f>IF(ISNA(FH62),NA(),Capability!$N$11)</f>
        <v/>
      </c>
      <c r="FO62">
        <f>IF(ISNA(FH62),NA(),IF(OR(Capability!$Q$11="",Settings!$F$7&lt;&gt;"Y"),NA(),Capability!$Q$11))</f>
        <v/>
      </c>
      <c r="FP62">
        <f>IF(ISNA(FH62),NA(),IF(OR(Capability!$P$11="",Settings!$F$7&lt;&gt;"Y"),NA(),Capability!$P$11))</f>
        <v/>
      </c>
      <c r="FV62">
        <f>IF((FY$1+58)&gt;FW$1,NA(),(FY$1+58)-4)</f>
        <v/>
      </c>
      <c r="FW62">
        <f>IF((FY$1+58)&gt;FW$1,NA(),INDEX('Data Entry'!$O$5:$O$10004,(FY$1+58)-4))</f>
        <v/>
      </c>
      <c r="FX62">
        <f>IF(ISNA(FV62),NA(),Capability!$K$12)</f>
        <v/>
      </c>
      <c r="FY62">
        <f>IF(ISNA(FV62),NA(),Capability!$J$12)</f>
        <v/>
      </c>
      <c r="FZ62">
        <f>IF(ISNA(FV62),NA(),Capability!$L$12)</f>
        <v/>
      </c>
      <c r="GA62">
        <f>IF(OR(ISNA(FW62),ISNA(FW61)),NA(),ABS(FW62-FW61))</f>
        <v/>
      </c>
      <c r="GB62">
        <f>IF(ISNA(FV62),NA(),Capability!$N$12)</f>
        <v/>
      </c>
      <c r="GC62">
        <f>IF(ISNA(FV62),NA(),IF(OR(Capability!$Q$12="",Settings!$F$7&lt;&gt;"Y"),NA(),Capability!$Q$12))</f>
        <v/>
      </c>
      <c r="GD62">
        <f>IF(ISNA(FV62),NA(),IF(OR(Capability!$P$12="",Settings!$F$7&lt;&gt;"Y"),NA(),Capability!$P$12))</f>
        <v/>
      </c>
      <c r="GJ62">
        <f>IF((GM$1+58)&gt;GK$1,NA(),(GM$1+58)-4)</f>
        <v/>
      </c>
      <c r="GK62">
        <f>IF((GM$1+58)&gt;GK$1,NA(),INDEX('Data Entry'!$P$5:$P$10004,(GM$1+58)-4))</f>
        <v/>
      </c>
      <c r="GL62">
        <f>IF(ISNA(GJ62),NA(),Capability!$K$13)</f>
        <v/>
      </c>
      <c r="GM62">
        <f>IF(ISNA(GJ62),NA(),Capability!$J$13)</f>
        <v/>
      </c>
      <c r="GN62">
        <f>IF(ISNA(GJ62),NA(),Capability!$L$13)</f>
        <v/>
      </c>
      <c r="GO62">
        <f>IF(OR(ISNA(GK62),ISNA(GK61)),NA(),ABS(GK62-GK61))</f>
        <v/>
      </c>
      <c r="GP62">
        <f>IF(ISNA(GJ62),NA(),Capability!$N$13)</f>
        <v/>
      </c>
      <c r="GQ62">
        <f>IF(ISNA(GJ62),NA(),IF(OR(Capability!$Q$13="",Settings!$F$7&lt;&gt;"Y"),NA(),Capability!$Q$13))</f>
        <v/>
      </c>
      <c r="GR62">
        <f>IF(ISNA(GJ62),NA(),IF(OR(Capability!$P$13="",Settings!$F$7&lt;&gt;"Y"),NA(),Capability!$P$13))</f>
        <v/>
      </c>
      <c r="GX62">
        <f>IF((HA$1+58)&gt;GY$1,NA(),(HA$1+58)-4)</f>
        <v/>
      </c>
      <c r="GY62">
        <f>IF((HA$1+58)&gt;GY$1,NA(),INDEX('Data Entry'!$Q$5:$Q$10004,(HA$1+58)-4))</f>
        <v/>
      </c>
      <c r="GZ62">
        <f>IF(ISNA(GX62),NA(),Capability!$K$14)</f>
        <v/>
      </c>
      <c r="HA62">
        <f>IF(ISNA(GX62),NA(),Capability!$J$14)</f>
        <v/>
      </c>
      <c r="HB62">
        <f>IF(ISNA(GX62),NA(),Capability!$L$14)</f>
        <v/>
      </c>
      <c r="HC62">
        <f>IF(OR(ISNA(GY62),ISNA(GY61)),NA(),ABS(GY62-GY61))</f>
        <v/>
      </c>
      <c r="HD62">
        <f>IF(ISNA(GX62),NA(),Capability!$N$14)</f>
        <v/>
      </c>
      <c r="HE62">
        <f>IF(ISNA(GX62),NA(),IF(OR(Capability!$Q$14="",Settings!$F$7&lt;&gt;"Y"),NA(),Capability!$Q$14))</f>
        <v/>
      </c>
      <c r="HF62">
        <f>IF(ISNA(GX62),NA(),IF(OR(Capability!$P$14="",Settings!$F$7&lt;&gt;"Y"),NA(),Capability!$P$14))</f>
        <v/>
      </c>
    </row>
    <row r="63">
      <c r="A63" s="35" t="inlineStr">
        <is>
          <t>USL</t>
        </is>
      </c>
      <c r="B63" s="23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P63">
        <f>IF((CS$1+59)&gt;CQ$1,NA(),(CS$1+59)-4)</f>
        <v/>
      </c>
      <c r="CQ63">
        <f>IF((CS$1+59)&gt;CQ$1,NA(),INDEX('Data Entry'!$I$5:$I$10004,(CS$1+59)-4))</f>
        <v/>
      </c>
      <c r="CR63">
        <f>IF(ISNA(CP63),NA(),Capability!$K$6)</f>
        <v/>
      </c>
      <c r="CS63">
        <f>IF(ISNA(CP63),NA(),Capability!$J$6)</f>
        <v/>
      </c>
      <c r="CT63">
        <f>IF(ISNA(CP63),NA(),Capability!$L$6)</f>
        <v/>
      </c>
      <c r="CU63">
        <f>IF(OR(ISNA(CQ63),ISNA(CQ62)),NA(),ABS(CQ63-CQ62))</f>
        <v/>
      </c>
      <c r="CV63">
        <f>IF(ISNA(CP63),NA(),Capability!$N$6)</f>
        <v/>
      </c>
      <c r="CW63">
        <f>IF(ISNA(CP63),NA(),IF(OR(Capability!$Q$6="",Settings!$F$7&lt;&gt;"Y"),NA(),Capability!$Q$6))</f>
        <v/>
      </c>
      <c r="CX63">
        <f>IF(ISNA(CP63),NA(),IF(OR(Capability!$P$6="",Settings!$F$7&lt;&gt;"Y"),NA(),Capability!$P$6))</f>
        <v/>
      </c>
      <c r="DD63">
        <f>IF((DG$1+59)&gt;DE$1,NA(),(DG$1+59)-4)</f>
        <v/>
      </c>
      <c r="DE63">
        <f>IF((DG$1+59)&gt;DE$1,NA(),INDEX('Data Entry'!$J$5:$J$10004,(DG$1+59)-4))</f>
        <v/>
      </c>
      <c r="DF63">
        <f>IF(ISNA(DD63),NA(),Capability!$K$7)</f>
        <v/>
      </c>
      <c r="DG63">
        <f>IF(ISNA(DD63),NA(),Capability!$J$7)</f>
        <v/>
      </c>
      <c r="DH63">
        <f>IF(ISNA(DD63),NA(),Capability!$L$7)</f>
        <v/>
      </c>
      <c r="DI63">
        <f>IF(OR(ISNA(DE63),ISNA(DE62)),NA(),ABS(DE63-DE62))</f>
        <v/>
      </c>
      <c r="DJ63">
        <f>IF(ISNA(DD63),NA(),Capability!$N$7)</f>
        <v/>
      </c>
      <c r="DK63">
        <f>IF(ISNA(DD63),NA(),IF(OR(Capability!$Q$7="",Settings!$F$7&lt;&gt;"Y"),NA(),Capability!$Q$7))</f>
        <v/>
      </c>
      <c r="DL63">
        <f>IF(ISNA(DD63),NA(),IF(OR(Capability!$P$7="",Settings!$F$7&lt;&gt;"Y"),NA(),Capability!$P$7))</f>
        <v/>
      </c>
      <c r="DR63">
        <f>IF((DU$1+59)&gt;DS$1,NA(),(DU$1+59)-4)</f>
        <v/>
      </c>
      <c r="DS63">
        <f>IF((DU$1+59)&gt;DS$1,NA(),INDEX('Data Entry'!$K$5:$K$10004,(DU$1+59)-4))</f>
        <v/>
      </c>
      <c r="DT63">
        <f>IF(ISNA(DR63),NA(),Capability!$K$8)</f>
        <v/>
      </c>
      <c r="DU63">
        <f>IF(ISNA(DR63),NA(),Capability!$J$8)</f>
        <v/>
      </c>
      <c r="DV63">
        <f>IF(ISNA(DR63),NA(),Capability!$L$8)</f>
        <v/>
      </c>
      <c r="DW63">
        <f>IF(OR(ISNA(DS63),ISNA(DS62)),NA(),ABS(DS63-DS62))</f>
        <v/>
      </c>
      <c r="DX63">
        <f>IF(ISNA(DR63),NA(),Capability!$N$8)</f>
        <v/>
      </c>
      <c r="DY63">
        <f>IF(ISNA(DR63),NA(),IF(OR(Capability!$Q$8="",Settings!$F$7&lt;&gt;"Y"),NA(),Capability!$Q$8))</f>
        <v/>
      </c>
      <c r="DZ63">
        <f>IF(ISNA(DR63),NA(),IF(OR(Capability!$P$8="",Settings!$F$7&lt;&gt;"Y"),NA(),Capability!$P$8))</f>
        <v/>
      </c>
      <c r="EF63">
        <f>IF((EI$1+59)&gt;EG$1,NA(),(EI$1+59)-4)</f>
        <v/>
      </c>
      <c r="EG63">
        <f>IF((EI$1+59)&gt;EG$1,NA(),INDEX('Data Entry'!$L$5:$L$10004,(EI$1+59)-4))</f>
        <v/>
      </c>
      <c r="EH63">
        <f>IF(ISNA(EF63),NA(),Capability!$K$9)</f>
        <v/>
      </c>
      <c r="EI63">
        <f>IF(ISNA(EF63),NA(),Capability!$J$9)</f>
        <v/>
      </c>
      <c r="EJ63">
        <f>IF(ISNA(EF63),NA(),Capability!$L$9)</f>
        <v/>
      </c>
      <c r="EK63">
        <f>IF(OR(ISNA(EG63),ISNA(EG62)),NA(),ABS(EG63-EG62))</f>
        <v/>
      </c>
      <c r="EL63">
        <f>IF(ISNA(EF63),NA(),Capability!$N$9)</f>
        <v/>
      </c>
      <c r="EM63">
        <f>IF(ISNA(EF63),NA(),IF(OR(Capability!$Q$9="",Settings!$F$7&lt;&gt;"Y"),NA(),Capability!$Q$9))</f>
        <v/>
      </c>
      <c r="EN63">
        <f>IF(ISNA(EF63),NA(),IF(OR(Capability!$P$9="",Settings!$F$7&lt;&gt;"Y"),NA(),Capability!$P$9))</f>
        <v/>
      </c>
      <c r="ET63">
        <f>IF((EW$1+59)&gt;EU$1,NA(),(EW$1+59)-4)</f>
        <v/>
      </c>
      <c r="EU63">
        <f>IF((EW$1+59)&gt;EU$1,NA(),INDEX('Data Entry'!$M$5:$M$10004,(EW$1+59)-4))</f>
        <v/>
      </c>
      <c r="EV63">
        <f>IF(ISNA(ET63),NA(),Capability!$K$10)</f>
        <v/>
      </c>
      <c r="EW63">
        <f>IF(ISNA(ET63),NA(),Capability!$J$10)</f>
        <v/>
      </c>
      <c r="EX63">
        <f>IF(ISNA(ET63),NA(),Capability!$L$10)</f>
        <v/>
      </c>
      <c r="EY63">
        <f>IF(OR(ISNA(EU63),ISNA(EU62)),NA(),ABS(EU63-EU62))</f>
        <v/>
      </c>
      <c r="EZ63">
        <f>IF(ISNA(ET63),NA(),Capability!$N$10)</f>
        <v/>
      </c>
      <c r="FA63">
        <f>IF(ISNA(ET63),NA(),IF(OR(Capability!$Q$10="",Settings!$F$7&lt;&gt;"Y"),NA(),Capability!$Q$10))</f>
        <v/>
      </c>
      <c r="FB63">
        <f>IF(ISNA(ET63),NA(),IF(OR(Capability!$P$10="",Settings!$F$7&lt;&gt;"Y"),NA(),Capability!$P$10))</f>
        <v/>
      </c>
      <c r="FH63">
        <f>IF((FK$1+59)&gt;FI$1,NA(),(FK$1+59)-4)</f>
        <v/>
      </c>
      <c r="FI63">
        <f>IF((FK$1+59)&gt;FI$1,NA(),INDEX('Data Entry'!$N$5:$N$10004,(FK$1+59)-4))</f>
        <v/>
      </c>
      <c r="FJ63">
        <f>IF(ISNA(FH63),NA(),Capability!$K$11)</f>
        <v/>
      </c>
      <c r="FK63">
        <f>IF(ISNA(FH63),NA(),Capability!$J$11)</f>
        <v/>
      </c>
      <c r="FL63">
        <f>IF(ISNA(FH63),NA(),Capability!$L$11)</f>
        <v/>
      </c>
      <c r="FM63">
        <f>IF(OR(ISNA(FI63),ISNA(FI62)),NA(),ABS(FI63-FI62))</f>
        <v/>
      </c>
      <c r="FN63">
        <f>IF(ISNA(FH63),NA(),Capability!$N$11)</f>
        <v/>
      </c>
      <c r="FO63">
        <f>IF(ISNA(FH63),NA(),IF(OR(Capability!$Q$11="",Settings!$F$7&lt;&gt;"Y"),NA(),Capability!$Q$11))</f>
        <v/>
      </c>
      <c r="FP63">
        <f>IF(ISNA(FH63),NA(),IF(OR(Capability!$P$11="",Settings!$F$7&lt;&gt;"Y"),NA(),Capability!$P$11))</f>
        <v/>
      </c>
      <c r="FV63">
        <f>IF((FY$1+59)&gt;FW$1,NA(),(FY$1+59)-4)</f>
        <v/>
      </c>
      <c r="FW63">
        <f>IF((FY$1+59)&gt;FW$1,NA(),INDEX('Data Entry'!$O$5:$O$10004,(FY$1+59)-4))</f>
        <v/>
      </c>
      <c r="FX63">
        <f>IF(ISNA(FV63),NA(),Capability!$K$12)</f>
        <v/>
      </c>
      <c r="FY63">
        <f>IF(ISNA(FV63),NA(),Capability!$J$12)</f>
        <v/>
      </c>
      <c r="FZ63">
        <f>IF(ISNA(FV63),NA(),Capability!$L$12)</f>
        <v/>
      </c>
      <c r="GA63">
        <f>IF(OR(ISNA(FW63),ISNA(FW62)),NA(),ABS(FW63-FW62))</f>
        <v/>
      </c>
      <c r="GB63">
        <f>IF(ISNA(FV63),NA(),Capability!$N$12)</f>
        <v/>
      </c>
      <c r="GC63">
        <f>IF(ISNA(FV63),NA(),IF(OR(Capability!$Q$12="",Settings!$F$7&lt;&gt;"Y"),NA(),Capability!$Q$12))</f>
        <v/>
      </c>
      <c r="GD63">
        <f>IF(ISNA(FV63),NA(),IF(OR(Capability!$P$12="",Settings!$F$7&lt;&gt;"Y"),NA(),Capability!$P$12))</f>
        <v/>
      </c>
      <c r="GJ63">
        <f>IF((GM$1+59)&gt;GK$1,NA(),(GM$1+59)-4)</f>
        <v/>
      </c>
      <c r="GK63">
        <f>IF((GM$1+59)&gt;GK$1,NA(),INDEX('Data Entry'!$P$5:$P$10004,(GM$1+59)-4))</f>
        <v/>
      </c>
      <c r="GL63">
        <f>IF(ISNA(GJ63),NA(),Capability!$K$13)</f>
        <v/>
      </c>
      <c r="GM63">
        <f>IF(ISNA(GJ63),NA(),Capability!$J$13)</f>
        <v/>
      </c>
      <c r="GN63">
        <f>IF(ISNA(GJ63),NA(),Capability!$L$13)</f>
        <v/>
      </c>
      <c r="GO63">
        <f>IF(OR(ISNA(GK63),ISNA(GK62)),NA(),ABS(GK63-GK62))</f>
        <v/>
      </c>
      <c r="GP63">
        <f>IF(ISNA(GJ63),NA(),Capability!$N$13)</f>
        <v/>
      </c>
      <c r="GQ63">
        <f>IF(ISNA(GJ63),NA(),IF(OR(Capability!$Q$13="",Settings!$F$7&lt;&gt;"Y"),NA(),Capability!$Q$13))</f>
        <v/>
      </c>
      <c r="GR63">
        <f>IF(ISNA(GJ63),NA(),IF(OR(Capability!$P$13="",Settings!$F$7&lt;&gt;"Y"),NA(),Capability!$P$13))</f>
        <v/>
      </c>
      <c r="GX63">
        <f>IF((HA$1+59)&gt;GY$1,NA(),(HA$1+59)-4)</f>
        <v/>
      </c>
      <c r="GY63">
        <f>IF((HA$1+59)&gt;GY$1,NA(),INDEX('Data Entry'!$Q$5:$Q$10004,(HA$1+59)-4))</f>
        <v/>
      </c>
      <c r="GZ63">
        <f>IF(ISNA(GX63),NA(),Capability!$K$14)</f>
        <v/>
      </c>
      <c r="HA63">
        <f>IF(ISNA(GX63),NA(),Capability!$J$14)</f>
        <v/>
      </c>
      <c r="HB63">
        <f>IF(ISNA(GX63),NA(),Capability!$L$14)</f>
        <v/>
      </c>
      <c r="HC63">
        <f>IF(OR(ISNA(GY63),ISNA(GY62)),NA(),ABS(GY63-GY62))</f>
        <v/>
      </c>
      <c r="HD63">
        <f>IF(ISNA(GX63),NA(),Capability!$N$14)</f>
        <v/>
      </c>
      <c r="HE63">
        <f>IF(ISNA(GX63),NA(),IF(OR(Capability!$Q$14="",Settings!$F$7&lt;&gt;"Y"),NA(),Capability!$Q$14))</f>
        <v/>
      </c>
      <c r="HF63">
        <f>IF(ISNA(GX63),NA(),IF(OR(Capability!$P$14="",Settings!$F$7&lt;&gt;"Y"),NA(),Capability!$P$14))</f>
        <v/>
      </c>
    </row>
    <row r="64">
      <c r="A64" s="35" t="inlineStr">
        <is>
          <t>Nominal</t>
        </is>
      </c>
      <c r="B64" s="23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P64">
        <f>IF((CS$1+60)&gt;CQ$1,NA(),(CS$1+60)-4)</f>
        <v/>
      </c>
      <c r="CQ64">
        <f>IF((CS$1+60)&gt;CQ$1,NA(),INDEX('Data Entry'!$I$5:$I$10004,(CS$1+60)-4))</f>
        <v/>
      </c>
      <c r="CR64">
        <f>IF(ISNA(CP64),NA(),Capability!$K$6)</f>
        <v/>
      </c>
      <c r="CS64">
        <f>IF(ISNA(CP64),NA(),Capability!$J$6)</f>
        <v/>
      </c>
      <c r="CT64">
        <f>IF(ISNA(CP64),NA(),Capability!$L$6)</f>
        <v/>
      </c>
      <c r="CU64">
        <f>IF(OR(ISNA(CQ64),ISNA(CQ63)),NA(),ABS(CQ64-CQ63))</f>
        <v/>
      </c>
      <c r="CV64">
        <f>IF(ISNA(CP64),NA(),Capability!$N$6)</f>
        <v/>
      </c>
      <c r="CW64">
        <f>IF(ISNA(CP64),NA(),IF(OR(Capability!$Q$6="",Settings!$F$7&lt;&gt;"Y"),NA(),Capability!$Q$6))</f>
        <v/>
      </c>
      <c r="CX64">
        <f>IF(ISNA(CP64),NA(),IF(OR(Capability!$P$6="",Settings!$F$7&lt;&gt;"Y"),NA(),Capability!$P$6))</f>
        <v/>
      </c>
      <c r="DD64">
        <f>IF((DG$1+60)&gt;DE$1,NA(),(DG$1+60)-4)</f>
        <v/>
      </c>
      <c r="DE64">
        <f>IF((DG$1+60)&gt;DE$1,NA(),INDEX('Data Entry'!$J$5:$J$10004,(DG$1+60)-4))</f>
        <v/>
      </c>
      <c r="DF64">
        <f>IF(ISNA(DD64),NA(),Capability!$K$7)</f>
        <v/>
      </c>
      <c r="DG64">
        <f>IF(ISNA(DD64),NA(),Capability!$J$7)</f>
        <v/>
      </c>
      <c r="DH64">
        <f>IF(ISNA(DD64),NA(),Capability!$L$7)</f>
        <v/>
      </c>
      <c r="DI64">
        <f>IF(OR(ISNA(DE64),ISNA(DE63)),NA(),ABS(DE64-DE63))</f>
        <v/>
      </c>
      <c r="DJ64">
        <f>IF(ISNA(DD64),NA(),Capability!$N$7)</f>
        <v/>
      </c>
      <c r="DK64">
        <f>IF(ISNA(DD64),NA(),IF(OR(Capability!$Q$7="",Settings!$F$7&lt;&gt;"Y"),NA(),Capability!$Q$7))</f>
        <v/>
      </c>
      <c r="DL64">
        <f>IF(ISNA(DD64),NA(),IF(OR(Capability!$P$7="",Settings!$F$7&lt;&gt;"Y"),NA(),Capability!$P$7))</f>
        <v/>
      </c>
      <c r="DR64">
        <f>IF((DU$1+60)&gt;DS$1,NA(),(DU$1+60)-4)</f>
        <v/>
      </c>
      <c r="DS64">
        <f>IF((DU$1+60)&gt;DS$1,NA(),INDEX('Data Entry'!$K$5:$K$10004,(DU$1+60)-4))</f>
        <v/>
      </c>
      <c r="DT64">
        <f>IF(ISNA(DR64),NA(),Capability!$K$8)</f>
        <v/>
      </c>
      <c r="DU64">
        <f>IF(ISNA(DR64),NA(),Capability!$J$8)</f>
        <v/>
      </c>
      <c r="DV64">
        <f>IF(ISNA(DR64),NA(),Capability!$L$8)</f>
        <v/>
      </c>
      <c r="DW64">
        <f>IF(OR(ISNA(DS64),ISNA(DS63)),NA(),ABS(DS64-DS63))</f>
        <v/>
      </c>
      <c r="DX64">
        <f>IF(ISNA(DR64),NA(),Capability!$N$8)</f>
        <v/>
      </c>
      <c r="DY64">
        <f>IF(ISNA(DR64),NA(),IF(OR(Capability!$Q$8="",Settings!$F$7&lt;&gt;"Y"),NA(),Capability!$Q$8))</f>
        <v/>
      </c>
      <c r="DZ64">
        <f>IF(ISNA(DR64),NA(),IF(OR(Capability!$P$8="",Settings!$F$7&lt;&gt;"Y"),NA(),Capability!$P$8))</f>
        <v/>
      </c>
      <c r="EF64">
        <f>IF((EI$1+60)&gt;EG$1,NA(),(EI$1+60)-4)</f>
        <v/>
      </c>
      <c r="EG64">
        <f>IF((EI$1+60)&gt;EG$1,NA(),INDEX('Data Entry'!$L$5:$L$10004,(EI$1+60)-4))</f>
        <v/>
      </c>
      <c r="EH64">
        <f>IF(ISNA(EF64),NA(),Capability!$K$9)</f>
        <v/>
      </c>
      <c r="EI64">
        <f>IF(ISNA(EF64),NA(),Capability!$J$9)</f>
        <v/>
      </c>
      <c r="EJ64">
        <f>IF(ISNA(EF64),NA(),Capability!$L$9)</f>
        <v/>
      </c>
      <c r="EK64">
        <f>IF(OR(ISNA(EG64),ISNA(EG63)),NA(),ABS(EG64-EG63))</f>
        <v/>
      </c>
      <c r="EL64">
        <f>IF(ISNA(EF64),NA(),Capability!$N$9)</f>
        <v/>
      </c>
      <c r="EM64">
        <f>IF(ISNA(EF64),NA(),IF(OR(Capability!$Q$9="",Settings!$F$7&lt;&gt;"Y"),NA(),Capability!$Q$9))</f>
        <v/>
      </c>
      <c r="EN64">
        <f>IF(ISNA(EF64),NA(),IF(OR(Capability!$P$9="",Settings!$F$7&lt;&gt;"Y"),NA(),Capability!$P$9))</f>
        <v/>
      </c>
      <c r="ET64">
        <f>IF((EW$1+60)&gt;EU$1,NA(),(EW$1+60)-4)</f>
        <v/>
      </c>
      <c r="EU64">
        <f>IF((EW$1+60)&gt;EU$1,NA(),INDEX('Data Entry'!$M$5:$M$10004,(EW$1+60)-4))</f>
        <v/>
      </c>
      <c r="EV64">
        <f>IF(ISNA(ET64),NA(),Capability!$K$10)</f>
        <v/>
      </c>
      <c r="EW64">
        <f>IF(ISNA(ET64),NA(),Capability!$J$10)</f>
        <v/>
      </c>
      <c r="EX64">
        <f>IF(ISNA(ET64),NA(),Capability!$L$10)</f>
        <v/>
      </c>
      <c r="EY64">
        <f>IF(OR(ISNA(EU64),ISNA(EU63)),NA(),ABS(EU64-EU63))</f>
        <v/>
      </c>
      <c r="EZ64">
        <f>IF(ISNA(ET64),NA(),Capability!$N$10)</f>
        <v/>
      </c>
      <c r="FA64">
        <f>IF(ISNA(ET64),NA(),IF(OR(Capability!$Q$10="",Settings!$F$7&lt;&gt;"Y"),NA(),Capability!$Q$10))</f>
        <v/>
      </c>
      <c r="FB64">
        <f>IF(ISNA(ET64),NA(),IF(OR(Capability!$P$10="",Settings!$F$7&lt;&gt;"Y"),NA(),Capability!$P$10))</f>
        <v/>
      </c>
      <c r="FH64">
        <f>IF((FK$1+60)&gt;FI$1,NA(),(FK$1+60)-4)</f>
        <v/>
      </c>
      <c r="FI64">
        <f>IF((FK$1+60)&gt;FI$1,NA(),INDEX('Data Entry'!$N$5:$N$10004,(FK$1+60)-4))</f>
        <v/>
      </c>
      <c r="FJ64">
        <f>IF(ISNA(FH64),NA(),Capability!$K$11)</f>
        <v/>
      </c>
      <c r="FK64">
        <f>IF(ISNA(FH64),NA(),Capability!$J$11)</f>
        <v/>
      </c>
      <c r="FL64">
        <f>IF(ISNA(FH64),NA(),Capability!$L$11)</f>
        <v/>
      </c>
      <c r="FM64">
        <f>IF(OR(ISNA(FI64),ISNA(FI63)),NA(),ABS(FI64-FI63))</f>
        <v/>
      </c>
      <c r="FN64">
        <f>IF(ISNA(FH64),NA(),Capability!$N$11)</f>
        <v/>
      </c>
      <c r="FO64">
        <f>IF(ISNA(FH64),NA(),IF(OR(Capability!$Q$11="",Settings!$F$7&lt;&gt;"Y"),NA(),Capability!$Q$11))</f>
        <v/>
      </c>
      <c r="FP64">
        <f>IF(ISNA(FH64),NA(),IF(OR(Capability!$P$11="",Settings!$F$7&lt;&gt;"Y"),NA(),Capability!$P$11))</f>
        <v/>
      </c>
      <c r="FV64">
        <f>IF((FY$1+60)&gt;FW$1,NA(),(FY$1+60)-4)</f>
        <v/>
      </c>
      <c r="FW64">
        <f>IF((FY$1+60)&gt;FW$1,NA(),INDEX('Data Entry'!$O$5:$O$10004,(FY$1+60)-4))</f>
        <v/>
      </c>
      <c r="FX64">
        <f>IF(ISNA(FV64),NA(),Capability!$K$12)</f>
        <v/>
      </c>
      <c r="FY64">
        <f>IF(ISNA(FV64),NA(),Capability!$J$12)</f>
        <v/>
      </c>
      <c r="FZ64">
        <f>IF(ISNA(FV64),NA(),Capability!$L$12)</f>
        <v/>
      </c>
      <c r="GA64">
        <f>IF(OR(ISNA(FW64),ISNA(FW63)),NA(),ABS(FW64-FW63))</f>
        <v/>
      </c>
      <c r="GB64">
        <f>IF(ISNA(FV64),NA(),Capability!$N$12)</f>
        <v/>
      </c>
      <c r="GC64">
        <f>IF(ISNA(FV64),NA(),IF(OR(Capability!$Q$12="",Settings!$F$7&lt;&gt;"Y"),NA(),Capability!$Q$12))</f>
        <v/>
      </c>
      <c r="GD64">
        <f>IF(ISNA(FV64),NA(),IF(OR(Capability!$P$12="",Settings!$F$7&lt;&gt;"Y"),NA(),Capability!$P$12))</f>
        <v/>
      </c>
      <c r="GJ64">
        <f>IF((GM$1+60)&gt;GK$1,NA(),(GM$1+60)-4)</f>
        <v/>
      </c>
      <c r="GK64">
        <f>IF((GM$1+60)&gt;GK$1,NA(),INDEX('Data Entry'!$P$5:$P$10004,(GM$1+60)-4))</f>
        <v/>
      </c>
      <c r="GL64">
        <f>IF(ISNA(GJ64),NA(),Capability!$K$13)</f>
        <v/>
      </c>
      <c r="GM64">
        <f>IF(ISNA(GJ64),NA(),Capability!$J$13)</f>
        <v/>
      </c>
      <c r="GN64">
        <f>IF(ISNA(GJ64),NA(),Capability!$L$13)</f>
        <v/>
      </c>
      <c r="GO64">
        <f>IF(OR(ISNA(GK64),ISNA(GK63)),NA(),ABS(GK64-GK63))</f>
        <v/>
      </c>
      <c r="GP64">
        <f>IF(ISNA(GJ64),NA(),Capability!$N$13)</f>
        <v/>
      </c>
      <c r="GQ64">
        <f>IF(ISNA(GJ64),NA(),IF(OR(Capability!$Q$13="",Settings!$F$7&lt;&gt;"Y"),NA(),Capability!$Q$13))</f>
        <v/>
      </c>
      <c r="GR64">
        <f>IF(ISNA(GJ64),NA(),IF(OR(Capability!$P$13="",Settings!$F$7&lt;&gt;"Y"),NA(),Capability!$P$13))</f>
        <v/>
      </c>
      <c r="GX64">
        <f>IF((HA$1+60)&gt;GY$1,NA(),(HA$1+60)-4)</f>
        <v/>
      </c>
      <c r="GY64">
        <f>IF((HA$1+60)&gt;GY$1,NA(),INDEX('Data Entry'!$Q$5:$Q$10004,(HA$1+60)-4))</f>
        <v/>
      </c>
      <c r="GZ64">
        <f>IF(ISNA(GX64),NA(),Capability!$K$14)</f>
        <v/>
      </c>
      <c r="HA64">
        <f>IF(ISNA(GX64),NA(),Capability!$J$14)</f>
        <v/>
      </c>
      <c r="HB64">
        <f>IF(ISNA(GX64),NA(),Capability!$L$14)</f>
        <v/>
      </c>
      <c r="HC64">
        <f>IF(OR(ISNA(GY64),ISNA(GY63)),NA(),ABS(GY64-GY63))</f>
        <v/>
      </c>
      <c r="HD64">
        <f>IF(ISNA(GX64),NA(),Capability!$N$14)</f>
        <v/>
      </c>
      <c r="HE64">
        <f>IF(ISNA(GX64),NA(),IF(OR(Capability!$Q$14="",Settings!$F$7&lt;&gt;"Y"),NA(),Capability!$Q$14))</f>
        <v/>
      </c>
      <c r="HF64">
        <f>IF(ISNA(GX64),NA(),IF(OR(Capability!$P$14="",Settings!$F$7&lt;&gt;"Y"),NA(),Capability!$P$14))</f>
        <v/>
      </c>
    </row>
    <row r="65">
      <c r="A65" s="35" t="inlineStr">
        <is>
          <t>LSL</t>
        </is>
      </c>
      <c r="B65" s="23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P65">
        <f>IF((CS$1+61)&gt;CQ$1,NA(),(CS$1+61)-4)</f>
        <v/>
      </c>
      <c r="CQ65">
        <f>IF((CS$1+61)&gt;CQ$1,NA(),INDEX('Data Entry'!$I$5:$I$10004,(CS$1+61)-4))</f>
        <v/>
      </c>
      <c r="CR65">
        <f>IF(ISNA(CP65),NA(),Capability!$K$6)</f>
        <v/>
      </c>
      <c r="CS65">
        <f>IF(ISNA(CP65),NA(),Capability!$J$6)</f>
        <v/>
      </c>
      <c r="CT65">
        <f>IF(ISNA(CP65),NA(),Capability!$L$6)</f>
        <v/>
      </c>
      <c r="CU65">
        <f>IF(OR(ISNA(CQ65),ISNA(CQ64)),NA(),ABS(CQ65-CQ64))</f>
        <v/>
      </c>
      <c r="CV65">
        <f>IF(ISNA(CP65),NA(),Capability!$N$6)</f>
        <v/>
      </c>
      <c r="CW65">
        <f>IF(ISNA(CP65),NA(),IF(OR(Capability!$Q$6="",Settings!$F$7&lt;&gt;"Y"),NA(),Capability!$Q$6))</f>
        <v/>
      </c>
      <c r="CX65">
        <f>IF(ISNA(CP65),NA(),IF(OR(Capability!$P$6="",Settings!$F$7&lt;&gt;"Y"),NA(),Capability!$P$6))</f>
        <v/>
      </c>
      <c r="DD65">
        <f>IF((DG$1+61)&gt;DE$1,NA(),(DG$1+61)-4)</f>
        <v/>
      </c>
      <c r="DE65">
        <f>IF((DG$1+61)&gt;DE$1,NA(),INDEX('Data Entry'!$J$5:$J$10004,(DG$1+61)-4))</f>
        <v/>
      </c>
      <c r="DF65">
        <f>IF(ISNA(DD65),NA(),Capability!$K$7)</f>
        <v/>
      </c>
      <c r="DG65">
        <f>IF(ISNA(DD65),NA(),Capability!$J$7)</f>
        <v/>
      </c>
      <c r="DH65">
        <f>IF(ISNA(DD65),NA(),Capability!$L$7)</f>
        <v/>
      </c>
      <c r="DI65">
        <f>IF(OR(ISNA(DE65),ISNA(DE64)),NA(),ABS(DE65-DE64))</f>
        <v/>
      </c>
      <c r="DJ65">
        <f>IF(ISNA(DD65),NA(),Capability!$N$7)</f>
        <v/>
      </c>
      <c r="DK65">
        <f>IF(ISNA(DD65),NA(),IF(OR(Capability!$Q$7="",Settings!$F$7&lt;&gt;"Y"),NA(),Capability!$Q$7))</f>
        <v/>
      </c>
      <c r="DL65">
        <f>IF(ISNA(DD65),NA(),IF(OR(Capability!$P$7="",Settings!$F$7&lt;&gt;"Y"),NA(),Capability!$P$7))</f>
        <v/>
      </c>
      <c r="DR65">
        <f>IF((DU$1+61)&gt;DS$1,NA(),(DU$1+61)-4)</f>
        <v/>
      </c>
      <c r="DS65">
        <f>IF((DU$1+61)&gt;DS$1,NA(),INDEX('Data Entry'!$K$5:$K$10004,(DU$1+61)-4))</f>
        <v/>
      </c>
      <c r="DT65">
        <f>IF(ISNA(DR65),NA(),Capability!$K$8)</f>
        <v/>
      </c>
      <c r="DU65">
        <f>IF(ISNA(DR65),NA(),Capability!$J$8)</f>
        <v/>
      </c>
      <c r="DV65">
        <f>IF(ISNA(DR65),NA(),Capability!$L$8)</f>
        <v/>
      </c>
      <c r="DW65">
        <f>IF(OR(ISNA(DS65),ISNA(DS64)),NA(),ABS(DS65-DS64))</f>
        <v/>
      </c>
      <c r="DX65">
        <f>IF(ISNA(DR65),NA(),Capability!$N$8)</f>
        <v/>
      </c>
      <c r="DY65">
        <f>IF(ISNA(DR65),NA(),IF(OR(Capability!$Q$8="",Settings!$F$7&lt;&gt;"Y"),NA(),Capability!$Q$8))</f>
        <v/>
      </c>
      <c r="DZ65">
        <f>IF(ISNA(DR65),NA(),IF(OR(Capability!$P$8="",Settings!$F$7&lt;&gt;"Y"),NA(),Capability!$P$8))</f>
        <v/>
      </c>
      <c r="EF65">
        <f>IF((EI$1+61)&gt;EG$1,NA(),(EI$1+61)-4)</f>
        <v/>
      </c>
      <c r="EG65">
        <f>IF((EI$1+61)&gt;EG$1,NA(),INDEX('Data Entry'!$L$5:$L$10004,(EI$1+61)-4))</f>
        <v/>
      </c>
      <c r="EH65">
        <f>IF(ISNA(EF65),NA(),Capability!$K$9)</f>
        <v/>
      </c>
      <c r="EI65">
        <f>IF(ISNA(EF65),NA(),Capability!$J$9)</f>
        <v/>
      </c>
      <c r="EJ65">
        <f>IF(ISNA(EF65),NA(),Capability!$L$9)</f>
        <v/>
      </c>
      <c r="EK65">
        <f>IF(OR(ISNA(EG65),ISNA(EG64)),NA(),ABS(EG65-EG64))</f>
        <v/>
      </c>
      <c r="EL65">
        <f>IF(ISNA(EF65),NA(),Capability!$N$9)</f>
        <v/>
      </c>
      <c r="EM65">
        <f>IF(ISNA(EF65),NA(),IF(OR(Capability!$Q$9="",Settings!$F$7&lt;&gt;"Y"),NA(),Capability!$Q$9))</f>
        <v/>
      </c>
      <c r="EN65">
        <f>IF(ISNA(EF65),NA(),IF(OR(Capability!$P$9="",Settings!$F$7&lt;&gt;"Y"),NA(),Capability!$P$9))</f>
        <v/>
      </c>
      <c r="ET65">
        <f>IF((EW$1+61)&gt;EU$1,NA(),(EW$1+61)-4)</f>
        <v/>
      </c>
      <c r="EU65">
        <f>IF((EW$1+61)&gt;EU$1,NA(),INDEX('Data Entry'!$M$5:$M$10004,(EW$1+61)-4))</f>
        <v/>
      </c>
      <c r="EV65">
        <f>IF(ISNA(ET65),NA(),Capability!$K$10)</f>
        <v/>
      </c>
      <c r="EW65">
        <f>IF(ISNA(ET65),NA(),Capability!$J$10)</f>
        <v/>
      </c>
      <c r="EX65">
        <f>IF(ISNA(ET65),NA(),Capability!$L$10)</f>
        <v/>
      </c>
      <c r="EY65">
        <f>IF(OR(ISNA(EU65),ISNA(EU64)),NA(),ABS(EU65-EU64))</f>
        <v/>
      </c>
      <c r="EZ65">
        <f>IF(ISNA(ET65),NA(),Capability!$N$10)</f>
        <v/>
      </c>
      <c r="FA65">
        <f>IF(ISNA(ET65),NA(),IF(OR(Capability!$Q$10="",Settings!$F$7&lt;&gt;"Y"),NA(),Capability!$Q$10))</f>
        <v/>
      </c>
      <c r="FB65">
        <f>IF(ISNA(ET65),NA(),IF(OR(Capability!$P$10="",Settings!$F$7&lt;&gt;"Y"),NA(),Capability!$P$10))</f>
        <v/>
      </c>
      <c r="FH65">
        <f>IF((FK$1+61)&gt;FI$1,NA(),(FK$1+61)-4)</f>
        <v/>
      </c>
      <c r="FI65">
        <f>IF((FK$1+61)&gt;FI$1,NA(),INDEX('Data Entry'!$N$5:$N$10004,(FK$1+61)-4))</f>
        <v/>
      </c>
      <c r="FJ65">
        <f>IF(ISNA(FH65),NA(),Capability!$K$11)</f>
        <v/>
      </c>
      <c r="FK65">
        <f>IF(ISNA(FH65),NA(),Capability!$J$11)</f>
        <v/>
      </c>
      <c r="FL65">
        <f>IF(ISNA(FH65),NA(),Capability!$L$11)</f>
        <v/>
      </c>
      <c r="FM65">
        <f>IF(OR(ISNA(FI65),ISNA(FI64)),NA(),ABS(FI65-FI64))</f>
        <v/>
      </c>
      <c r="FN65">
        <f>IF(ISNA(FH65),NA(),Capability!$N$11)</f>
        <v/>
      </c>
      <c r="FO65">
        <f>IF(ISNA(FH65),NA(),IF(OR(Capability!$Q$11="",Settings!$F$7&lt;&gt;"Y"),NA(),Capability!$Q$11))</f>
        <v/>
      </c>
      <c r="FP65">
        <f>IF(ISNA(FH65),NA(),IF(OR(Capability!$P$11="",Settings!$F$7&lt;&gt;"Y"),NA(),Capability!$P$11))</f>
        <v/>
      </c>
      <c r="FV65">
        <f>IF((FY$1+61)&gt;FW$1,NA(),(FY$1+61)-4)</f>
        <v/>
      </c>
      <c r="FW65">
        <f>IF((FY$1+61)&gt;FW$1,NA(),INDEX('Data Entry'!$O$5:$O$10004,(FY$1+61)-4))</f>
        <v/>
      </c>
      <c r="FX65">
        <f>IF(ISNA(FV65),NA(),Capability!$K$12)</f>
        <v/>
      </c>
      <c r="FY65">
        <f>IF(ISNA(FV65),NA(),Capability!$J$12)</f>
        <v/>
      </c>
      <c r="FZ65">
        <f>IF(ISNA(FV65),NA(),Capability!$L$12)</f>
        <v/>
      </c>
      <c r="GA65">
        <f>IF(OR(ISNA(FW65),ISNA(FW64)),NA(),ABS(FW65-FW64))</f>
        <v/>
      </c>
      <c r="GB65">
        <f>IF(ISNA(FV65),NA(),Capability!$N$12)</f>
        <v/>
      </c>
      <c r="GC65">
        <f>IF(ISNA(FV65),NA(),IF(OR(Capability!$Q$12="",Settings!$F$7&lt;&gt;"Y"),NA(),Capability!$Q$12))</f>
        <v/>
      </c>
      <c r="GD65">
        <f>IF(ISNA(FV65),NA(),IF(OR(Capability!$P$12="",Settings!$F$7&lt;&gt;"Y"),NA(),Capability!$P$12))</f>
        <v/>
      </c>
      <c r="GJ65">
        <f>IF((GM$1+61)&gt;GK$1,NA(),(GM$1+61)-4)</f>
        <v/>
      </c>
      <c r="GK65">
        <f>IF((GM$1+61)&gt;GK$1,NA(),INDEX('Data Entry'!$P$5:$P$10004,(GM$1+61)-4))</f>
        <v/>
      </c>
      <c r="GL65">
        <f>IF(ISNA(GJ65),NA(),Capability!$K$13)</f>
        <v/>
      </c>
      <c r="GM65">
        <f>IF(ISNA(GJ65),NA(),Capability!$J$13)</f>
        <v/>
      </c>
      <c r="GN65">
        <f>IF(ISNA(GJ65),NA(),Capability!$L$13)</f>
        <v/>
      </c>
      <c r="GO65">
        <f>IF(OR(ISNA(GK65),ISNA(GK64)),NA(),ABS(GK65-GK64))</f>
        <v/>
      </c>
      <c r="GP65">
        <f>IF(ISNA(GJ65),NA(),Capability!$N$13)</f>
        <v/>
      </c>
      <c r="GQ65">
        <f>IF(ISNA(GJ65),NA(),IF(OR(Capability!$Q$13="",Settings!$F$7&lt;&gt;"Y"),NA(),Capability!$Q$13))</f>
        <v/>
      </c>
      <c r="GR65">
        <f>IF(ISNA(GJ65),NA(),IF(OR(Capability!$P$13="",Settings!$F$7&lt;&gt;"Y"),NA(),Capability!$P$13))</f>
        <v/>
      </c>
      <c r="GX65">
        <f>IF((HA$1+61)&gt;GY$1,NA(),(HA$1+61)-4)</f>
        <v/>
      </c>
      <c r="GY65">
        <f>IF((HA$1+61)&gt;GY$1,NA(),INDEX('Data Entry'!$Q$5:$Q$10004,(HA$1+61)-4))</f>
        <v/>
      </c>
      <c r="GZ65">
        <f>IF(ISNA(GX65),NA(),Capability!$K$14)</f>
        <v/>
      </c>
      <c r="HA65">
        <f>IF(ISNA(GX65),NA(),Capability!$J$14)</f>
        <v/>
      </c>
      <c r="HB65">
        <f>IF(ISNA(GX65),NA(),Capability!$L$14)</f>
        <v/>
      </c>
      <c r="HC65">
        <f>IF(OR(ISNA(GY65),ISNA(GY64)),NA(),ABS(GY65-GY64))</f>
        <v/>
      </c>
      <c r="HD65">
        <f>IF(ISNA(GX65),NA(),Capability!$N$14)</f>
        <v/>
      </c>
      <c r="HE65">
        <f>IF(ISNA(GX65),NA(),IF(OR(Capability!$Q$14="",Settings!$F$7&lt;&gt;"Y"),NA(),Capability!$Q$14))</f>
        <v/>
      </c>
      <c r="HF65">
        <f>IF(ISNA(GX65),NA(),IF(OR(Capability!$P$14="",Settings!$F$7&lt;&gt;"Y"),NA(),Capability!$P$14))</f>
        <v/>
      </c>
    </row>
    <row r="66">
      <c r="A66" s="37" t="inlineStr">
        <is>
          <t>CAPABILITY</t>
        </is>
      </c>
      <c r="B66" s="28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P66">
        <f>IF((CS$1+62)&gt;CQ$1,NA(),(CS$1+62)-4)</f>
        <v/>
      </c>
      <c r="CQ66">
        <f>IF((CS$1+62)&gt;CQ$1,NA(),INDEX('Data Entry'!$I$5:$I$10004,(CS$1+62)-4))</f>
        <v/>
      </c>
      <c r="CR66">
        <f>IF(ISNA(CP66),NA(),Capability!$K$6)</f>
        <v/>
      </c>
      <c r="CS66">
        <f>IF(ISNA(CP66),NA(),Capability!$J$6)</f>
        <v/>
      </c>
      <c r="CT66">
        <f>IF(ISNA(CP66),NA(),Capability!$L$6)</f>
        <v/>
      </c>
      <c r="CU66">
        <f>IF(OR(ISNA(CQ66),ISNA(CQ65)),NA(),ABS(CQ66-CQ65))</f>
        <v/>
      </c>
      <c r="CV66">
        <f>IF(ISNA(CP66),NA(),Capability!$N$6)</f>
        <v/>
      </c>
      <c r="CW66">
        <f>IF(ISNA(CP66),NA(),IF(OR(Capability!$Q$6="",Settings!$F$7&lt;&gt;"Y"),NA(),Capability!$Q$6))</f>
        <v/>
      </c>
      <c r="CX66">
        <f>IF(ISNA(CP66),NA(),IF(OR(Capability!$P$6="",Settings!$F$7&lt;&gt;"Y"),NA(),Capability!$P$6))</f>
        <v/>
      </c>
      <c r="DD66">
        <f>IF((DG$1+62)&gt;DE$1,NA(),(DG$1+62)-4)</f>
        <v/>
      </c>
      <c r="DE66">
        <f>IF((DG$1+62)&gt;DE$1,NA(),INDEX('Data Entry'!$J$5:$J$10004,(DG$1+62)-4))</f>
        <v/>
      </c>
      <c r="DF66">
        <f>IF(ISNA(DD66),NA(),Capability!$K$7)</f>
        <v/>
      </c>
      <c r="DG66">
        <f>IF(ISNA(DD66),NA(),Capability!$J$7)</f>
        <v/>
      </c>
      <c r="DH66">
        <f>IF(ISNA(DD66),NA(),Capability!$L$7)</f>
        <v/>
      </c>
      <c r="DI66">
        <f>IF(OR(ISNA(DE66),ISNA(DE65)),NA(),ABS(DE66-DE65))</f>
        <v/>
      </c>
      <c r="DJ66">
        <f>IF(ISNA(DD66),NA(),Capability!$N$7)</f>
        <v/>
      </c>
      <c r="DK66">
        <f>IF(ISNA(DD66),NA(),IF(OR(Capability!$Q$7="",Settings!$F$7&lt;&gt;"Y"),NA(),Capability!$Q$7))</f>
        <v/>
      </c>
      <c r="DL66">
        <f>IF(ISNA(DD66),NA(),IF(OR(Capability!$P$7="",Settings!$F$7&lt;&gt;"Y"),NA(),Capability!$P$7))</f>
        <v/>
      </c>
      <c r="DR66">
        <f>IF((DU$1+62)&gt;DS$1,NA(),(DU$1+62)-4)</f>
        <v/>
      </c>
      <c r="DS66">
        <f>IF((DU$1+62)&gt;DS$1,NA(),INDEX('Data Entry'!$K$5:$K$10004,(DU$1+62)-4))</f>
        <v/>
      </c>
      <c r="DT66">
        <f>IF(ISNA(DR66),NA(),Capability!$K$8)</f>
        <v/>
      </c>
      <c r="DU66">
        <f>IF(ISNA(DR66),NA(),Capability!$J$8)</f>
        <v/>
      </c>
      <c r="DV66">
        <f>IF(ISNA(DR66),NA(),Capability!$L$8)</f>
        <v/>
      </c>
      <c r="DW66">
        <f>IF(OR(ISNA(DS66),ISNA(DS65)),NA(),ABS(DS66-DS65))</f>
        <v/>
      </c>
      <c r="DX66">
        <f>IF(ISNA(DR66),NA(),Capability!$N$8)</f>
        <v/>
      </c>
      <c r="DY66">
        <f>IF(ISNA(DR66),NA(),IF(OR(Capability!$Q$8="",Settings!$F$7&lt;&gt;"Y"),NA(),Capability!$Q$8))</f>
        <v/>
      </c>
      <c r="DZ66">
        <f>IF(ISNA(DR66),NA(),IF(OR(Capability!$P$8="",Settings!$F$7&lt;&gt;"Y"),NA(),Capability!$P$8))</f>
        <v/>
      </c>
      <c r="EF66">
        <f>IF((EI$1+62)&gt;EG$1,NA(),(EI$1+62)-4)</f>
        <v/>
      </c>
      <c r="EG66">
        <f>IF((EI$1+62)&gt;EG$1,NA(),INDEX('Data Entry'!$L$5:$L$10004,(EI$1+62)-4))</f>
        <v/>
      </c>
      <c r="EH66">
        <f>IF(ISNA(EF66),NA(),Capability!$K$9)</f>
        <v/>
      </c>
      <c r="EI66">
        <f>IF(ISNA(EF66),NA(),Capability!$J$9)</f>
        <v/>
      </c>
      <c r="EJ66">
        <f>IF(ISNA(EF66),NA(),Capability!$L$9)</f>
        <v/>
      </c>
      <c r="EK66">
        <f>IF(OR(ISNA(EG66),ISNA(EG65)),NA(),ABS(EG66-EG65))</f>
        <v/>
      </c>
      <c r="EL66">
        <f>IF(ISNA(EF66),NA(),Capability!$N$9)</f>
        <v/>
      </c>
      <c r="EM66">
        <f>IF(ISNA(EF66),NA(),IF(OR(Capability!$Q$9="",Settings!$F$7&lt;&gt;"Y"),NA(),Capability!$Q$9))</f>
        <v/>
      </c>
      <c r="EN66">
        <f>IF(ISNA(EF66),NA(),IF(OR(Capability!$P$9="",Settings!$F$7&lt;&gt;"Y"),NA(),Capability!$P$9))</f>
        <v/>
      </c>
      <c r="ET66">
        <f>IF((EW$1+62)&gt;EU$1,NA(),(EW$1+62)-4)</f>
        <v/>
      </c>
      <c r="EU66">
        <f>IF((EW$1+62)&gt;EU$1,NA(),INDEX('Data Entry'!$M$5:$M$10004,(EW$1+62)-4))</f>
        <v/>
      </c>
      <c r="EV66">
        <f>IF(ISNA(ET66),NA(),Capability!$K$10)</f>
        <v/>
      </c>
      <c r="EW66">
        <f>IF(ISNA(ET66),NA(),Capability!$J$10)</f>
        <v/>
      </c>
      <c r="EX66">
        <f>IF(ISNA(ET66),NA(),Capability!$L$10)</f>
        <v/>
      </c>
      <c r="EY66">
        <f>IF(OR(ISNA(EU66),ISNA(EU65)),NA(),ABS(EU66-EU65))</f>
        <v/>
      </c>
      <c r="EZ66">
        <f>IF(ISNA(ET66),NA(),Capability!$N$10)</f>
        <v/>
      </c>
      <c r="FA66">
        <f>IF(ISNA(ET66),NA(),IF(OR(Capability!$Q$10="",Settings!$F$7&lt;&gt;"Y"),NA(),Capability!$Q$10))</f>
        <v/>
      </c>
      <c r="FB66">
        <f>IF(ISNA(ET66),NA(),IF(OR(Capability!$P$10="",Settings!$F$7&lt;&gt;"Y"),NA(),Capability!$P$10))</f>
        <v/>
      </c>
      <c r="FH66">
        <f>IF((FK$1+62)&gt;FI$1,NA(),(FK$1+62)-4)</f>
        <v/>
      </c>
      <c r="FI66">
        <f>IF((FK$1+62)&gt;FI$1,NA(),INDEX('Data Entry'!$N$5:$N$10004,(FK$1+62)-4))</f>
        <v/>
      </c>
      <c r="FJ66">
        <f>IF(ISNA(FH66),NA(),Capability!$K$11)</f>
        <v/>
      </c>
      <c r="FK66">
        <f>IF(ISNA(FH66),NA(),Capability!$J$11)</f>
        <v/>
      </c>
      <c r="FL66">
        <f>IF(ISNA(FH66),NA(),Capability!$L$11)</f>
        <v/>
      </c>
      <c r="FM66">
        <f>IF(OR(ISNA(FI66),ISNA(FI65)),NA(),ABS(FI66-FI65))</f>
        <v/>
      </c>
      <c r="FN66">
        <f>IF(ISNA(FH66),NA(),Capability!$N$11)</f>
        <v/>
      </c>
      <c r="FO66">
        <f>IF(ISNA(FH66),NA(),IF(OR(Capability!$Q$11="",Settings!$F$7&lt;&gt;"Y"),NA(),Capability!$Q$11))</f>
        <v/>
      </c>
      <c r="FP66">
        <f>IF(ISNA(FH66),NA(),IF(OR(Capability!$P$11="",Settings!$F$7&lt;&gt;"Y"),NA(),Capability!$P$11))</f>
        <v/>
      </c>
      <c r="FV66">
        <f>IF((FY$1+62)&gt;FW$1,NA(),(FY$1+62)-4)</f>
        <v/>
      </c>
      <c r="FW66">
        <f>IF((FY$1+62)&gt;FW$1,NA(),INDEX('Data Entry'!$O$5:$O$10004,(FY$1+62)-4))</f>
        <v/>
      </c>
      <c r="FX66">
        <f>IF(ISNA(FV66),NA(),Capability!$K$12)</f>
        <v/>
      </c>
      <c r="FY66">
        <f>IF(ISNA(FV66),NA(),Capability!$J$12)</f>
        <v/>
      </c>
      <c r="FZ66">
        <f>IF(ISNA(FV66),NA(),Capability!$L$12)</f>
        <v/>
      </c>
      <c r="GA66">
        <f>IF(OR(ISNA(FW66),ISNA(FW65)),NA(),ABS(FW66-FW65))</f>
        <v/>
      </c>
      <c r="GB66">
        <f>IF(ISNA(FV66),NA(),Capability!$N$12)</f>
        <v/>
      </c>
      <c r="GC66">
        <f>IF(ISNA(FV66),NA(),IF(OR(Capability!$Q$12="",Settings!$F$7&lt;&gt;"Y"),NA(),Capability!$Q$12))</f>
        <v/>
      </c>
      <c r="GD66">
        <f>IF(ISNA(FV66),NA(),IF(OR(Capability!$P$12="",Settings!$F$7&lt;&gt;"Y"),NA(),Capability!$P$12))</f>
        <v/>
      </c>
      <c r="GJ66">
        <f>IF((GM$1+62)&gt;GK$1,NA(),(GM$1+62)-4)</f>
        <v/>
      </c>
      <c r="GK66">
        <f>IF((GM$1+62)&gt;GK$1,NA(),INDEX('Data Entry'!$P$5:$P$10004,(GM$1+62)-4))</f>
        <v/>
      </c>
      <c r="GL66">
        <f>IF(ISNA(GJ66),NA(),Capability!$K$13)</f>
        <v/>
      </c>
      <c r="GM66">
        <f>IF(ISNA(GJ66),NA(),Capability!$J$13)</f>
        <v/>
      </c>
      <c r="GN66">
        <f>IF(ISNA(GJ66),NA(),Capability!$L$13)</f>
        <v/>
      </c>
      <c r="GO66">
        <f>IF(OR(ISNA(GK66),ISNA(GK65)),NA(),ABS(GK66-GK65))</f>
        <v/>
      </c>
      <c r="GP66">
        <f>IF(ISNA(GJ66),NA(),Capability!$N$13)</f>
        <v/>
      </c>
      <c r="GQ66">
        <f>IF(ISNA(GJ66),NA(),IF(OR(Capability!$Q$13="",Settings!$F$7&lt;&gt;"Y"),NA(),Capability!$Q$13))</f>
        <v/>
      </c>
      <c r="GR66">
        <f>IF(ISNA(GJ66),NA(),IF(OR(Capability!$P$13="",Settings!$F$7&lt;&gt;"Y"),NA(),Capability!$P$13))</f>
        <v/>
      </c>
      <c r="GX66">
        <f>IF((HA$1+62)&gt;GY$1,NA(),(HA$1+62)-4)</f>
        <v/>
      </c>
      <c r="GY66">
        <f>IF((HA$1+62)&gt;GY$1,NA(),INDEX('Data Entry'!$Q$5:$Q$10004,(HA$1+62)-4))</f>
        <v/>
      </c>
      <c r="GZ66">
        <f>IF(ISNA(GX66),NA(),Capability!$K$14)</f>
        <v/>
      </c>
      <c r="HA66">
        <f>IF(ISNA(GX66),NA(),Capability!$J$14)</f>
        <v/>
      </c>
      <c r="HB66">
        <f>IF(ISNA(GX66),NA(),Capability!$L$14)</f>
        <v/>
      </c>
      <c r="HC66">
        <f>IF(OR(ISNA(GY66),ISNA(GY65)),NA(),ABS(GY66-GY65))</f>
        <v/>
      </c>
      <c r="HD66">
        <f>IF(ISNA(GX66),NA(),Capability!$N$14)</f>
        <v/>
      </c>
      <c r="HE66">
        <f>IF(ISNA(GX66),NA(),IF(OR(Capability!$Q$14="",Settings!$F$7&lt;&gt;"Y"),NA(),Capability!$Q$14))</f>
        <v/>
      </c>
      <c r="HF66">
        <f>IF(ISNA(GX66),NA(),IF(OR(Capability!$P$14="",Settings!$F$7&lt;&gt;"Y"),NA(),Capability!$P$14))</f>
        <v/>
      </c>
    </row>
    <row r="67">
      <c r="A67" s="35" t="inlineStr">
        <is>
          <t>Cp</t>
        </is>
      </c>
      <c r="B67" s="38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P67">
        <f>IF((CS$1+63)&gt;CQ$1,NA(),(CS$1+63)-4)</f>
        <v/>
      </c>
      <c r="CQ67">
        <f>IF((CS$1+63)&gt;CQ$1,NA(),INDEX('Data Entry'!$I$5:$I$10004,(CS$1+63)-4))</f>
        <v/>
      </c>
      <c r="CR67">
        <f>IF(ISNA(CP67),NA(),Capability!$K$6)</f>
        <v/>
      </c>
      <c r="CS67">
        <f>IF(ISNA(CP67),NA(),Capability!$J$6)</f>
        <v/>
      </c>
      <c r="CT67">
        <f>IF(ISNA(CP67),NA(),Capability!$L$6)</f>
        <v/>
      </c>
      <c r="CU67">
        <f>IF(OR(ISNA(CQ67),ISNA(CQ66)),NA(),ABS(CQ67-CQ66))</f>
        <v/>
      </c>
      <c r="CV67">
        <f>IF(ISNA(CP67),NA(),Capability!$N$6)</f>
        <v/>
      </c>
      <c r="CW67">
        <f>IF(ISNA(CP67),NA(),IF(OR(Capability!$Q$6="",Settings!$F$7&lt;&gt;"Y"),NA(),Capability!$Q$6))</f>
        <v/>
      </c>
      <c r="CX67">
        <f>IF(ISNA(CP67),NA(),IF(OR(Capability!$P$6="",Settings!$F$7&lt;&gt;"Y"),NA(),Capability!$P$6))</f>
        <v/>
      </c>
      <c r="DD67">
        <f>IF((DG$1+63)&gt;DE$1,NA(),(DG$1+63)-4)</f>
        <v/>
      </c>
      <c r="DE67">
        <f>IF((DG$1+63)&gt;DE$1,NA(),INDEX('Data Entry'!$J$5:$J$10004,(DG$1+63)-4))</f>
        <v/>
      </c>
      <c r="DF67">
        <f>IF(ISNA(DD67),NA(),Capability!$K$7)</f>
        <v/>
      </c>
      <c r="DG67">
        <f>IF(ISNA(DD67),NA(),Capability!$J$7)</f>
        <v/>
      </c>
      <c r="DH67">
        <f>IF(ISNA(DD67),NA(),Capability!$L$7)</f>
        <v/>
      </c>
      <c r="DI67">
        <f>IF(OR(ISNA(DE67),ISNA(DE66)),NA(),ABS(DE67-DE66))</f>
        <v/>
      </c>
      <c r="DJ67">
        <f>IF(ISNA(DD67),NA(),Capability!$N$7)</f>
        <v/>
      </c>
      <c r="DK67">
        <f>IF(ISNA(DD67),NA(),IF(OR(Capability!$Q$7="",Settings!$F$7&lt;&gt;"Y"),NA(),Capability!$Q$7))</f>
        <v/>
      </c>
      <c r="DL67">
        <f>IF(ISNA(DD67),NA(),IF(OR(Capability!$P$7="",Settings!$F$7&lt;&gt;"Y"),NA(),Capability!$P$7))</f>
        <v/>
      </c>
      <c r="DR67">
        <f>IF((DU$1+63)&gt;DS$1,NA(),(DU$1+63)-4)</f>
        <v/>
      </c>
      <c r="DS67">
        <f>IF((DU$1+63)&gt;DS$1,NA(),INDEX('Data Entry'!$K$5:$K$10004,(DU$1+63)-4))</f>
        <v/>
      </c>
      <c r="DT67">
        <f>IF(ISNA(DR67),NA(),Capability!$K$8)</f>
        <v/>
      </c>
      <c r="DU67">
        <f>IF(ISNA(DR67),NA(),Capability!$J$8)</f>
        <v/>
      </c>
      <c r="DV67">
        <f>IF(ISNA(DR67),NA(),Capability!$L$8)</f>
        <v/>
      </c>
      <c r="DW67">
        <f>IF(OR(ISNA(DS67),ISNA(DS66)),NA(),ABS(DS67-DS66))</f>
        <v/>
      </c>
      <c r="DX67">
        <f>IF(ISNA(DR67),NA(),Capability!$N$8)</f>
        <v/>
      </c>
      <c r="DY67">
        <f>IF(ISNA(DR67),NA(),IF(OR(Capability!$Q$8="",Settings!$F$7&lt;&gt;"Y"),NA(),Capability!$Q$8))</f>
        <v/>
      </c>
      <c r="DZ67">
        <f>IF(ISNA(DR67),NA(),IF(OR(Capability!$P$8="",Settings!$F$7&lt;&gt;"Y"),NA(),Capability!$P$8))</f>
        <v/>
      </c>
      <c r="EF67">
        <f>IF((EI$1+63)&gt;EG$1,NA(),(EI$1+63)-4)</f>
        <v/>
      </c>
      <c r="EG67">
        <f>IF((EI$1+63)&gt;EG$1,NA(),INDEX('Data Entry'!$L$5:$L$10004,(EI$1+63)-4))</f>
        <v/>
      </c>
      <c r="EH67">
        <f>IF(ISNA(EF67),NA(),Capability!$K$9)</f>
        <v/>
      </c>
      <c r="EI67">
        <f>IF(ISNA(EF67),NA(),Capability!$J$9)</f>
        <v/>
      </c>
      <c r="EJ67">
        <f>IF(ISNA(EF67),NA(),Capability!$L$9)</f>
        <v/>
      </c>
      <c r="EK67">
        <f>IF(OR(ISNA(EG67),ISNA(EG66)),NA(),ABS(EG67-EG66))</f>
        <v/>
      </c>
      <c r="EL67">
        <f>IF(ISNA(EF67),NA(),Capability!$N$9)</f>
        <v/>
      </c>
      <c r="EM67">
        <f>IF(ISNA(EF67),NA(),IF(OR(Capability!$Q$9="",Settings!$F$7&lt;&gt;"Y"),NA(),Capability!$Q$9))</f>
        <v/>
      </c>
      <c r="EN67">
        <f>IF(ISNA(EF67),NA(),IF(OR(Capability!$P$9="",Settings!$F$7&lt;&gt;"Y"),NA(),Capability!$P$9))</f>
        <v/>
      </c>
      <c r="ET67">
        <f>IF((EW$1+63)&gt;EU$1,NA(),(EW$1+63)-4)</f>
        <v/>
      </c>
      <c r="EU67">
        <f>IF((EW$1+63)&gt;EU$1,NA(),INDEX('Data Entry'!$M$5:$M$10004,(EW$1+63)-4))</f>
        <v/>
      </c>
      <c r="EV67">
        <f>IF(ISNA(ET67),NA(),Capability!$K$10)</f>
        <v/>
      </c>
      <c r="EW67">
        <f>IF(ISNA(ET67),NA(),Capability!$J$10)</f>
        <v/>
      </c>
      <c r="EX67">
        <f>IF(ISNA(ET67),NA(),Capability!$L$10)</f>
        <v/>
      </c>
      <c r="EY67">
        <f>IF(OR(ISNA(EU67),ISNA(EU66)),NA(),ABS(EU67-EU66))</f>
        <v/>
      </c>
      <c r="EZ67">
        <f>IF(ISNA(ET67),NA(),Capability!$N$10)</f>
        <v/>
      </c>
      <c r="FA67">
        <f>IF(ISNA(ET67),NA(),IF(OR(Capability!$Q$10="",Settings!$F$7&lt;&gt;"Y"),NA(),Capability!$Q$10))</f>
        <v/>
      </c>
      <c r="FB67">
        <f>IF(ISNA(ET67),NA(),IF(OR(Capability!$P$10="",Settings!$F$7&lt;&gt;"Y"),NA(),Capability!$P$10))</f>
        <v/>
      </c>
      <c r="FH67">
        <f>IF((FK$1+63)&gt;FI$1,NA(),(FK$1+63)-4)</f>
        <v/>
      </c>
      <c r="FI67">
        <f>IF((FK$1+63)&gt;FI$1,NA(),INDEX('Data Entry'!$N$5:$N$10004,(FK$1+63)-4))</f>
        <v/>
      </c>
      <c r="FJ67">
        <f>IF(ISNA(FH67),NA(),Capability!$K$11)</f>
        <v/>
      </c>
      <c r="FK67">
        <f>IF(ISNA(FH67),NA(),Capability!$J$11)</f>
        <v/>
      </c>
      <c r="FL67">
        <f>IF(ISNA(FH67),NA(),Capability!$L$11)</f>
        <v/>
      </c>
      <c r="FM67">
        <f>IF(OR(ISNA(FI67),ISNA(FI66)),NA(),ABS(FI67-FI66))</f>
        <v/>
      </c>
      <c r="FN67">
        <f>IF(ISNA(FH67),NA(),Capability!$N$11)</f>
        <v/>
      </c>
      <c r="FO67">
        <f>IF(ISNA(FH67),NA(),IF(OR(Capability!$Q$11="",Settings!$F$7&lt;&gt;"Y"),NA(),Capability!$Q$11))</f>
        <v/>
      </c>
      <c r="FP67">
        <f>IF(ISNA(FH67),NA(),IF(OR(Capability!$P$11="",Settings!$F$7&lt;&gt;"Y"),NA(),Capability!$P$11))</f>
        <v/>
      </c>
      <c r="FV67">
        <f>IF((FY$1+63)&gt;FW$1,NA(),(FY$1+63)-4)</f>
        <v/>
      </c>
      <c r="FW67">
        <f>IF((FY$1+63)&gt;FW$1,NA(),INDEX('Data Entry'!$O$5:$O$10004,(FY$1+63)-4))</f>
        <v/>
      </c>
      <c r="FX67">
        <f>IF(ISNA(FV67),NA(),Capability!$K$12)</f>
        <v/>
      </c>
      <c r="FY67">
        <f>IF(ISNA(FV67),NA(),Capability!$J$12)</f>
        <v/>
      </c>
      <c r="FZ67">
        <f>IF(ISNA(FV67),NA(),Capability!$L$12)</f>
        <v/>
      </c>
      <c r="GA67">
        <f>IF(OR(ISNA(FW67),ISNA(FW66)),NA(),ABS(FW67-FW66))</f>
        <v/>
      </c>
      <c r="GB67">
        <f>IF(ISNA(FV67),NA(),Capability!$N$12)</f>
        <v/>
      </c>
      <c r="GC67">
        <f>IF(ISNA(FV67),NA(),IF(OR(Capability!$Q$12="",Settings!$F$7&lt;&gt;"Y"),NA(),Capability!$Q$12))</f>
        <v/>
      </c>
      <c r="GD67">
        <f>IF(ISNA(FV67),NA(),IF(OR(Capability!$P$12="",Settings!$F$7&lt;&gt;"Y"),NA(),Capability!$P$12))</f>
        <v/>
      </c>
      <c r="GJ67">
        <f>IF((GM$1+63)&gt;GK$1,NA(),(GM$1+63)-4)</f>
        <v/>
      </c>
      <c r="GK67">
        <f>IF((GM$1+63)&gt;GK$1,NA(),INDEX('Data Entry'!$P$5:$P$10004,(GM$1+63)-4))</f>
        <v/>
      </c>
      <c r="GL67">
        <f>IF(ISNA(GJ67),NA(),Capability!$K$13)</f>
        <v/>
      </c>
      <c r="GM67">
        <f>IF(ISNA(GJ67),NA(),Capability!$J$13)</f>
        <v/>
      </c>
      <c r="GN67">
        <f>IF(ISNA(GJ67),NA(),Capability!$L$13)</f>
        <v/>
      </c>
      <c r="GO67">
        <f>IF(OR(ISNA(GK67),ISNA(GK66)),NA(),ABS(GK67-GK66))</f>
        <v/>
      </c>
      <c r="GP67">
        <f>IF(ISNA(GJ67),NA(),Capability!$N$13)</f>
        <v/>
      </c>
      <c r="GQ67">
        <f>IF(ISNA(GJ67),NA(),IF(OR(Capability!$Q$13="",Settings!$F$7&lt;&gt;"Y"),NA(),Capability!$Q$13))</f>
        <v/>
      </c>
      <c r="GR67">
        <f>IF(ISNA(GJ67),NA(),IF(OR(Capability!$P$13="",Settings!$F$7&lt;&gt;"Y"),NA(),Capability!$P$13))</f>
        <v/>
      </c>
      <c r="GX67">
        <f>IF((HA$1+63)&gt;GY$1,NA(),(HA$1+63)-4)</f>
        <v/>
      </c>
      <c r="GY67">
        <f>IF((HA$1+63)&gt;GY$1,NA(),INDEX('Data Entry'!$Q$5:$Q$10004,(HA$1+63)-4))</f>
        <v/>
      </c>
      <c r="GZ67">
        <f>IF(ISNA(GX67),NA(),Capability!$K$14)</f>
        <v/>
      </c>
      <c r="HA67">
        <f>IF(ISNA(GX67),NA(),Capability!$J$14)</f>
        <v/>
      </c>
      <c r="HB67">
        <f>IF(ISNA(GX67),NA(),Capability!$L$14)</f>
        <v/>
      </c>
      <c r="HC67">
        <f>IF(OR(ISNA(GY67),ISNA(GY66)),NA(),ABS(GY67-GY66))</f>
        <v/>
      </c>
      <c r="HD67">
        <f>IF(ISNA(GX67),NA(),Capability!$N$14)</f>
        <v/>
      </c>
      <c r="HE67">
        <f>IF(ISNA(GX67),NA(),IF(OR(Capability!$Q$14="",Settings!$F$7&lt;&gt;"Y"),NA(),Capability!$Q$14))</f>
        <v/>
      </c>
      <c r="HF67">
        <f>IF(ISNA(GX67),NA(),IF(OR(Capability!$P$14="",Settings!$F$7&lt;&gt;"Y"),NA(),Capability!$P$14))</f>
        <v/>
      </c>
    </row>
    <row r="68">
      <c r="A68" s="35" t="inlineStr">
        <is>
          <t>Cpk</t>
        </is>
      </c>
      <c r="B68" s="38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P68">
        <f>IF((CS$1+64)&gt;CQ$1,NA(),(CS$1+64)-4)</f>
        <v/>
      </c>
      <c r="CQ68">
        <f>IF((CS$1+64)&gt;CQ$1,NA(),INDEX('Data Entry'!$I$5:$I$10004,(CS$1+64)-4))</f>
        <v/>
      </c>
      <c r="CR68">
        <f>IF(ISNA(CP68),NA(),Capability!$K$6)</f>
        <v/>
      </c>
      <c r="CS68">
        <f>IF(ISNA(CP68),NA(),Capability!$J$6)</f>
        <v/>
      </c>
      <c r="CT68">
        <f>IF(ISNA(CP68),NA(),Capability!$L$6)</f>
        <v/>
      </c>
      <c r="CU68">
        <f>IF(OR(ISNA(CQ68),ISNA(CQ67)),NA(),ABS(CQ68-CQ67))</f>
        <v/>
      </c>
      <c r="CV68">
        <f>IF(ISNA(CP68),NA(),Capability!$N$6)</f>
        <v/>
      </c>
      <c r="CW68">
        <f>IF(ISNA(CP68),NA(),IF(OR(Capability!$Q$6="",Settings!$F$7&lt;&gt;"Y"),NA(),Capability!$Q$6))</f>
        <v/>
      </c>
      <c r="CX68">
        <f>IF(ISNA(CP68),NA(),IF(OR(Capability!$P$6="",Settings!$F$7&lt;&gt;"Y"),NA(),Capability!$P$6))</f>
        <v/>
      </c>
      <c r="DD68">
        <f>IF((DG$1+64)&gt;DE$1,NA(),(DG$1+64)-4)</f>
        <v/>
      </c>
      <c r="DE68">
        <f>IF((DG$1+64)&gt;DE$1,NA(),INDEX('Data Entry'!$J$5:$J$10004,(DG$1+64)-4))</f>
        <v/>
      </c>
      <c r="DF68">
        <f>IF(ISNA(DD68),NA(),Capability!$K$7)</f>
        <v/>
      </c>
      <c r="DG68">
        <f>IF(ISNA(DD68),NA(),Capability!$J$7)</f>
        <v/>
      </c>
      <c r="DH68">
        <f>IF(ISNA(DD68),NA(),Capability!$L$7)</f>
        <v/>
      </c>
      <c r="DI68">
        <f>IF(OR(ISNA(DE68),ISNA(DE67)),NA(),ABS(DE68-DE67))</f>
        <v/>
      </c>
      <c r="DJ68">
        <f>IF(ISNA(DD68),NA(),Capability!$N$7)</f>
        <v/>
      </c>
      <c r="DK68">
        <f>IF(ISNA(DD68),NA(),IF(OR(Capability!$Q$7="",Settings!$F$7&lt;&gt;"Y"),NA(),Capability!$Q$7))</f>
        <v/>
      </c>
      <c r="DL68">
        <f>IF(ISNA(DD68),NA(),IF(OR(Capability!$P$7="",Settings!$F$7&lt;&gt;"Y"),NA(),Capability!$P$7))</f>
        <v/>
      </c>
      <c r="DR68">
        <f>IF((DU$1+64)&gt;DS$1,NA(),(DU$1+64)-4)</f>
        <v/>
      </c>
      <c r="DS68">
        <f>IF((DU$1+64)&gt;DS$1,NA(),INDEX('Data Entry'!$K$5:$K$10004,(DU$1+64)-4))</f>
        <v/>
      </c>
      <c r="DT68">
        <f>IF(ISNA(DR68),NA(),Capability!$K$8)</f>
        <v/>
      </c>
      <c r="DU68">
        <f>IF(ISNA(DR68),NA(),Capability!$J$8)</f>
        <v/>
      </c>
      <c r="DV68">
        <f>IF(ISNA(DR68),NA(),Capability!$L$8)</f>
        <v/>
      </c>
      <c r="DW68">
        <f>IF(OR(ISNA(DS68),ISNA(DS67)),NA(),ABS(DS68-DS67))</f>
        <v/>
      </c>
      <c r="DX68">
        <f>IF(ISNA(DR68),NA(),Capability!$N$8)</f>
        <v/>
      </c>
      <c r="DY68">
        <f>IF(ISNA(DR68),NA(),IF(OR(Capability!$Q$8="",Settings!$F$7&lt;&gt;"Y"),NA(),Capability!$Q$8))</f>
        <v/>
      </c>
      <c r="DZ68">
        <f>IF(ISNA(DR68),NA(),IF(OR(Capability!$P$8="",Settings!$F$7&lt;&gt;"Y"),NA(),Capability!$P$8))</f>
        <v/>
      </c>
      <c r="EF68">
        <f>IF((EI$1+64)&gt;EG$1,NA(),(EI$1+64)-4)</f>
        <v/>
      </c>
      <c r="EG68">
        <f>IF((EI$1+64)&gt;EG$1,NA(),INDEX('Data Entry'!$L$5:$L$10004,(EI$1+64)-4))</f>
        <v/>
      </c>
      <c r="EH68">
        <f>IF(ISNA(EF68),NA(),Capability!$K$9)</f>
        <v/>
      </c>
      <c r="EI68">
        <f>IF(ISNA(EF68),NA(),Capability!$J$9)</f>
        <v/>
      </c>
      <c r="EJ68">
        <f>IF(ISNA(EF68),NA(),Capability!$L$9)</f>
        <v/>
      </c>
      <c r="EK68">
        <f>IF(OR(ISNA(EG68),ISNA(EG67)),NA(),ABS(EG68-EG67))</f>
        <v/>
      </c>
      <c r="EL68">
        <f>IF(ISNA(EF68),NA(),Capability!$N$9)</f>
        <v/>
      </c>
      <c r="EM68">
        <f>IF(ISNA(EF68),NA(),IF(OR(Capability!$Q$9="",Settings!$F$7&lt;&gt;"Y"),NA(),Capability!$Q$9))</f>
        <v/>
      </c>
      <c r="EN68">
        <f>IF(ISNA(EF68),NA(),IF(OR(Capability!$P$9="",Settings!$F$7&lt;&gt;"Y"),NA(),Capability!$P$9))</f>
        <v/>
      </c>
      <c r="ET68">
        <f>IF((EW$1+64)&gt;EU$1,NA(),(EW$1+64)-4)</f>
        <v/>
      </c>
      <c r="EU68">
        <f>IF((EW$1+64)&gt;EU$1,NA(),INDEX('Data Entry'!$M$5:$M$10004,(EW$1+64)-4))</f>
        <v/>
      </c>
      <c r="EV68">
        <f>IF(ISNA(ET68),NA(),Capability!$K$10)</f>
        <v/>
      </c>
      <c r="EW68">
        <f>IF(ISNA(ET68),NA(),Capability!$J$10)</f>
        <v/>
      </c>
      <c r="EX68">
        <f>IF(ISNA(ET68),NA(),Capability!$L$10)</f>
        <v/>
      </c>
      <c r="EY68">
        <f>IF(OR(ISNA(EU68),ISNA(EU67)),NA(),ABS(EU68-EU67))</f>
        <v/>
      </c>
      <c r="EZ68">
        <f>IF(ISNA(ET68),NA(),Capability!$N$10)</f>
        <v/>
      </c>
      <c r="FA68">
        <f>IF(ISNA(ET68),NA(),IF(OR(Capability!$Q$10="",Settings!$F$7&lt;&gt;"Y"),NA(),Capability!$Q$10))</f>
        <v/>
      </c>
      <c r="FB68">
        <f>IF(ISNA(ET68),NA(),IF(OR(Capability!$P$10="",Settings!$F$7&lt;&gt;"Y"),NA(),Capability!$P$10))</f>
        <v/>
      </c>
      <c r="FH68">
        <f>IF((FK$1+64)&gt;FI$1,NA(),(FK$1+64)-4)</f>
        <v/>
      </c>
      <c r="FI68">
        <f>IF((FK$1+64)&gt;FI$1,NA(),INDEX('Data Entry'!$N$5:$N$10004,(FK$1+64)-4))</f>
        <v/>
      </c>
      <c r="FJ68">
        <f>IF(ISNA(FH68),NA(),Capability!$K$11)</f>
        <v/>
      </c>
      <c r="FK68">
        <f>IF(ISNA(FH68),NA(),Capability!$J$11)</f>
        <v/>
      </c>
      <c r="FL68">
        <f>IF(ISNA(FH68),NA(),Capability!$L$11)</f>
        <v/>
      </c>
      <c r="FM68">
        <f>IF(OR(ISNA(FI68),ISNA(FI67)),NA(),ABS(FI68-FI67))</f>
        <v/>
      </c>
      <c r="FN68">
        <f>IF(ISNA(FH68),NA(),Capability!$N$11)</f>
        <v/>
      </c>
      <c r="FO68">
        <f>IF(ISNA(FH68),NA(),IF(OR(Capability!$Q$11="",Settings!$F$7&lt;&gt;"Y"),NA(),Capability!$Q$11))</f>
        <v/>
      </c>
      <c r="FP68">
        <f>IF(ISNA(FH68),NA(),IF(OR(Capability!$P$11="",Settings!$F$7&lt;&gt;"Y"),NA(),Capability!$P$11))</f>
        <v/>
      </c>
      <c r="FV68">
        <f>IF((FY$1+64)&gt;FW$1,NA(),(FY$1+64)-4)</f>
        <v/>
      </c>
      <c r="FW68">
        <f>IF((FY$1+64)&gt;FW$1,NA(),INDEX('Data Entry'!$O$5:$O$10004,(FY$1+64)-4))</f>
        <v/>
      </c>
      <c r="FX68">
        <f>IF(ISNA(FV68),NA(),Capability!$K$12)</f>
        <v/>
      </c>
      <c r="FY68">
        <f>IF(ISNA(FV68),NA(),Capability!$J$12)</f>
        <v/>
      </c>
      <c r="FZ68">
        <f>IF(ISNA(FV68),NA(),Capability!$L$12)</f>
        <v/>
      </c>
      <c r="GA68">
        <f>IF(OR(ISNA(FW68),ISNA(FW67)),NA(),ABS(FW68-FW67))</f>
        <v/>
      </c>
      <c r="GB68">
        <f>IF(ISNA(FV68),NA(),Capability!$N$12)</f>
        <v/>
      </c>
      <c r="GC68">
        <f>IF(ISNA(FV68),NA(),IF(OR(Capability!$Q$12="",Settings!$F$7&lt;&gt;"Y"),NA(),Capability!$Q$12))</f>
        <v/>
      </c>
      <c r="GD68">
        <f>IF(ISNA(FV68),NA(),IF(OR(Capability!$P$12="",Settings!$F$7&lt;&gt;"Y"),NA(),Capability!$P$12))</f>
        <v/>
      </c>
      <c r="GJ68">
        <f>IF((GM$1+64)&gt;GK$1,NA(),(GM$1+64)-4)</f>
        <v/>
      </c>
      <c r="GK68">
        <f>IF((GM$1+64)&gt;GK$1,NA(),INDEX('Data Entry'!$P$5:$P$10004,(GM$1+64)-4))</f>
        <v/>
      </c>
      <c r="GL68">
        <f>IF(ISNA(GJ68),NA(),Capability!$K$13)</f>
        <v/>
      </c>
      <c r="GM68">
        <f>IF(ISNA(GJ68),NA(),Capability!$J$13)</f>
        <v/>
      </c>
      <c r="GN68">
        <f>IF(ISNA(GJ68),NA(),Capability!$L$13)</f>
        <v/>
      </c>
      <c r="GO68">
        <f>IF(OR(ISNA(GK68),ISNA(GK67)),NA(),ABS(GK68-GK67))</f>
        <v/>
      </c>
      <c r="GP68">
        <f>IF(ISNA(GJ68),NA(),Capability!$N$13)</f>
        <v/>
      </c>
      <c r="GQ68">
        <f>IF(ISNA(GJ68),NA(),IF(OR(Capability!$Q$13="",Settings!$F$7&lt;&gt;"Y"),NA(),Capability!$Q$13))</f>
        <v/>
      </c>
      <c r="GR68">
        <f>IF(ISNA(GJ68),NA(),IF(OR(Capability!$P$13="",Settings!$F$7&lt;&gt;"Y"),NA(),Capability!$P$13))</f>
        <v/>
      </c>
      <c r="GX68">
        <f>IF((HA$1+64)&gt;GY$1,NA(),(HA$1+64)-4)</f>
        <v/>
      </c>
      <c r="GY68">
        <f>IF((HA$1+64)&gt;GY$1,NA(),INDEX('Data Entry'!$Q$5:$Q$10004,(HA$1+64)-4))</f>
        <v/>
      </c>
      <c r="GZ68">
        <f>IF(ISNA(GX68),NA(),Capability!$K$14)</f>
        <v/>
      </c>
      <c r="HA68">
        <f>IF(ISNA(GX68),NA(),Capability!$J$14)</f>
        <v/>
      </c>
      <c r="HB68">
        <f>IF(ISNA(GX68),NA(),Capability!$L$14)</f>
        <v/>
      </c>
      <c r="HC68">
        <f>IF(OR(ISNA(GY68),ISNA(GY67)),NA(),ABS(GY68-GY67))</f>
        <v/>
      </c>
      <c r="HD68">
        <f>IF(ISNA(GX68),NA(),Capability!$N$14)</f>
        <v/>
      </c>
      <c r="HE68">
        <f>IF(ISNA(GX68),NA(),IF(OR(Capability!$Q$14="",Settings!$F$7&lt;&gt;"Y"),NA(),Capability!$Q$14))</f>
        <v/>
      </c>
      <c r="HF68">
        <f>IF(ISNA(GX68),NA(),IF(OR(Capability!$P$14="",Settings!$F$7&lt;&gt;"Y"),NA(),Capability!$P$14))</f>
        <v/>
      </c>
    </row>
    <row r="69">
      <c r="A69" s="35" t="inlineStr">
        <is>
          <t>Pp</t>
        </is>
      </c>
      <c r="B69" s="38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P69">
        <f>IF((CS$1+65)&gt;CQ$1,NA(),(CS$1+65)-4)</f>
        <v/>
      </c>
      <c r="CQ69">
        <f>IF((CS$1+65)&gt;CQ$1,NA(),INDEX('Data Entry'!$I$5:$I$10004,(CS$1+65)-4))</f>
        <v/>
      </c>
      <c r="CR69">
        <f>IF(ISNA(CP69),NA(),Capability!$K$6)</f>
        <v/>
      </c>
      <c r="CS69">
        <f>IF(ISNA(CP69),NA(),Capability!$J$6)</f>
        <v/>
      </c>
      <c r="CT69">
        <f>IF(ISNA(CP69),NA(),Capability!$L$6)</f>
        <v/>
      </c>
      <c r="CU69">
        <f>IF(OR(ISNA(CQ69),ISNA(CQ68)),NA(),ABS(CQ69-CQ68))</f>
        <v/>
      </c>
      <c r="CV69">
        <f>IF(ISNA(CP69),NA(),Capability!$N$6)</f>
        <v/>
      </c>
      <c r="CW69">
        <f>IF(ISNA(CP69),NA(),IF(OR(Capability!$Q$6="",Settings!$F$7&lt;&gt;"Y"),NA(),Capability!$Q$6))</f>
        <v/>
      </c>
      <c r="CX69">
        <f>IF(ISNA(CP69),NA(),IF(OR(Capability!$P$6="",Settings!$F$7&lt;&gt;"Y"),NA(),Capability!$P$6))</f>
        <v/>
      </c>
      <c r="DD69">
        <f>IF((DG$1+65)&gt;DE$1,NA(),(DG$1+65)-4)</f>
        <v/>
      </c>
      <c r="DE69">
        <f>IF((DG$1+65)&gt;DE$1,NA(),INDEX('Data Entry'!$J$5:$J$10004,(DG$1+65)-4))</f>
        <v/>
      </c>
      <c r="DF69">
        <f>IF(ISNA(DD69),NA(),Capability!$K$7)</f>
        <v/>
      </c>
      <c r="DG69">
        <f>IF(ISNA(DD69),NA(),Capability!$J$7)</f>
        <v/>
      </c>
      <c r="DH69">
        <f>IF(ISNA(DD69),NA(),Capability!$L$7)</f>
        <v/>
      </c>
      <c r="DI69">
        <f>IF(OR(ISNA(DE69),ISNA(DE68)),NA(),ABS(DE69-DE68))</f>
        <v/>
      </c>
      <c r="DJ69">
        <f>IF(ISNA(DD69),NA(),Capability!$N$7)</f>
        <v/>
      </c>
      <c r="DK69">
        <f>IF(ISNA(DD69),NA(),IF(OR(Capability!$Q$7="",Settings!$F$7&lt;&gt;"Y"),NA(),Capability!$Q$7))</f>
        <v/>
      </c>
      <c r="DL69">
        <f>IF(ISNA(DD69),NA(),IF(OR(Capability!$P$7="",Settings!$F$7&lt;&gt;"Y"),NA(),Capability!$P$7))</f>
        <v/>
      </c>
      <c r="DR69">
        <f>IF((DU$1+65)&gt;DS$1,NA(),(DU$1+65)-4)</f>
        <v/>
      </c>
      <c r="DS69">
        <f>IF((DU$1+65)&gt;DS$1,NA(),INDEX('Data Entry'!$K$5:$K$10004,(DU$1+65)-4))</f>
        <v/>
      </c>
      <c r="DT69">
        <f>IF(ISNA(DR69),NA(),Capability!$K$8)</f>
        <v/>
      </c>
      <c r="DU69">
        <f>IF(ISNA(DR69),NA(),Capability!$J$8)</f>
        <v/>
      </c>
      <c r="DV69">
        <f>IF(ISNA(DR69),NA(),Capability!$L$8)</f>
        <v/>
      </c>
      <c r="DW69">
        <f>IF(OR(ISNA(DS69),ISNA(DS68)),NA(),ABS(DS69-DS68))</f>
        <v/>
      </c>
      <c r="DX69">
        <f>IF(ISNA(DR69),NA(),Capability!$N$8)</f>
        <v/>
      </c>
      <c r="DY69">
        <f>IF(ISNA(DR69),NA(),IF(OR(Capability!$Q$8="",Settings!$F$7&lt;&gt;"Y"),NA(),Capability!$Q$8))</f>
        <v/>
      </c>
      <c r="DZ69">
        <f>IF(ISNA(DR69),NA(),IF(OR(Capability!$P$8="",Settings!$F$7&lt;&gt;"Y"),NA(),Capability!$P$8))</f>
        <v/>
      </c>
      <c r="EF69">
        <f>IF((EI$1+65)&gt;EG$1,NA(),(EI$1+65)-4)</f>
        <v/>
      </c>
      <c r="EG69">
        <f>IF((EI$1+65)&gt;EG$1,NA(),INDEX('Data Entry'!$L$5:$L$10004,(EI$1+65)-4))</f>
        <v/>
      </c>
      <c r="EH69">
        <f>IF(ISNA(EF69),NA(),Capability!$K$9)</f>
        <v/>
      </c>
      <c r="EI69">
        <f>IF(ISNA(EF69),NA(),Capability!$J$9)</f>
        <v/>
      </c>
      <c r="EJ69">
        <f>IF(ISNA(EF69),NA(),Capability!$L$9)</f>
        <v/>
      </c>
      <c r="EK69">
        <f>IF(OR(ISNA(EG69),ISNA(EG68)),NA(),ABS(EG69-EG68))</f>
        <v/>
      </c>
      <c r="EL69">
        <f>IF(ISNA(EF69),NA(),Capability!$N$9)</f>
        <v/>
      </c>
      <c r="EM69">
        <f>IF(ISNA(EF69),NA(),IF(OR(Capability!$Q$9="",Settings!$F$7&lt;&gt;"Y"),NA(),Capability!$Q$9))</f>
        <v/>
      </c>
      <c r="EN69">
        <f>IF(ISNA(EF69),NA(),IF(OR(Capability!$P$9="",Settings!$F$7&lt;&gt;"Y"),NA(),Capability!$P$9))</f>
        <v/>
      </c>
      <c r="ET69">
        <f>IF((EW$1+65)&gt;EU$1,NA(),(EW$1+65)-4)</f>
        <v/>
      </c>
      <c r="EU69">
        <f>IF((EW$1+65)&gt;EU$1,NA(),INDEX('Data Entry'!$M$5:$M$10004,(EW$1+65)-4))</f>
        <v/>
      </c>
      <c r="EV69">
        <f>IF(ISNA(ET69),NA(),Capability!$K$10)</f>
        <v/>
      </c>
      <c r="EW69">
        <f>IF(ISNA(ET69),NA(),Capability!$J$10)</f>
        <v/>
      </c>
      <c r="EX69">
        <f>IF(ISNA(ET69),NA(),Capability!$L$10)</f>
        <v/>
      </c>
      <c r="EY69">
        <f>IF(OR(ISNA(EU69),ISNA(EU68)),NA(),ABS(EU69-EU68))</f>
        <v/>
      </c>
      <c r="EZ69">
        <f>IF(ISNA(ET69),NA(),Capability!$N$10)</f>
        <v/>
      </c>
      <c r="FA69">
        <f>IF(ISNA(ET69),NA(),IF(OR(Capability!$Q$10="",Settings!$F$7&lt;&gt;"Y"),NA(),Capability!$Q$10))</f>
        <v/>
      </c>
      <c r="FB69">
        <f>IF(ISNA(ET69),NA(),IF(OR(Capability!$P$10="",Settings!$F$7&lt;&gt;"Y"),NA(),Capability!$P$10))</f>
        <v/>
      </c>
      <c r="FH69">
        <f>IF((FK$1+65)&gt;FI$1,NA(),(FK$1+65)-4)</f>
        <v/>
      </c>
      <c r="FI69">
        <f>IF((FK$1+65)&gt;FI$1,NA(),INDEX('Data Entry'!$N$5:$N$10004,(FK$1+65)-4))</f>
        <v/>
      </c>
      <c r="FJ69">
        <f>IF(ISNA(FH69),NA(),Capability!$K$11)</f>
        <v/>
      </c>
      <c r="FK69">
        <f>IF(ISNA(FH69),NA(),Capability!$J$11)</f>
        <v/>
      </c>
      <c r="FL69">
        <f>IF(ISNA(FH69),NA(),Capability!$L$11)</f>
        <v/>
      </c>
      <c r="FM69">
        <f>IF(OR(ISNA(FI69),ISNA(FI68)),NA(),ABS(FI69-FI68))</f>
        <v/>
      </c>
      <c r="FN69">
        <f>IF(ISNA(FH69),NA(),Capability!$N$11)</f>
        <v/>
      </c>
      <c r="FO69">
        <f>IF(ISNA(FH69),NA(),IF(OR(Capability!$Q$11="",Settings!$F$7&lt;&gt;"Y"),NA(),Capability!$Q$11))</f>
        <v/>
      </c>
      <c r="FP69">
        <f>IF(ISNA(FH69),NA(),IF(OR(Capability!$P$11="",Settings!$F$7&lt;&gt;"Y"),NA(),Capability!$P$11))</f>
        <v/>
      </c>
      <c r="FV69">
        <f>IF((FY$1+65)&gt;FW$1,NA(),(FY$1+65)-4)</f>
        <v/>
      </c>
      <c r="FW69">
        <f>IF((FY$1+65)&gt;FW$1,NA(),INDEX('Data Entry'!$O$5:$O$10004,(FY$1+65)-4))</f>
        <v/>
      </c>
      <c r="FX69">
        <f>IF(ISNA(FV69),NA(),Capability!$K$12)</f>
        <v/>
      </c>
      <c r="FY69">
        <f>IF(ISNA(FV69),NA(),Capability!$J$12)</f>
        <v/>
      </c>
      <c r="FZ69">
        <f>IF(ISNA(FV69),NA(),Capability!$L$12)</f>
        <v/>
      </c>
      <c r="GA69">
        <f>IF(OR(ISNA(FW69),ISNA(FW68)),NA(),ABS(FW69-FW68))</f>
        <v/>
      </c>
      <c r="GB69">
        <f>IF(ISNA(FV69),NA(),Capability!$N$12)</f>
        <v/>
      </c>
      <c r="GC69">
        <f>IF(ISNA(FV69),NA(),IF(OR(Capability!$Q$12="",Settings!$F$7&lt;&gt;"Y"),NA(),Capability!$Q$12))</f>
        <v/>
      </c>
      <c r="GD69">
        <f>IF(ISNA(FV69),NA(),IF(OR(Capability!$P$12="",Settings!$F$7&lt;&gt;"Y"),NA(),Capability!$P$12))</f>
        <v/>
      </c>
      <c r="GJ69">
        <f>IF((GM$1+65)&gt;GK$1,NA(),(GM$1+65)-4)</f>
        <v/>
      </c>
      <c r="GK69">
        <f>IF((GM$1+65)&gt;GK$1,NA(),INDEX('Data Entry'!$P$5:$P$10004,(GM$1+65)-4))</f>
        <v/>
      </c>
      <c r="GL69">
        <f>IF(ISNA(GJ69),NA(),Capability!$K$13)</f>
        <v/>
      </c>
      <c r="GM69">
        <f>IF(ISNA(GJ69),NA(),Capability!$J$13)</f>
        <v/>
      </c>
      <c r="GN69">
        <f>IF(ISNA(GJ69),NA(),Capability!$L$13)</f>
        <v/>
      </c>
      <c r="GO69">
        <f>IF(OR(ISNA(GK69),ISNA(GK68)),NA(),ABS(GK69-GK68))</f>
        <v/>
      </c>
      <c r="GP69">
        <f>IF(ISNA(GJ69),NA(),Capability!$N$13)</f>
        <v/>
      </c>
      <c r="GQ69">
        <f>IF(ISNA(GJ69),NA(),IF(OR(Capability!$Q$13="",Settings!$F$7&lt;&gt;"Y"),NA(),Capability!$Q$13))</f>
        <v/>
      </c>
      <c r="GR69">
        <f>IF(ISNA(GJ69),NA(),IF(OR(Capability!$P$13="",Settings!$F$7&lt;&gt;"Y"),NA(),Capability!$P$13))</f>
        <v/>
      </c>
      <c r="GX69">
        <f>IF((HA$1+65)&gt;GY$1,NA(),(HA$1+65)-4)</f>
        <v/>
      </c>
      <c r="GY69">
        <f>IF((HA$1+65)&gt;GY$1,NA(),INDEX('Data Entry'!$Q$5:$Q$10004,(HA$1+65)-4))</f>
        <v/>
      </c>
      <c r="GZ69">
        <f>IF(ISNA(GX69),NA(),Capability!$K$14)</f>
        <v/>
      </c>
      <c r="HA69">
        <f>IF(ISNA(GX69),NA(),Capability!$J$14)</f>
        <v/>
      </c>
      <c r="HB69">
        <f>IF(ISNA(GX69),NA(),Capability!$L$14)</f>
        <v/>
      </c>
      <c r="HC69">
        <f>IF(OR(ISNA(GY69),ISNA(GY68)),NA(),ABS(GY69-GY68))</f>
        <v/>
      </c>
      <c r="HD69">
        <f>IF(ISNA(GX69),NA(),Capability!$N$14)</f>
        <v/>
      </c>
      <c r="HE69">
        <f>IF(ISNA(GX69),NA(),IF(OR(Capability!$Q$14="",Settings!$F$7&lt;&gt;"Y"),NA(),Capability!$Q$14))</f>
        <v/>
      </c>
      <c r="HF69">
        <f>IF(ISNA(GX69),NA(),IF(OR(Capability!$P$14="",Settings!$F$7&lt;&gt;"Y"),NA(),Capability!$P$14))</f>
        <v/>
      </c>
    </row>
    <row r="70">
      <c r="A70" s="35" t="inlineStr">
        <is>
          <t>Ppk</t>
        </is>
      </c>
      <c r="B70" s="38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P70">
        <f>IF((CS$1+66)&gt;CQ$1,NA(),(CS$1+66)-4)</f>
        <v/>
      </c>
      <c r="CQ70">
        <f>IF((CS$1+66)&gt;CQ$1,NA(),INDEX('Data Entry'!$I$5:$I$10004,(CS$1+66)-4))</f>
        <v/>
      </c>
      <c r="CR70">
        <f>IF(ISNA(CP70),NA(),Capability!$K$6)</f>
        <v/>
      </c>
      <c r="CS70">
        <f>IF(ISNA(CP70),NA(),Capability!$J$6)</f>
        <v/>
      </c>
      <c r="CT70">
        <f>IF(ISNA(CP70),NA(),Capability!$L$6)</f>
        <v/>
      </c>
      <c r="CU70">
        <f>IF(OR(ISNA(CQ70),ISNA(CQ69)),NA(),ABS(CQ70-CQ69))</f>
        <v/>
      </c>
      <c r="CV70">
        <f>IF(ISNA(CP70),NA(),Capability!$N$6)</f>
        <v/>
      </c>
      <c r="CW70">
        <f>IF(ISNA(CP70),NA(),IF(OR(Capability!$Q$6="",Settings!$F$7&lt;&gt;"Y"),NA(),Capability!$Q$6))</f>
        <v/>
      </c>
      <c r="CX70">
        <f>IF(ISNA(CP70),NA(),IF(OR(Capability!$P$6="",Settings!$F$7&lt;&gt;"Y"),NA(),Capability!$P$6))</f>
        <v/>
      </c>
      <c r="DD70">
        <f>IF((DG$1+66)&gt;DE$1,NA(),(DG$1+66)-4)</f>
        <v/>
      </c>
      <c r="DE70">
        <f>IF((DG$1+66)&gt;DE$1,NA(),INDEX('Data Entry'!$J$5:$J$10004,(DG$1+66)-4))</f>
        <v/>
      </c>
      <c r="DF70">
        <f>IF(ISNA(DD70),NA(),Capability!$K$7)</f>
        <v/>
      </c>
      <c r="DG70">
        <f>IF(ISNA(DD70),NA(),Capability!$J$7)</f>
        <v/>
      </c>
      <c r="DH70">
        <f>IF(ISNA(DD70),NA(),Capability!$L$7)</f>
        <v/>
      </c>
      <c r="DI70">
        <f>IF(OR(ISNA(DE70),ISNA(DE69)),NA(),ABS(DE70-DE69))</f>
        <v/>
      </c>
      <c r="DJ70">
        <f>IF(ISNA(DD70),NA(),Capability!$N$7)</f>
        <v/>
      </c>
      <c r="DK70">
        <f>IF(ISNA(DD70),NA(),IF(OR(Capability!$Q$7="",Settings!$F$7&lt;&gt;"Y"),NA(),Capability!$Q$7))</f>
        <v/>
      </c>
      <c r="DL70">
        <f>IF(ISNA(DD70),NA(),IF(OR(Capability!$P$7="",Settings!$F$7&lt;&gt;"Y"),NA(),Capability!$P$7))</f>
        <v/>
      </c>
      <c r="DR70">
        <f>IF((DU$1+66)&gt;DS$1,NA(),(DU$1+66)-4)</f>
        <v/>
      </c>
      <c r="DS70">
        <f>IF((DU$1+66)&gt;DS$1,NA(),INDEX('Data Entry'!$K$5:$K$10004,(DU$1+66)-4))</f>
        <v/>
      </c>
      <c r="DT70">
        <f>IF(ISNA(DR70),NA(),Capability!$K$8)</f>
        <v/>
      </c>
      <c r="DU70">
        <f>IF(ISNA(DR70),NA(),Capability!$J$8)</f>
        <v/>
      </c>
      <c r="DV70">
        <f>IF(ISNA(DR70),NA(),Capability!$L$8)</f>
        <v/>
      </c>
      <c r="DW70">
        <f>IF(OR(ISNA(DS70),ISNA(DS69)),NA(),ABS(DS70-DS69))</f>
        <v/>
      </c>
      <c r="DX70">
        <f>IF(ISNA(DR70),NA(),Capability!$N$8)</f>
        <v/>
      </c>
      <c r="DY70">
        <f>IF(ISNA(DR70),NA(),IF(OR(Capability!$Q$8="",Settings!$F$7&lt;&gt;"Y"),NA(),Capability!$Q$8))</f>
        <v/>
      </c>
      <c r="DZ70">
        <f>IF(ISNA(DR70),NA(),IF(OR(Capability!$P$8="",Settings!$F$7&lt;&gt;"Y"),NA(),Capability!$P$8))</f>
        <v/>
      </c>
      <c r="EF70">
        <f>IF((EI$1+66)&gt;EG$1,NA(),(EI$1+66)-4)</f>
        <v/>
      </c>
      <c r="EG70">
        <f>IF((EI$1+66)&gt;EG$1,NA(),INDEX('Data Entry'!$L$5:$L$10004,(EI$1+66)-4))</f>
        <v/>
      </c>
      <c r="EH70">
        <f>IF(ISNA(EF70),NA(),Capability!$K$9)</f>
        <v/>
      </c>
      <c r="EI70">
        <f>IF(ISNA(EF70),NA(),Capability!$J$9)</f>
        <v/>
      </c>
      <c r="EJ70">
        <f>IF(ISNA(EF70),NA(),Capability!$L$9)</f>
        <v/>
      </c>
      <c r="EK70">
        <f>IF(OR(ISNA(EG70),ISNA(EG69)),NA(),ABS(EG70-EG69))</f>
        <v/>
      </c>
      <c r="EL70">
        <f>IF(ISNA(EF70),NA(),Capability!$N$9)</f>
        <v/>
      </c>
      <c r="EM70">
        <f>IF(ISNA(EF70),NA(),IF(OR(Capability!$Q$9="",Settings!$F$7&lt;&gt;"Y"),NA(),Capability!$Q$9))</f>
        <v/>
      </c>
      <c r="EN70">
        <f>IF(ISNA(EF70),NA(),IF(OR(Capability!$P$9="",Settings!$F$7&lt;&gt;"Y"),NA(),Capability!$P$9))</f>
        <v/>
      </c>
      <c r="ET70">
        <f>IF((EW$1+66)&gt;EU$1,NA(),(EW$1+66)-4)</f>
        <v/>
      </c>
      <c r="EU70">
        <f>IF((EW$1+66)&gt;EU$1,NA(),INDEX('Data Entry'!$M$5:$M$10004,(EW$1+66)-4))</f>
        <v/>
      </c>
      <c r="EV70">
        <f>IF(ISNA(ET70),NA(),Capability!$K$10)</f>
        <v/>
      </c>
      <c r="EW70">
        <f>IF(ISNA(ET70),NA(),Capability!$J$10)</f>
        <v/>
      </c>
      <c r="EX70">
        <f>IF(ISNA(ET70),NA(),Capability!$L$10)</f>
        <v/>
      </c>
      <c r="EY70">
        <f>IF(OR(ISNA(EU70),ISNA(EU69)),NA(),ABS(EU70-EU69))</f>
        <v/>
      </c>
      <c r="EZ70">
        <f>IF(ISNA(ET70),NA(),Capability!$N$10)</f>
        <v/>
      </c>
      <c r="FA70">
        <f>IF(ISNA(ET70),NA(),IF(OR(Capability!$Q$10="",Settings!$F$7&lt;&gt;"Y"),NA(),Capability!$Q$10))</f>
        <v/>
      </c>
      <c r="FB70">
        <f>IF(ISNA(ET70),NA(),IF(OR(Capability!$P$10="",Settings!$F$7&lt;&gt;"Y"),NA(),Capability!$P$10))</f>
        <v/>
      </c>
      <c r="FH70">
        <f>IF((FK$1+66)&gt;FI$1,NA(),(FK$1+66)-4)</f>
        <v/>
      </c>
      <c r="FI70">
        <f>IF((FK$1+66)&gt;FI$1,NA(),INDEX('Data Entry'!$N$5:$N$10004,(FK$1+66)-4))</f>
        <v/>
      </c>
      <c r="FJ70">
        <f>IF(ISNA(FH70),NA(),Capability!$K$11)</f>
        <v/>
      </c>
      <c r="FK70">
        <f>IF(ISNA(FH70),NA(),Capability!$J$11)</f>
        <v/>
      </c>
      <c r="FL70">
        <f>IF(ISNA(FH70),NA(),Capability!$L$11)</f>
        <v/>
      </c>
      <c r="FM70">
        <f>IF(OR(ISNA(FI70),ISNA(FI69)),NA(),ABS(FI70-FI69))</f>
        <v/>
      </c>
      <c r="FN70">
        <f>IF(ISNA(FH70),NA(),Capability!$N$11)</f>
        <v/>
      </c>
      <c r="FO70">
        <f>IF(ISNA(FH70),NA(),IF(OR(Capability!$Q$11="",Settings!$F$7&lt;&gt;"Y"),NA(),Capability!$Q$11))</f>
        <v/>
      </c>
      <c r="FP70">
        <f>IF(ISNA(FH70),NA(),IF(OR(Capability!$P$11="",Settings!$F$7&lt;&gt;"Y"),NA(),Capability!$P$11))</f>
        <v/>
      </c>
      <c r="FV70">
        <f>IF((FY$1+66)&gt;FW$1,NA(),(FY$1+66)-4)</f>
        <v/>
      </c>
      <c r="FW70">
        <f>IF((FY$1+66)&gt;FW$1,NA(),INDEX('Data Entry'!$O$5:$O$10004,(FY$1+66)-4))</f>
        <v/>
      </c>
      <c r="FX70">
        <f>IF(ISNA(FV70),NA(),Capability!$K$12)</f>
        <v/>
      </c>
      <c r="FY70">
        <f>IF(ISNA(FV70),NA(),Capability!$J$12)</f>
        <v/>
      </c>
      <c r="FZ70">
        <f>IF(ISNA(FV70),NA(),Capability!$L$12)</f>
        <v/>
      </c>
      <c r="GA70">
        <f>IF(OR(ISNA(FW70),ISNA(FW69)),NA(),ABS(FW70-FW69))</f>
        <v/>
      </c>
      <c r="GB70">
        <f>IF(ISNA(FV70),NA(),Capability!$N$12)</f>
        <v/>
      </c>
      <c r="GC70">
        <f>IF(ISNA(FV70),NA(),IF(OR(Capability!$Q$12="",Settings!$F$7&lt;&gt;"Y"),NA(),Capability!$Q$12))</f>
        <v/>
      </c>
      <c r="GD70">
        <f>IF(ISNA(FV70),NA(),IF(OR(Capability!$P$12="",Settings!$F$7&lt;&gt;"Y"),NA(),Capability!$P$12))</f>
        <v/>
      </c>
      <c r="GJ70">
        <f>IF((GM$1+66)&gt;GK$1,NA(),(GM$1+66)-4)</f>
        <v/>
      </c>
      <c r="GK70">
        <f>IF((GM$1+66)&gt;GK$1,NA(),INDEX('Data Entry'!$P$5:$P$10004,(GM$1+66)-4))</f>
        <v/>
      </c>
      <c r="GL70">
        <f>IF(ISNA(GJ70),NA(),Capability!$K$13)</f>
        <v/>
      </c>
      <c r="GM70">
        <f>IF(ISNA(GJ70),NA(),Capability!$J$13)</f>
        <v/>
      </c>
      <c r="GN70">
        <f>IF(ISNA(GJ70),NA(),Capability!$L$13)</f>
        <v/>
      </c>
      <c r="GO70">
        <f>IF(OR(ISNA(GK70),ISNA(GK69)),NA(),ABS(GK70-GK69))</f>
        <v/>
      </c>
      <c r="GP70">
        <f>IF(ISNA(GJ70),NA(),Capability!$N$13)</f>
        <v/>
      </c>
      <c r="GQ70">
        <f>IF(ISNA(GJ70),NA(),IF(OR(Capability!$Q$13="",Settings!$F$7&lt;&gt;"Y"),NA(),Capability!$Q$13))</f>
        <v/>
      </c>
      <c r="GR70">
        <f>IF(ISNA(GJ70),NA(),IF(OR(Capability!$P$13="",Settings!$F$7&lt;&gt;"Y"),NA(),Capability!$P$13))</f>
        <v/>
      </c>
      <c r="GX70">
        <f>IF((HA$1+66)&gt;GY$1,NA(),(HA$1+66)-4)</f>
        <v/>
      </c>
      <c r="GY70">
        <f>IF((HA$1+66)&gt;GY$1,NA(),INDEX('Data Entry'!$Q$5:$Q$10004,(HA$1+66)-4))</f>
        <v/>
      </c>
      <c r="GZ70">
        <f>IF(ISNA(GX70),NA(),Capability!$K$14)</f>
        <v/>
      </c>
      <c r="HA70">
        <f>IF(ISNA(GX70),NA(),Capability!$J$14)</f>
        <v/>
      </c>
      <c r="HB70">
        <f>IF(ISNA(GX70),NA(),Capability!$L$14)</f>
        <v/>
      </c>
      <c r="HC70">
        <f>IF(OR(ISNA(GY70),ISNA(GY69)),NA(),ABS(GY70-GY69))</f>
        <v/>
      </c>
      <c r="HD70">
        <f>IF(ISNA(GX70),NA(),Capability!$N$14)</f>
        <v/>
      </c>
      <c r="HE70">
        <f>IF(ISNA(GX70),NA(),IF(OR(Capability!$Q$14="",Settings!$F$7&lt;&gt;"Y"),NA(),Capability!$Q$14))</f>
        <v/>
      </c>
      <c r="HF70">
        <f>IF(ISNA(GX70),NA(),IF(OR(Capability!$P$14="",Settings!$F$7&lt;&gt;"Y"),NA(),Capability!$P$14))</f>
        <v/>
      </c>
    </row>
    <row r="71">
      <c r="A71" s="35" t="inlineStr">
        <is>
          <t>In control?</t>
        </is>
      </c>
      <c r="B71" s="36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P71">
        <f>IF((CS$1+67)&gt;CQ$1,NA(),(CS$1+67)-4)</f>
        <v/>
      </c>
      <c r="CQ71">
        <f>IF((CS$1+67)&gt;CQ$1,NA(),INDEX('Data Entry'!$I$5:$I$10004,(CS$1+67)-4))</f>
        <v/>
      </c>
      <c r="CR71">
        <f>IF(ISNA(CP71),NA(),Capability!$K$6)</f>
        <v/>
      </c>
      <c r="CS71">
        <f>IF(ISNA(CP71),NA(),Capability!$J$6)</f>
        <v/>
      </c>
      <c r="CT71">
        <f>IF(ISNA(CP71),NA(),Capability!$L$6)</f>
        <v/>
      </c>
      <c r="CU71">
        <f>IF(OR(ISNA(CQ71),ISNA(CQ70)),NA(),ABS(CQ71-CQ70))</f>
        <v/>
      </c>
      <c r="CV71">
        <f>IF(ISNA(CP71),NA(),Capability!$N$6)</f>
        <v/>
      </c>
      <c r="CW71">
        <f>IF(ISNA(CP71),NA(),IF(OR(Capability!$Q$6="",Settings!$F$7&lt;&gt;"Y"),NA(),Capability!$Q$6))</f>
        <v/>
      </c>
      <c r="CX71">
        <f>IF(ISNA(CP71),NA(),IF(OR(Capability!$P$6="",Settings!$F$7&lt;&gt;"Y"),NA(),Capability!$P$6))</f>
        <v/>
      </c>
      <c r="DD71">
        <f>IF((DG$1+67)&gt;DE$1,NA(),(DG$1+67)-4)</f>
        <v/>
      </c>
      <c r="DE71">
        <f>IF((DG$1+67)&gt;DE$1,NA(),INDEX('Data Entry'!$J$5:$J$10004,(DG$1+67)-4))</f>
        <v/>
      </c>
      <c r="DF71">
        <f>IF(ISNA(DD71),NA(),Capability!$K$7)</f>
        <v/>
      </c>
      <c r="DG71">
        <f>IF(ISNA(DD71),NA(),Capability!$J$7)</f>
        <v/>
      </c>
      <c r="DH71">
        <f>IF(ISNA(DD71),NA(),Capability!$L$7)</f>
        <v/>
      </c>
      <c r="DI71">
        <f>IF(OR(ISNA(DE71),ISNA(DE70)),NA(),ABS(DE71-DE70))</f>
        <v/>
      </c>
      <c r="DJ71">
        <f>IF(ISNA(DD71),NA(),Capability!$N$7)</f>
        <v/>
      </c>
      <c r="DK71">
        <f>IF(ISNA(DD71),NA(),IF(OR(Capability!$Q$7="",Settings!$F$7&lt;&gt;"Y"),NA(),Capability!$Q$7))</f>
        <v/>
      </c>
      <c r="DL71">
        <f>IF(ISNA(DD71),NA(),IF(OR(Capability!$P$7="",Settings!$F$7&lt;&gt;"Y"),NA(),Capability!$P$7))</f>
        <v/>
      </c>
      <c r="DR71">
        <f>IF((DU$1+67)&gt;DS$1,NA(),(DU$1+67)-4)</f>
        <v/>
      </c>
      <c r="DS71">
        <f>IF((DU$1+67)&gt;DS$1,NA(),INDEX('Data Entry'!$K$5:$K$10004,(DU$1+67)-4))</f>
        <v/>
      </c>
      <c r="DT71">
        <f>IF(ISNA(DR71),NA(),Capability!$K$8)</f>
        <v/>
      </c>
      <c r="DU71">
        <f>IF(ISNA(DR71),NA(),Capability!$J$8)</f>
        <v/>
      </c>
      <c r="DV71">
        <f>IF(ISNA(DR71),NA(),Capability!$L$8)</f>
        <v/>
      </c>
      <c r="DW71">
        <f>IF(OR(ISNA(DS71),ISNA(DS70)),NA(),ABS(DS71-DS70))</f>
        <v/>
      </c>
      <c r="DX71">
        <f>IF(ISNA(DR71),NA(),Capability!$N$8)</f>
        <v/>
      </c>
      <c r="DY71">
        <f>IF(ISNA(DR71),NA(),IF(OR(Capability!$Q$8="",Settings!$F$7&lt;&gt;"Y"),NA(),Capability!$Q$8))</f>
        <v/>
      </c>
      <c r="DZ71">
        <f>IF(ISNA(DR71),NA(),IF(OR(Capability!$P$8="",Settings!$F$7&lt;&gt;"Y"),NA(),Capability!$P$8))</f>
        <v/>
      </c>
      <c r="EF71">
        <f>IF((EI$1+67)&gt;EG$1,NA(),(EI$1+67)-4)</f>
        <v/>
      </c>
      <c r="EG71">
        <f>IF((EI$1+67)&gt;EG$1,NA(),INDEX('Data Entry'!$L$5:$L$10004,(EI$1+67)-4))</f>
        <v/>
      </c>
      <c r="EH71">
        <f>IF(ISNA(EF71),NA(),Capability!$K$9)</f>
        <v/>
      </c>
      <c r="EI71">
        <f>IF(ISNA(EF71),NA(),Capability!$J$9)</f>
        <v/>
      </c>
      <c r="EJ71">
        <f>IF(ISNA(EF71),NA(),Capability!$L$9)</f>
        <v/>
      </c>
      <c r="EK71">
        <f>IF(OR(ISNA(EG71),ISNA(EG70)),NA(),ABS(EG71-EG70))</f>
        <v/>
      </c>
      <c r="EL71">
        <f>IF(ISNA(EF71),NA(),Capability!$N$9)</f>
        <v/>
      </c>
      <c r="EM71">
        <f>IF(ISNA(EF71),NA(),IF(OR(Capability!$Q$9="",Settings!$F$7&lt;&gt;"Y"),NA(),Capability!$Q$9))</f>
        <v/>
      </c>
      <c r="EN71">
        <f>IF(ISNA(EF71),NA(),IF(OR(Capability!$P$9="",Settings!$F$7&lt;&gt;"Y"),NA(),Capability!$P$9))</f>
        <v/>
      </c>
      <c r="ET71">
        <f>IF((EW$1+67)&gt;EU$1,NA(),(EW$1+67)-4)</f>
        <v/>
      </c>
      <c r="EU71">
        <f>IF((EW$1+67)&gt;EU$1,NA(),INDEX('Data Entry'!$M$5:$M$10004,(EW$1+67)-4))</f>
        <v/>
      </c>
      <c r="EV71">
        <f>IF(ISNA(ET71),NA(),Capability!$K$10)</f>
        <v/>
      </c>
      <c r="EW71">
        <f>IF(ISNA(ET71),NA(),Capability!$J$10)</f>
        <v/>
      </c>
      <c r="EX71">
        <f>IF(ISNA(ET71),NA(),Capability!$L$10)</f>
        <v/>
      </c>
      <c r="EY71">
        <f>IF(OR(ISNA(EU71),ISNA(EU70)),NA(),ABS(EU71-EU70))</f>
        <v/>
      </c>
      <c r="EZ71">
        <f>IF(ISNA(ET71),NA(),Capability!$N$10)</f>
        <v/>
      </c>
      <c r="FA71">
        <f>IF(ISNA(ET71),NA(),IF(OR(Capability!$Q$10="",Settings!$F$7&lt;&gt;"Y"),NA(),Capability!$Q$10))</f>
        <v/>
      </c>
      <c r="FB71">
        <f>IF(ISNA(ET71),NA(),IF(OR(Capability!$P$10="",Settings!$F$7&lt;&gt;"Y"),NA(),Capability!$P$10))</f>
        <v/>
      </c>
      <c r="FH71">
        <f>IF((FK$1+67)&gt;FI$1,NA(),(FK$1+67)-4)</f>
        <v/>
      </c>
      <c r="FI71">
        <f>IF((FK$1+67)&gt;FI$1,NA(),INDEX('Data Entry'!$N$5:$N$10004,(FK$1+67)-4))</f>
        <v/>
      </c>
      <c r="FJ71">
        <f>IF(ISNA(FH71),NA(),Capability!$K$11)</f>
        <v/>
      </c>
      <c r="FK71">
        <f>IF(ISNA(FH71),NA(),Capability!$J$11)</f>
        <v/>
      </c>
      <c r="FL71">
        <f>IF(ISNA(FH71),NA(),Capability!$L$11)</f>
        <v/>
      </c>
      <c r="FM71">
        <f>IF(OR(ISNA(FI71),ISNA(FI70)),NA(),ABS(FI71-FI70))</f>
        <v/>
      </c>
      <c r="FN71">
        <f>IF(ISNA(FH71),NA(),Capability!$N$11)</f>
        <v/>
      </c>
      <c r="FO71">
        <f>IF(ISNA(FH71),NA(),IF(OR(Capability!$Q$11="",Settings!$F$7&lt;&gt;"Y"),NA(),Capability!$Q$11))</f>
        <v/>
      </c>
      <c r="FP71">
        <f>IF(ISNA(FH71),NA(),IF(OR(Capability!$P$11="",Settings!$F$7&lt;&gt;"Y"),NA(),Capability!$P$11))</f>
        <v/>
      </c>
      <c r="FV71">
        <f>IF((FY$1+67)&gt;FW$1,NA(),(FY$1+67)-4)</f>
        <v/>
      </c>
      <c r="FW71">
        <f>IF((FY$1+67)&gt;FW$1,NA(),INDEX('Data Entry'!$O$5:$O$10004,(FY$1+67)-4))</f>
        <v/>
      </c>
      <c r="FX71">
        <f>IF(ISNA(FV71),NA(),Capability!$K$12)</f>
        <v/>
      </c>
      <c r="FY71">
        <f>IF(ISNA(FV71),NA(),Capability!$J$12)</f>
        <v/>
      </c>
      <c r="FZ71">
        <f>IF(ISNA(FV71),NA(),Capability!$L$12)</f>
        <v/>
      </c>
      <c r="GA71">
        <f>IF(OR(ISNA(FW71),ISNA(FW70)),NA(),ABS(FW71-FW70))</f>
        <v/>
      </c>
      <c r="GB71">
        <f>IF(ISNA(FV71),NA(),Capability!$N$12)</f>
        <v/>
      </c>
      <c r="GC71">
        <f>IF(ISNA(FV71),NA(),IF(OR(Capability!$Q$12="",Settings!$F$7&lt;&gt;"Y"),NA(),Capability!$Q$12))</f>
        <v/>
      </c>
      <c r="GD71">
        <f>IF(ISNA(FV71),NA(),IF(OR(Capability!$P$12="",Settings!$F$7&lt;&gt;"Y"),NA(),Capability!$P$12))</f>
        <v/>
      </c>
      <c r="GJ71">
        <f>IF((GM$1+67)&gt;GK$1,NA(),(GM$1+67)-4)</f>
        <v/>
      </c>
      <c r="GK71">
        <f>IF((GM$1+67)&gt;GK$1,NA(),INDEX('Data Entry'!$P$5:$P$10004,(GM$1+67)-4))</f>
        <v/>
      </c>
      <c r="GL71">
        <f>IF(ISNA(GJ71),NA(),Capability!$K$13)</f>
        <v/>
      </c>
      <c r="GM71">
        <f>IF(ISNA(GJ71),NA(),Capability!$J$13)</f>
        <v/>
      </c>
      <c r="GN71">
        <f>IF(ISNA(GJ71),NA(),Capability!$L$13)</f>
        <v/>
      </c>
      <c r="GO71">
        <f>IF(OR(ISNA(GK71),ISNA(GK70)),NA(),ABS(GK71-GK70))</f>
        <v/>
      </c>
      <c r="GP71">
        <f>IF(ISNA(GJ71),NA(),Capability!$N$13)</f>
        <v/>
      </c>
      <c r="GQ71">
        <f>IF(ISNA(GJ71),NA(),IF(OR(Capability!$Q$13="",Settings!$F$7&lt;&gt;"Y"),NA(),Capability!$Q$13))</f>
        <v/>
      </c>
      <c r="GR71">
        <f>IF(ISNA(GJ71),NA(),IF(OR(Capability!$P$13="",Settings!$F$7&lt;&gt;"Y"),NA(),Capability!$P$13))</f>
        <v/>
      </c>
      <c r="GX71">
        <f>IF((HA$1+67)&gt;GY$1,NA(),(HA$1+67)-4)</f>
        <v/>
      </c>
      <c r="GY71">
        <f>IF((HA$1+67)&gt;GY$1,NA(),INDEX('Data Entry'!$Q$5:$Q$10004,(HA$1+67)-4))</f>
        <v/>
      </c>
      <c r="GZ71">
        <f>IF(ISNA(GX71),NA(),Capability!$K$14)</f>
        <v/>
      </c>
      <c r="HA71">
        <f>IF(ISNA(GX71),NA(),Capability!$J$14)</f>
        <v/>
      </c>
      <c r="HB71">
        <f>IF(ISNA(GX71),NA(),Capability!$L$14)</f>
        <v/>
      </c>
      <c r="HC71">
        <f>IF(OR(ISNA(GY71),ISNA(GY70)),NA(),ABS(GY71-GY70))</f>
        <v/>
      </c>
      <c r="HD71">
        <f>IF(ISNA(GX71),NA(),Capability!$N$14)</f>
        <v/>
      </c>
      <c r="HE71">
        <f>IF(ISNA(GX71),NA(),IF(OR(Capability!$Q$14="",Settings!$F$7&lt;&gt;"Y"),NA(),Capability!$Q$14))</f>
        <v/>
      </c>
      <c r="HF71">
        <f>IF(ISNA(GX71),NA(),IF(OR(Capability!$P$14="",Settings!$F$7&lt;&gt;"Y"),NA(),Capability!$P$14))</f>
        <v/>
      </c>
    </row>
    <row r="72">
      <c r="A72" s="35" t="inlineStr">
        <is>
          <t>In spec?</t>
        </is>
      </c>
      <c r="B72" s="36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P72">
        <f>IF((CS$1+68)&gt;CQ$1,NA(),(CS$1+68)-4)</f>
        <v/>
      </c>
      <c r="CQ72">
        <f>IF((CS$1+68)&gt;CQ$1,NA(),INDEX('Data Entry'!$I$5:$I$10004,(CS$1+68)-4))</f>
        <v/>
      </c>
      <c r="CR72">
        <f>IF(ISNA(CP72),NA(),Capability!$K$6)</f>
        <v/>
      </c>
      <c r="CS72">
        <f>IF(ISNA(CP72),NA(),Capability!$J$6)</f>
        <v/>
      </c>
      <c r="CT72">
        <f>IF(ISNA(CP72),NA(),Capability!$L$6)</f>
        <v/>
      </c>
      <c r="CU72">
        <f>IF(OR(ISNA(CQ72),ISNA(CQ71)),NA(),ABS(CQ72-CQ71))</f>
        <v/>
      </c>
      <c r="CV72">
        <f>IF(ISNA(CP72),NA(),Capability!$N$6)</f>
        <v/>
      </c>
      <c r="CW72">
        <f>IF(ISNA(CP72),NA(),IF(OR(Capability!$Q$6="",Settings!$F$7&lt;&gt;"Y"),NA(),Capability!$Q$6))</f>
        <v/>
      </c>
      <c r="CX72">
        <f>IF(ISNA(CP72),NA(),IF(OR(Capability!$P$6="",Settings!$F$7&lt;&gt;"Y"),NA(),Capability!$P$6))</f>
        <v/>
      </c>
      <c r="DD72">
        <f>IF((DG$1+68)&gt;DE$1,NA(),(DG$1+68)-4)</f>
        <v/>
      </c>
      <c r="DE72">
        <f>IF((DG$1+68)&gt;DE$1,NA(),INDEX('Data Entry'!$J$5:$J$10004,(DG$1+68)-4))</f>
        <v/>
      </c>
      <c r="DF72">
        <f>IF(ISNA(DD72),NA(),Capability!$K$7)</f>
        <v/>
      </c>
      <c r="DG72">
        <f>IF(ISNA(DD72),NA(),Capability!$J$7)</f>
        <v/>
      </c>
      <c r="DH72">
        <f>IF(ISNA(DD72),NA(),Capability!$L$7)</f>
        <v/>
      </c>
      <c r="DI72">
        <f>IF(OR(ISNA(DE72),ISNA(DE71)),NA(),ABS(DE72-DE71))</f>
        <v/>
      </c>
      <c r="DJ72">
        <f>IF(ISNA(DD72),NA(),Capability!$N$7)</f>
        <v/>
      </c>
      <c r="DK72">
        <f>IF(ISNA(DD72),NA(),IF(OR(Capability!$Q$7="",Settings!$F$7&lt;&gt;"Y"),NA(),Capability!$Q$7))</f>
        <v/>
      </c>
      <c r="DL72">
        <f>IF(ISNA(DD72),NA(),IF(OR(Capability!$P$7="",Settings!$F$7&lt;&gt;"Y"),NA(),Capability!$P$7))</f>
        <v/>
      </c>
      <c r="DR72">
        <f>IF((DU$1+68)&gt;DS$1,NA(),(DU$1+68)-4)</f>
        <v/>
      </c>
      <c r="DS72">
        <f>IF((DU$1+68)&gt;DS$1,NA(),INDEX('Data Entry'!$K$5:$K$10004,(DU$1+68)-4))</f>
        <v/>
      </c>
      <c r="DT72">
        <f>IF(ISNA(DR72),NA(),Capability!$K$8)</f>
        <v/>
      </c>
      <c r="DU72">
        <f>IF(ISNA(DR72),NA(),Capability!$J$8)</f>
        <v/>
      </c>
      <c r="DV72">
        <f>IF(ISNA(DR72),NA(),Capability!$L$8)</f>
        <v/>
      </c>
      <c r="DW72">
        <f>IF(OR(ISNA(DS72),ISNA(DS71)),NA(),ABS(DS72-DS71))</f>
        <v/>
      </c>
      <c r="DX72">
        <f>IF(ISNA(DR72),NA(),Capability!$N$8)</f>
        <v/>
      </c>
      <c r="DY72">
        <f>IF(ISNA(DR72),NA(),IF(OR(Capability!$Q$8="",Settings!$F$7&lt;&gt;"Y"),NA(),Capability!$Q$8))</f>
        <v/>
      </c>
      <c r="DZ72">
        <f>IF(ISNA(DR72),NA(),IF(OR(Capability!$P$8="",Settings!$F$7&lt;&gt;"Y"),NA(),Capability!$P$8))</f>
        <v/>
      </c>
      <c r="EF72">
        <f>IF((EI$1+68)&gt;EG$1,NA(),(EI$1+68)-4)</f>
        <v/>
      </c>
      <c r="EG72">
        <f>IF((EI$1+68)&gt;EG$1,NA(),INDEX('Data Entry'!$L$5:$L$10004,(EI$1+68)-4))</f>
        <v/>
      </c>
      <c r="EH72">
        <f>IF(ISNA(EF72),NA(),Capability!$K$9)</f>
        <v/>
      </c>
      <c r="EI72">
        <f>IF(ISNA(EF72),NA(),Capability!$J$9)</f>
        <v/>
      </c>
      <c r="EJ72">
        <f>IF(ISNA(EF72),NA(),Capability!$L$9)</f>
        <v/>
      </c>
      <c r="EK72">
        <f>IF(OR(ISNA(EG72),ISNA(EG71)),NA(),ABS(EG72-EG71))</f>
        <v/>
      </c>
      <c r="EL72">
        <f>IF(ISNA(EF72),NA(),Capability!$N$9)</f>
        <v/>
      </c>
      <c r="EM72">
        <f>IF(ISNA(EF72),NA(),IF(OR(Capability!$Q$9="",Settings!$F$7&lt;&gt;"Y"),NA(),Capability!$Q$9))</f>
        <v/>
      </c>
      <c r="EN72">
        <f>IF(ISNA(EF72),NA(),IF(OR(Capability!$P$9="",Settings!$F$7&lt;&gt;"Y"),NA(),Capability!$P$9))</f>
        <v/>
      </c>
      <c r="ET72">
        <f>IF((EW$1+68)&gt;EU$1,NA(),(EW$1+68)-4)</f>
        <v/>
      </c>
      <c r="EU72">
        <f>IF((EW$1+68)&gt;EU$1,NA(),INDEX('Data Entry'!$M$5:$M$10004,(EW$1+68)-4))</f>
        <v/>
      </c>
      <c r="EV72">
        <f>IF(ISNA(ET72),NA(),Capability!$K$10)</f>
        <v/>
      </c>
      <c r="EW72">
        <f>IF(ISNA(ET72),NA(),Capability!$J$10)</f>
        <v/>
      </c>
      <c r="EX72">
        <f>IF(ISNA(ET72),NA(),Capability!$L$10)</f>
        <v/>
      </c>
      <c r="EY72">
        <f>IF(OR(ISNA(EU72),ISNA(EU71)),NA(),ABS(EU72-EU71))</f>
        <v/>
      </c>
      <c r="EZ72">
        <f>IF(ISNA(ET72),NA(),Capability!$N$10)</f>
        <v/>
      </c>
      <c r="FA72">
        <f>IF(ISNA(ET72),NA(),IF(OR(Capability!$Q$10="",Settings!$F$7&lt;&gt;"Y"),NA(),Capability!$Q$10))</f>
        <v/>
      </c>
      <c r="FB72">
        <f>IF(ISNA(ET72),NA(),IF(OR(Capability!$P$10="",Settings!$F$7&lt;&gt;"Y"),NA(),Capability!$P$10))</f>
        <v/>
      </c>
      <c r="FH72">
        <f>IF((FK$1+68)&gt;FI$1,NA(),(FK$1+68)-4)</f>
        <v/>
      </c>
      <c r="FI72">
        <f>IF((FK$1+68)&gt;FI$1,NA(),INDEX('Data Entry'!$N$5:$N$10004,(FK$1+68)-4))</f>
        <v/>
      </c>
      <c r="FJ72">
        <f>IF(ISNA(FH72),NA(),Capability!$K$11)</f>
        <v/>
      </c>
      <c r="FK72">
        <f>IF(ISNA(FH72),NA(),Capability!$J$11)</f>
        <v/>
      </c>
      <c r="FL72">
        <f>IF(ISNA(FH72),NA(),Capability!$L$11)</f>
        <v/>
      </c>
      <c r="FM72">
        <f>IF(OR(ISNA(FI72),ISNA(FI71)),NA(),ABS(FI72-FI71))</f>
        <v/>
      </c>
      <c r="FN72">
        <f>IF(ISNA(FH72),NA(),Capability!$N$11)</f>
        <v/>
      </c>
      <c r="FO72">
        <f>IF(ISNA(FH72),NA(),IF(OR(Capability!$Q$11="",Settings!$F$7&lt;&gt;"Y"),NA(),Capability!$Q$11))</f>
        <v/>
      </c>
      <c r="FP72">
        <f>IF(ISNA(FH72),NA(),IF(OR(Capability!$P$11="",Settings!$F$7&lt;&gt;"Y"),NA(),Capability!$P$11))</f>
        <v/>
      </c>
      <c r="FV72">
        <f>IF((FY$1+68)&gt;FW$1,NA(),(FY$1+68)-4)</f>
        <v/>
      </c>
      <c r="FW72">
        <f>IF((FY$1+68)&gt;FW$1,NA(),INDEX('Data Entry'!$O$5:$O$10004,(FY$1+68)-4))</f>
        <v/>
      </c>
      <c r="FX72">
        <f>IF(ISNA(FV72),NA(),Capability!$K$12)</f>
        <v/>
      </c>
      <c r="FY72">
        <f>IF(ISNA(FV72),NA(),Capability!$J$12)</f>
        <v/>
      </c>
      <c r="FZ72">
        <f>IF(ISNA(FV72),NA(),Capability!$L$12)</f>
        <v/>
      </c>
      <c r="GA72">
        <f>IF(OR(ISNA(FW72),ISNA(FW71)),NA(),ABS(FW72-FW71))</f>
        <v/>
      </c>
      <c r="GB72">
        <f>IF(ISNA(FV72),NA(),Capability!$N$12)</f>
        <v/>
      </c>
      <c r="GC72">
        <f>IF(ISNA(FV72),NA(),IF(OR(Capability!$Q$12="",Settings!$F$7&lt;&gt;"Y"),NA(),Capability!$Q$12))</f>
        <v/>
      </c>
      <c r="GD72">
        <f>IF(ISNA(FV72),NA(),IF(OR(Capability!$P$12="",Settings!$F$7&lt;&gt;"Y"),NA(),Capability!$P$12))</f>
        <v/>
      </c>
      <c r="GJ72">
        <f>IF((GM$1+68)&gt;GK$1,NA(),(GM$1+68)-4)</f>
        <v/>
      </c>
      <c r="GK72">
        <f>IF((GM$1+68)&gt;GK$1,NA(),INDEX('Data Entry'!$P$5:$P$10004,(GM$1+68)-4))</f>
        <v/>
      </c>
      <c r="GL72">
        <f>IF(ISNA(GJ72),NA(),Capability!$K$13)</f>
        <v/>
      </c>
      <c r="GM72">
        <f>IF(ISNA(GJ72),NA(),Capability!$J$13)</f>
        <v/>
      </c>
      <c r="GN72">
        <f>IF(ISNA(GJ72),NA(),Capability!$L$13)</f>
        <v/>
      </c>
      <c r="GO72">
        <f>IF(OR(ISNA(GK72),ISNA(GK71)),NA(),ABS(GK72-GK71))</f>
        <v/>
      </c>
      <c r="GP72">
        <f>IF(ISNA(GJ72),NA(),Capability!$N$13)</f>
        <v/>
      </c>
      <c r="GQ72">
        <f>IF(ISNA(GJ72),NA(),IF(OR(Capability!$Q$13="",Settings!$F$7&lt;&gt;"Y"),NA(),Capability!$Q$13))</f>
        <v/>
      </c>
      <c r="GR72">
        <f>IF(ISNA(GJ72),NA(),IF(OR(Capability!$P$13="",Settings!$F$7&lt;&gt;"Y"),NA(),Capability!$P$13))</f>
        <v/>
      </c>
      <c r="GX72">
        <f>IF((HA$1+68)&gt;GY$1,NA(),(HA$1+68)-4)</f>
        <v/>
      </c>
      <c r="GY72">
        <f>IF((HA$1+68)&gt;GY$1,NA(),INDEX('Data Entry'!$Q$5:$Q$10004,(HA$1+68)-4))</f>
        <v/>
      </c>
      <c r="GZ72">
        <f>IF(ISNA(GX72),NA(),Capability!$K$14)</f>
        <v/>
      </c>
      <c r="HA72">
        <f>IF(ISNA(GX72),NA(),Capability!$J$14)</f>
        <v/>
      </c>
      <c r="HB72">
        <f>IF(ISNA(GX72),NA(),Capability!$L$14)</f>
        <v/>
      </c>
      <c r="HC72">
        <f>IF(OR(ISNA(GY72),ISNA(GY71)),NA(),ABS(GY72-GY71))</f>
        <v/>
      </c>
      <c r="HD72">
        <f>IF(ISNA(GX72),NA(),Capability!$N$14)</f>
        <v/>
      </c>
      <c r="HE72">
        <f>IF(ISNA(GX72),NA(),IF(OR(Capability!$Q$14="",Settings!$F$7&lt;&gt;"Y"),NA(),Capability!$Q$14))</f>
        <v/>
      </c>
      <c r="HF72">
        <f>IF(ISNA(GX72),NA(),IF(OR(Capability!$P$14="",Settings!$F$7&lt;&gt;"Y"),NA(),Capability!$P$14))</f>
        <v/>
      </c>
    </row>
    <row r="73">
      <c r="A73" s="35" t="inlineStr">
        <is>
          <t>Verdict</t>
        </is>
      </c>
      <c r="B73" s="36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P73">
        <f>IF((CS$1+69)&gt;CQ$1,NA(),(CS$1+69)-4)</f>
        <v/>
      </c>
      <c r="CQ73">
        <f>IF((CS$1+69)&gt;CQ$1,NA(),INDEX('Data Entry'!$I$5:$I$10004,(CS$1+69)-4))</f>
        <v/>
      </c>
      <c r="CR73">
        <f>IF(ISNA(CP73),NA(),Capability!$K$6)</f>
        <v/>
      </c>
      <c r="CS73">
        <f>IF(ISNA(CP73),NA(),Capability!$J$6)</f>
        <v/>
      </c>
      <c r="CT73">
        <f>IF(ISNA(CP73),NA(),Capability!$L$6)</f>
        <v/>
      </c>
      <c r="CU73">
        <f>IF(OR(ISNA(CQ73),ISNA(CQ72)),NA(),ABS(CQ73-CQ72))</f>
        <v/>
      </c>
      <c r="CV73">
        <f>IF(ISNA(CP73),NA(),Capability!$N$6)</f>
        <v/>
      </c>
      <c r="CW73">
        <f>IF(ISNA(CP73),NA(),IF(OR(Capability!$Q$6="",Settings!$F$7&lt;&gt;"Y"),NA(),Capability!$Q$6))</f>
        <v/>
      </c>
      <c r="CX73">
        <f>IF(ISNA(CP73),NA(),IF(OR(Capability!$P$6="",Settings!$F$7&lt;&gt;"Y"),NA(),Capability!$P$6))</f>
        <v/>
      </c>
      <c r="DD73">
        <f>IF((DG$1+69)&gt;DE$1,NA(),(DG$1+69)-4)</f>
        <v/>
      </c>
      <c r="DE73">
        <f>IF((DG$1+69)&gt;DE$1,NA(),INDEX('Data Entry'!$J$5:$J$10004,(DG$1+69)-4))</f>
        <v/>
      </c>
      <c r="DF73">
        <f>IF(ISNA(DD73),NA(),Capability!$K$7)</f>
        <v/>
      </c>
      <c r="DG73">
        <f>IF(ISNA(DD73),NA(),Capability!$J$7)</f>
        <v/>
      </c>
      <c r="DH73">
        <f>IF(ISNA(DD73),NA(),Capability!$L$7)</f>
        <v/>
      </c>
      <c r="DI73">
        <f>IF(OR(ISNA(DE73),ISNA(DE72)),NA(),ABS(DE73-DE72))</f>
        <v/>
      </c>
      <c r="DJ73">
        <f>IF(ISNA(DD73),NA(),Capability!$N$7)</f>
        <v/>
      </c>
      <c r="DK73">
        <f>IF(ISNA(DD73),NA(),IF(OR(Capability!$Q$7="",Settings!$F$7&lt;&gt;"Y"),NA(),Capability!$Q$7))</f>
        <v/>
      </c>
      <c r="DL73">
        <f>IF(ISNA(DD73),NA(),IF(OR(Capability!$P$7="",Settings!$F$7&lt;&gt;"Y"),NA(),Capability!$P$7))</f>
        <v/>
      </c>
      <c r="DR73">
        <f>IF((DU$1+69)&gt;DS$1,NA(),(DU$1+69)-4)</f>
        <v/>
      </c>
      <c r="DS73">
        <f>IF((DU$1+69)&gt;DS$1,NA(),INDEX('Data Entry'!$K$5:$K$10004,(DU$1+69)-4))</f>
        <v/>
      </c>
      <c r="DT73">
        <f>IF(ISNA(DR73),NA(),Capability!$K$8)</f>
        <v/>
      </c>
      <c r="DU73">
        <f>IF(ISNA(DR73),NA(),Capability!$J$8)</f>
        <v/>
      </c>
      <c r="DV73">
        <f>IF(ISNA(DR73),NA(),Capability!$L$8)</f>
        <v/>
      </c>
      <c r="DW73">
        <f>IF(OR(ISNA(DS73),ISNA(DS72)),NA(),ABS(DS73-DS72))</f>
        <v/>
      </c>
      <c r="DX73">
        <f>IF(ISNA(DR73),NA(),Capability!$N$8)</f>
        <v/>
      </c>
      <c r="DY73">
        <f>IF(ISNA(DR73),NA(),IF(OR(Capability!$Q$8="",Settings!$F$7&lt;&gt;"Y"),NA(),Capability!$Q$8))</f>
        <v/>
      </c>
      <c r="DZ73">
        <f>IF(ISNA(DR73),NA(),IF(OR(Capability!$P$8="",Settings!$F$7&lt;&gt;"Y"),NA(),Capability!$P$8))</f>
        <v/>
      </c>
      <c r="EF73">
        <f>IF((EI$1+69)&gt;EG$1,NA(),(EI$1+69)-4)</f>
        <v/>
      </c>
      <c r="EG73">
        <f>IF((EI$1+69)&gt;EG$1,NA(),INDEX('Data Entry'!$L$5:$L$10004,(EI$1+69)-4))</f>
        <v/>
      </c>
      <c r="EH73">
        <f>IF(ISNA(EF73),NA(),Capability!$K$9)</f>
        <v/>
      </c>
      <c r="EI73">
        <f>IF(ISNA(EF73),NA(),Capability!$J$9)</f>
        <v/>
      </c>
      <c r="EJ73">
        <f>IF(ISNA(EF73),NA(),Capability!$L$9)</f>
        <v/>
      </c>
      <c r="EK73">
        <f>IF(OR(ISNA(EG73),ISNA(EG72)),NA(),ABS(EG73-EG72))</f>
        <v/>
      </c>
      <c r="EL73">
        <f>IF(ISNA(EF73),NA(),Capability!$N$9)</f>
        <v/>
      </c>
      <c r="EM73">
        <f>IF(ISNA(EF73),NA(),IF(OR(Capability!$Q$9="",Settings!$F$7&lt;&gt;"Y"),NA(),Capability!$Q$9))</f>
        <v/>
      </c>
      <c r="EN73">
        <f>IF(ISNA(EF73),NA(),IF(OR(Capability!$P$9="",Settings!$F$7&lt;&gt;"Y"),NA(),Capability!$P$9))</f>
        <v/>
      </c>
      <c r="ET73">
        <f>IF((EW$1+69)&gt;EU$1,NA(),(EW$1+69)-4)</f>
        <v/>
      </c>
      <c r="EU73">
        <f>IF((EW$1+69)&gt;EU$1,NA(),INDEX('Data Entry'!$M$5:$M$10004,(EW$1+69)-4))</f>
        <v/>
      </c>
      <c r="EV73">
        <f>IF(ISNA(ET73),NA(),Capability!$K$10)</f>
        <v/>
      </c>
      <c r="EW73">
        <f>IF(ISNA(ET73),NA(),Capability!$J$10)</f>
        <v/>
      </c>
      <c r="EX73">
        <f>IF(ISNA(ET73),NA(),Capability!$L$10)</f>
        <v/>
      </c>
      <c r="EY73">
        <f>IF(OR(ISNA(EU73),ISNA(EU72)),NA(),ABS(EU73-EU72))</f>
        <v/>
      </c>
      <c r="EZ73">
        <f>IF(ISNA(ET73),NA(),Capability!$N$10)</f>
        <v/>
      </c>
      <c r="FA73">
        <f>IF(ISNA(ET73),NA(),IF(OR(Capability!$Q$10="",Settings!$F$7&lt;&gt;"Y"),NA(),Capability!$Q$10))</f>
        <v/>
      </c>
      <c r="FB73">
        <f>IF(ISNA(ET73),NA(),IF(OR(Capability!$P$10="",Settings!$F$7&lt;&gt;"Y"),NA(),Capability!$P$10))</f>
        <v/>
      </c>
      <c r="FH73">
        <f>IF((FK$1+69)&gt;FI$1,NA(),(FK$1+69)-4)</f>
        <v/>
      </c>
      <c r="FI73">
        <f>IF((FK$1+69)&gt;FI$1,NA(),INDEX('Data Entry'!$N$5:$N$10004,(FK$1+69)-4))</f>
        <v/>
      </c>
      <c r="FJ73">
        <f>IF(ISNA(FH73),NA(),Capability!$K$11)</f>
        <v/>
      </c>
      <c r="FK73">
        <f>IF(ISNA(FH73),NA(),Capability!$J$11)</f>
        <v/>
      </c>
      <c r="FL73">
        <f>IF(ISNA(FH73),NA(),Capability!$L$11)</f>
        <v/>
      </c>
      <c r="FM73">
        <f>IF(OR(ISNA(FI73),ISNA(FI72)),NA(),ABS(FI73-FI72))</f>
        <v/>
      </c>
      <c r="FN73">
        <f>IF(ISNA(FH73),NA(),Capability!$N$11)</f>
        <v/>
      </c>
      <c r="FO73">
        <f>IF(ISNA(FH73),NA(),IF(OR(Capability!$Q$11="",Settings!$F$7&lt;&gt;"Y"),NA(),Capability!$Q$11))</f>
        <v/>
      </c>
      <c r="FP73">
        <f>IF(ISNA(FH73),NA(),IF(OR(Capability!$P$11="",Settings!$F$7&lt;&gt;"Y"),NA(),Capability!$P$11))</f>
        <v/>
      </c>
      <c r="FV73">
        <f>IF((FY$1+69)&gt;FW$1,NA(),(FY$1+69)-4)</f>
        <v/>
      </c>
      <c r="FW73">
        <f>IF((FY$1+69)&gt;FW$1,NA(),INDEX('Data Entry'!$O$5:$O$10004,(FY$1+69)-4))</f>
        <v/>
      </c>
      <c r="FX73">
        <f>IF(ISNA(FV73),NA(),Capability!$K$12)</f>
        <v/>
      </c>
      <c r="FY73">
        <f>IF(ISNA(FV73),NA(),Capability!$J$12)</f>
        <v/>
      </c>
      <c r="FZ73">
        <f>IF(ISNA(FV73),NA(),Capability!$L$12)</f>
        <v/>
      </c>
      <c r="GA73">
        <f>IF(OR(ISNA(FW73),ISNA(FW72)),NA(),ABS(FW73-FW72))</f>
        <v/>
      </c>
      <c r="GB73">
        <f>IF(ISNA(FV73),NA(),Capability!$N$12)</f>
        <v/>
      </c>
      <c r="GC73">
        <f>IF(ISNA(FV73),NA(),IF(OR(Capability!$Q$12="",Settings!$F$7&lt;&gt;"Y"),NA(),Capability!$Q$12))</f>
        <v/>
      </c>
      <c r="GD73">
        <f>IF(ISNA(FV73),NA(),IF(OR(Capability!$P$12="",Settings!$F$7&lt;&gt;"Y"),NA(),Capability!$P$12))</f>
        <v/>
      </c>
      <c r="GJ73">
        <f>IF((GM$1+69)&gt;GK$1,NA(),(GM$1+69)-4)</f>
        <v/>
      </c>
      <c r="GK73">
        <f>IF((GM$1+69)&gt;GK$1,NA(),INDEX('Data Entry'!$P$5:$P$10004,(GM$1+69)-4))</f>
        <v/>
      </c>
      <c r="GL73">
        <f>IF(ISNA(GJ73),NA(),Capability!$K$13)</f>
        <v/>
      </c>
      <c r="GM73">
        <f>IF(ISNA(GJ73),NA(),Capability!$J$13)</f>
        <v/>
      </c>
      <c r="GN73">
        <f>IF(ISNA(GJ73),NA(),Capability!$L$13)</f>
        <v/>
      </c>
      <c r="GO73">
        <f>IF(OR(ISNA(GK73),ISNA(GK72)),NA(),ABS(GK73-GK72))</f>
        <v/>
      </c>
      <c r="GP73">
        <f>IF(ISNA(GJ73),NA(),Capability!$N$13)</f>
        <v/>
      </c>
      <c r="GQ73">
        <f>IF(ISNA(GJ73),NA(),IF(OR(Capability!$Q$13="",Settings!$F$7&lt;&gt;"Y"),NA(),Capability!$Q$13))</f>
        <v/>
      </c>
      <c r="GR73">
        <f>IF(ISNA(GJ73),NA(),IF(OR(Capability!$P$13="",Settings!$F$7&lt;&gt;"Y"),NA(),Capability!$P$13))</f>
        <v/>
      </c>
      <c r="GX73">
        <f>IF((HA$1+69)&gt;GY$1,NA(),(HA$1+69)-4)</f>
        <v/>
      </c>
      <c r="GY73">
        <f>IF((HA$1+69)&gt;GY$1,NA(),INDEX('Data Entry'!$Q$5:$Q$10004,(HA$1+69)-4))</f>
        <v/>
      </c>
      <c r="GZ73">
        <f>IF(ISNA(GX73),NA(),Capability!$K$14)</f>
        <v/>
      </c>
      <c r="HA73">
        <f>IF(ISNA(GX73),NA(),Capability!$J$14)</f>
        <v/>
      </c>
      <c r="HB73">
        <f>IF(ISNA(GX73),NA(),Capability!$L$14)</f>
        <v/>
      </c>
      <c r="HC73">
        <f>IF(OR(ISNA(GY73),ISNA(GY72)),NA(),ABS(GY73-GY72))</f>
        <v/>
      </c>
      <c r="HD73">
        <f>IF(ISNA(GX73),NA(),Capability!$N$14)</f>
        <v/>
      </c>
      <c r="HE73">
        <f>IF(ISNA(GX73),NA(),IF(OR(Capability!$Q$14="",Settings!$F$7&lt;&gt;"Y"),NA(),Capability!$Q$14))</f>
        <v/>
      </c>
      <c r="HF73">
        <f>IF(ISNA(GX73),NA(),IF(OR(Capability!$P$14="",Settings!$F$7&lt;&gt;"Y"),NA(),Capability!$P$14))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P74">
        <f>IF((CS$1+70)&gt;CQ$1,NA(),(CS$1+70)-4)</f>
        <v/>
      </c>
      <c r="CQ74">
        <f>IF((CS$1+70)&gt;CQ$1,NA(),INDEX('Data Entry'!$I$5:$I$10004,(CS$1+70)-4))</f>
        <v/>
      </c>
      <c r="CR74">
        <f>IF(ISNA(CP74),NA(),Capability!$K$6)</f>
        <v/>
      </c>
      <c r="CS74">
        <f>IF(ISNA(CP74),NA(),Capability!$J$6)</f>
        <v/>
      </c>
      <c r="CT74">
        <f>IF(ISNA(CP74),NA(),Capability!$L$6)</f>
        <v/>
      </c>
      <c r="CU74">
        <f>IF(OR(ISNA(CQ74),ISNA(CQ73)),NA(),ABS(CQ74-CQ73))</f>
        <v/>
      </c>
      <c r="CV74">
        <f>IF(ISNA(CP74),NA(),Capability!$N$6)</f>
        <v/>
      </c>
      <c r="CW74">
        <f>IF(ISNA(CP74),NA(),IF(OR(Capability!$Q$6="",Settings!$F$7&lt;&gt;"Y"),NA(),Capability!$Q$6))</f>
        <v/>
      </c>
      <c r="CX74">
        <f>IF(ISNA(CP74),NA(),IF(OR(Capability!$P$6="",Settings!$F$7&lt;&gt;"Y"),NA(),Capability!$P$6))</f>
        <v/>
      </c>
      <c r="DD74">
        <f>IF((DG$1+70)&gt;DE$1,NA(),(DG$1+70)-4)</f>
        <v/>
      </c>
      <c r="DE74">
        <f>IF((DG$1+70)&gt;DE$1,NA(),INDEX('Data Entry'!$J$5:$J$10004,(DG$1+70)-4))</f>
        <v/>
      </c>
      <c r="DF74">
        <f>IF(ISNA(DD74),NA(),Capability!$K$7)</f>
        <v/>
      </c>
      <c r="DG74">
        <f>IF(ISNA(DD74),NA(),Capability!$J$7)</f>
        <v/>
      </c>
      <c r="DH74">
        <f>IF(ISNA(DD74),NA(),Capability!$L$7)</f>
        <v/>
      </c>
      <c r="DI74">
        <f>IF(OR(ISNA(DE74),ISNA(DE73)),NA(),ABS(DE74-DE73))</f>
        <v/>
      </c>
      <c r="DJ74">
        <f>IF(ISNA(DD74),NA(),Capability!$N$7)</f>
        <v/>
      </c>
      <c r="DK74">
        <f>IF(ISNA(DD74),NA(),IF(OR(Capability!$Q$7="",Settings!$F$7&lt;&gt;"Y"),NA(),Capability!$Q$7))</f>
        <v/>
      </c>
      <c r="DL74">
        <f>IF(ISNA(DD74),NA(),IF(OR(Capability!$P$7="",Settings!$F$7&lt;&gt;"Y"),NA(),Capability!$P$7))</f>
        <v/>
      </c>
      <c r="DR74">
        <f>IF((DU$1+70)&gt;DS$1,NA(),(DU$1+70)-4)</f>
        <v/>
      </c>
      <c r="DS74">
        <f>IF((DU$1+70)&gt;DS$1,NA(),INDEX('Data Entry'!$K$5:$K$10004,(DU$1+70)-4))</f>
        <v/>
      </c>
      <c r="DT74">
        <f>IF(ISNA(DR74),NA(),Capability!$K$8)</f>
        <v/>
      </c>
      <c r="DU74">
        <f>IF(ISNA(DR74),NA(),Capability!$J$8)</f>
        <v/>
      </c>
      <c r="DV74">
        <f>IF(ISNA(DR74),NA(),Capability!$L$8)</f>
        <v/>
      </c>
      <c r="DW74">
        <f>IF(OR(ISNA(DS74),ISNA(DS73)),NA(),ABS(DS74-DS73))</f>
        <v/>
      </c>
      <c r="DX74">
        <f>IF(ISNA(DR74),NA(),Capability!$N$8)</f>
        <v/>
      </c>
      <c r="DY74">
        <f>IF(ISNA(DR74),NA(),IF(OR(Capability!$Q$8="",Settings!$F$7&lt;&gt;"Y"),NA(),Capability!$Q$8))</f>
        <v/>
      </c>
      <c r="DZ74">
        <f>IF(ISNA(DR74),NA(),IF(OR(Capability!$P$8="",Settings!$F$7&lt;&gt;"Y"),NA(),Capability!$P$8))</f>
        <v/>
      </c>
      <c r="EF74">
        <f>IF((EI$1+70)&gt;EG$1,NA(),(EI$1+70)-4)</f>
        <v/>
      </c>
      <c r="EG74">
        <f>IF((EI$1+70)&gt;EG$1,NA(),INDEX('Data Entry'!$L$5:$L$10004,(EI$1+70)-4))</f>
        <v/>
      </c>
      <c r="EH74">
        <f>IF(ISNA(EF74),NA(),Capability!$K$9)</f>
        <v/>
      </c>
      <c r="EI74">
        <f>IF(ISNA(EF74),NA(),Capability!$J$9)</f>
        <v/>
      </c>
      <c r="EJ74">
        <f>IF(ISNA(EF74),NA(),Capability!$L$9)</f>
        <v/>
      </c>
      <c r="EK74">
        <f>IF(OR(ISNA(EG74),ISNA(EG73)),NA(),ABS(EG74-EG73))</f>
        <v/>
      </c>
      <c r="EL74">
        <f>IF(ISNA(EF74),NA(),Capability!$N$9)</f>
        <v/>
      </c>
      <c r="EM74">
        <f>IF(ISNA(EF74),NA(),IF(OR(Capability!$Q$9="",Settings!$F$7&lt;&gt;"Y"),NA(),Capability!$Q$9))</f>
        <v/>
      </c>
      <c r="EN74">
        <f>IF(ISNA(EF74),NA(),IF(OR(Capability!$P$9="",Settings!$F$7&lt;&gt;"Y"),NA(),Capability!$P$9))</f>
        <v/>
      </c>
      <c r="ET74">
        <f>IF((EW$1+70)&gt;EU$1,NA(),(EW$1+70)-4)</f>
        <v/>
      </c>
      <c r="EU74">
        <f>IF((EW$1+70)&gt;EU$1,NA(),INDEX('Data Entry'!$M$5:$M$10004,(EW$1+70)-4))</f>
        <v/>
      </c>
      <c r="EV74">
        <f>IF(ISNA(ET74),NA(),Capability!$K$10)</f>
        <v/>
      </c>
      <c r="EW74">
        <f>IF(ISNA(ET74),NA(),Capability!$J$10)</f>
        <v/>
      </c>
      <c r="EX74">
        <f>IF(ISNA(ET74),NA(),Capability!$L$10)</f>
        <v/>
      </c>
      <c r="EY74">
        <f>IF(OR(ISNA(EU74),ISNA(EU73)),NA(),ABS(EU74-EU73))</f>
        <v/>
      </c>
      <c r="EZ74">
        <f>IF(ISNA(ET74),NA(),Capability!$N$10)</f>
        <v/>
      </c>
      <c r="FA74">
        <f>IF(ISNA(ET74),NA(),IF(OR(Capability!$Q$10="",Settings!$F$7&lt;&gt;"Y"),NA(),Capability!$Q$10))</f>
        <v/>
      </c>
      <c r="FB74">
        <f>IF(ISNA(ET74),NA(),IF(OR(Capability!$P$10="",Settings!$F$7&lt;&gt;"Y"),NA(),Capability!$P$10))</f>
        <v/>
      </c>
      <c r="FH74">
        <f>IF((FK$1+70)&gt;FI$1,NA(),(FK$1+70)-4)</f>
        <v/>
      </c>
      <c r="FI74">
        <f>IF((FK$1+70)&gt;FI$1,NA(),INDEX('Data Entry'!$N$5:$N$10004,(FK$1+70)-4))</f>
        <v/>
      </c>
      <c r="FJ74">
        <f>IF(ISNA(FH74),NA(),Capability!$K$11)</f>
        <v/>
      </c>
      <c r="FK74">
        <f>IF(ISNA(FH74),NA(),Capability!$J$11)</f>
        <v/>
      </c>
      <c r="FL74">
        <f>IF(ISNA(FH74),NA(),Capability!$L$11)</f>
        <v/>
      </c>
      <c r="FM74">
        <f>IF(OR(ISNA(FI74),ISNA(FI73)),NA(),ABS(FI74-FI73))</f>
        <v/>
      </c>
      <c r="FN74">
        <f>IF(ISNA(FH74),NA(),Capability!$N$11)</f>
        <v/>
      </c>
      <c r="FO74">
        <f>IF(ISNA(FH74),NA(),IF(OR(Capability!$Q$11="",Settings!$F$7&lt;&gt;"Y"),NA(),Capability!$Q$11))</f>
        <v/>
      </c>
      <c r="FP74">
        <f>IF(ISNA(FH74),NA(),IF(OR(Capability!$P$11="",Settings!$F$7&lt;&gt;"Y"),NA(),Capability!$P$11))</f>
        <v/>
      </c>
      <c r="FV74">
        <f>IF((FY$1+70)&gt;FW$1,NA(),(FY$1+70)-4)</f>
        <v/>
      </c>
      <c r="FW74">
        <f>IF((FY$1+70)&gt;FW$1,NA(),INDEX('Data Entry'!$O$5:$O$10004,(FY$1+70)-4))</f>
        <v/>
      </c>
      <c r="FX74">
        <f>IF(ISNA(FV74),NA(),Capability!$K$12)</f>
        <v/>
      </c>
      <c r="FY74">
        <f>IF(ISNA(FV74),NA(),Capability!$J$12)</f>
        <v/>
      </c>
      <c r="FZ74">
        <f>IF(ISNA(FV74),NA(),Capability!$L$12)</f>
        <v/>
      </c>
      <c r="GA74">
        <f>IF(OR(ISNA(FW74),ISNA(FW73)),NA(),ABS(FW74-FW73))</f>
        <v/>
      </c>
      <c r="GB74">
        <f>IF(ISNA(FV74),NA(),Capability!$N$12)</f>
        <v/>
      </c>
      <c r="GC74">
        <f>IF(ISNA(FV74),NA(),IF(OR(Capability!$Q$12="",Settings!$F$7&lt;&gt;"Y"),NA(),Capability!$Q$12))</f>
        <v/>
      </c>
      <c r="GD74">
        <f>IF(ISNA(FV74),NA(),IF(OR(Capability!$P$12="",Settings!$F$7&lt;&gt;"Y"),NA(),Capability!$P$12))</f>
        <v/>
      </c>
      <c r="GJ74">
        <f>IF((GM$1+70)&gt;GK$1,NA(),(GM$1+70)-4)</f>
        <v/>
      </c>
      <c r="GK74">
        <f>IF((GM$1+70)&gt;GK$1,NA(),INDEX('Data Entry'!$P$5:$P$10004,(GM$1+70)-4))</f>
        <v/>
      </c>
      <c r="GL74">
        <f>IF(ISNA(GJ74),NA(),Capability!$K$13)</f>
        <v/>
      </c>
      <c r="GM74">
        <f>IF(ISNA(GJ74),NA(),Capability!$J$13)</f>
        <v/>
      </c>
      <c r="GN74">
        <f>IF(ISNA(GJ74),NA(),Capability!$L$13)</f>
        <v/>
      </c>
      <c r="GO74">
        <f>IF(OR(ISNA(GK74),ISNA(GK73)),NA(),ABS(GK74-GK73))</f>
        <v/>
      </c>
      <c r="GP74">
        <f>IF(ISNA(GJ74),NA(),Capability!$N$13)</f>
        <v/>
      </c>
      <c r="GQ74">
        <f>IF(ISNA(GJ74),NA(),IF(OR(Capability!$Q$13="",Settings!$F$7&lt;&gt;"Y"),NA(),Capability!$Q$13))</f>
        <v/>
      </c>
      <c r="GR74">
        <f>IF(ISNA(GJ74),NA(),IF(OR(Capability!$P$13="",Settings!$F$7&lt;&gt;"Y"),NA(),Capability!$P$13))</f>
        <v/>
      </c>
      <c r="GX74">
        <f>IF((HA$1+70)&gt;GY$1,NA(),(HA$1+70)-4)</f>
        <v/>
      </c>
      <c r="GY74">
        <f>IF((HA$1+70)&gt;GY$1,NA(),INDEX('Data Entry'!$Q$5:$Q$10004,(HA$1+70)-4))</f>
        <v/>
      </c>
      <c r="GZ74">
        <f>IF(ISNA(GX74),NA(),Capability!$K$14)</f>
        <v/>
      </c>
      <c r="HA74">
        <f>IF(ISNA(GX74),NA(),Capability!$J$14)</f>
        <v/>
      </c>
      <c r="HB74">
        <f>IF(ISNA(GX74),NA(),Capability!$L$14)</f>
        <v/>
      </c>
      <c r="HC74">
        <f>IF(OR(ISNA(GY74),ISNA(GY73)),NA(),ABS(GY74-GY73))</f>
        <v/>
      </c>
      <c r="HD74">
        <f>IF(ISNA(GX74),NA(),Capability!$N$14)</f>
        <v/>
      </c>
      <c r="HE74">
        <f>IF(ISNA(GX74),NA(),IF(OR(Capability!$Q$14="",Settings!$F$7&lt;&gt;"Y"),NA(),Capability!$Q$14))</f>
        <v/>
      </c>
      <c r="HF74">
        <f>IF(ISNA(GX74),NA(),IF(OR(Capability!$P$14="",Settings!$F$7&lt;&gt;"Y"),NA(),Capability!$P$14))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P75">
        <f>IF((CS$1+71)&gt;CQ$1,NA(),(CS$1+71)-4)</f>
        <v/>
      </c>
      <c r="CQ75">
        <f>IF((CS$1+71)&gt;CQ$1,NA(),INDEX('Data Entry'!$I$5:$I$10004,(CS$1+71)-4))</f>
        <v/>
      </c>
      <c r="CR75">
        <f>IF(ISNA(CP75),NA(),Capability!$K$6)</f>
        <v/>
      </c>
      <c r="CS75">
        <f>IF(ISNA(CP75),NA(),Capability!$J$6)</f>
        <v/>
      </c>
      <c r="CT75">
        <f>IF(ISNA(CP75),NA(),Capability!$L$6)</f>
        <v/>
      </c>
      <c r="CU75">
        <f>IF(OR(ISNA(CQ75),ISNA(CQ74)),NA(),ABS(CQ75-CQ74))</f>
        <v/>
      </c>
      <c r="CV75">
        <f>IF(ISNA(CP75),NA(),Capability!$N$6)</f>
        <v/>
      </c>
      <c r="CW75">
        <f>IF(ISNA(CP75),NA(),IF(OR(Capability!$Q$6="",Settings!$F$7&lt;&gt;"Y"),NA(),Capability!$Q$6))</f>
        <v/>
      </c>
      <c r="CX75">
        <f>IF(ISNA(CP75),NA(),IF(OR(Capability!$P$6="",Settings!$F$7&lt;&gt;"Y"),NA(),Capability!$P$6))</f>
        <v/>
      </c>
      <c r="DD75">
        <f>IF((DG$1+71)&gt;DE$1,NA(),(DG$1+71)-4)</f>
        <v/>
      </c>
      <c r="DE75">
        <f>IF((DG$1+71)&gt;DE$1,NA(),INDEX('Data Entry'!$J$5:$J$10004,(DG$1+71)-4))</f>
        <v/>
      </c>
      <c r="DF75">
        <f>IF(ISNA(DD75),NA(),Capability!$K$7)</f>
        <v/>
      </c>
      <c r="DG75">
        <f>IF(ISNA(DD75),NA(),Capability!$J$7)</f>
        <v/>
      </c>
      <c r="DH75">
        <f>IF(ISNA(DD75),NA(),Capability!$L$7)</f>
        <v/>
      </c>
      <c r="DI75">
        <f>IF(OR(ISNA(DE75),ISNA(DE74)),NA(),ABS(DE75-DE74))</f>
        <v/>
      </c>
      <c r="DJ75">
        <f>IF(ISNA(DD75),NA(),Capability!$N$7)</f>
        <v/>
      </c>
      <c r="DK75">
        <f>IF(ISNA(DD75),NA(),IF(OR(Capability!$Q$7="",Settings!$F$7&lt;&gt;"Y"),NA(),Capability!$Q$7))</f>
        <v/>
      </c>
      <c r="DL75">
        <f>IF(ISNA(DD75),NA(),IF(OR(Capability!$P$7="",Settings!$F$7&lt;&gt;"Y"),NA(),Capability!$P$7))</f>
        <v/>
      </c>
      <c r="DR75">
        <f>IF((DU$1+71)&gt;DS$1,NA(),(DU$1+71)-4)</f>
        <v/>
      </c>
      <c r="DS75">
        <f>IF((DU$1+71)&gt;DS$1,NA(),INDEX('Data Entry'!$K$5:$K$10004,(DU$1+71)-4))</f>
        <v/>
      </c>
      <c r="DT75">
        <f>IF(ISNA(DR75),NA(),Capability!$K$8)</f>
        <v/>
      </c>
      <c r="DU75">
        <f>IF(ISNA(DR75),NA(),Capability!$J$8)</f>
        <v/>
      </c>
      <c r="DV75">
        <f>IF(ISNA(DR75),NA(),Capability!$L$8)</f>
        <v/>
      </c>
      <c r="DW75">
        <f>IF(OR(ISNA(DS75),ISNA(DS74)),NA(),ABS(DS75-DS74))</f>
        <v/>
      </c>
      <c r="DX75">
        <f>IF(ISNA(DR75),NA(),Capability!$N$8)</f>
        <v/>
      </c>
      <c r="DY75">
        <f>IF(ISNA(DR75),NA(),IF(OR(Capability!$Q$8="",Settings!$F$7&lt;&gt;"Y"),NA(),Capability!$Q$8))</f>
        <v/>
      </c>
      <c r="DZ75">
        <f>IF(ISNA(DR75),NA(),IF(OR(Capability!$P$8="",Settings!$F$7&lt;&gt;"Y"),NA(),Capability!$P$8))</f>
        <v/>
      </c>
      <c r="EF75">
        <f>IF((EI$1+71)&gt;EG$1,NA(),(EI$1+71)-4)</f>
        <v/>
      </c>
      <c r="EG75">
        <f>IF((EI$1+71)&gt;EG$1,NA(),INDEX('Data Entry'!$L$5:$L$10004,(EI$1+71)-4))</f>
        <v/>
      </c>
      <c r="EH75">
        <f>IF(ISNA(EF75),NA(),Capability!$K$9)</f>
        <v/>
      </c>
      <c r="EI75">
        <f>IF(ISNA(EF75),NA(),Capability!$J$9)</f>
        <v/>
      </c>
      <c r="EJ75">
        <f>IF(ISNA(EF75),NA(),Capability!$L$9)</f>
        <v/>
      </c>
      <c r="EK75">
        <f>IF(OR(ISNA(EG75),ISNA(EG74)),NA(),ABS(EG75-EG74))</f>
        <v/>
      </c>
      <c r="EL75">
        <f>IF(ISNA(EF75),NA(),Capability!$N$9)</f>
        <v/>
      </c>
      <c r="EM75">
        <f>IF(ISNA(EF75),NA(),IF(OR(Capability!$Q$9="",Settings!$F$7&lt;&gt;"Y"),NA(),Capability!$Q$9))</f>
        <v/>
      </c>
      <c r="EN75">
        <f>IF(ISNA(EF75),NA(),IF(OR(Capability!$P$9="",Settings!$F$7&lt;&gt;"Y"),NA(),Capability!$P$9))</f>
        <v/>
      </c>
      <c r="ET75">
        <f>IF((EW$1+71)&gt;EU$1,NA(),(EW$1+71)-4)</f>
        <v/>
      </c>
      <c r="EU75">
        <f>IF((EW$1+71)&gt;EU$1,NA(),INDEX('Data Entry'!$M$5:$M$10004,(EW$1+71)-4))</f>
        <v/>
      </c>
      <c r="EV75">
        <f>IF(ISNA(ET75),NA(),Capability!$K$10)</f>
        <v/>
      </c>
      <c r="EW75">
        <f>IF(ISNA(ET75),NA(),Capability!$J$10)</f>
        <v/>
      </c>
      <c r="EX75">
        <f>IF(ISNA(ET75),NA(),Capability!$L$10)</f>
        <v/>
      </c>
      <c r="EY75">
        <f>IF(OR(ISNA(EU75),ISNA(EU74)),NA(),ABS(EU75-EU74))</f>
        <v/>
      </c>
      <c r="EZ75">
        <f>IF(ISNA(ET75),NA(),Capability!$N$10)</f>
        <v/>
      </c>
      <c r="FA75">
        <f>IF(ISNA(ET75),NA(),IF(OR(Capability!$Q$10="",Settings!$F$7&lt;&gt;"Y"),NA(),Capability!$Q$10))</f>
        <v/>
      </c>
      <c r="FB75">
        <f>IF(ISNA(ET75),NA(),IF(OR(Capability!$P$10="",Settings!$F$7&lt;&gt;"Y"),NA(),Capability!$P$10))</f>
        <v/>
      </c>
      <c r="FH75">
        <f>IF((FK$1+71)&gt;FI$1,NA(),(FK$1+71)-4)</f>
        <v/>
      </c>
      <c r="FI75">
        <f>IF((FK$1+71)&gt;FI$1,NA(),INDEX('Data Entry'!$N$5:$N$10004,(FK$1+71)-4))</f>
        <v/>
      </c>
      <c r="FJ75">
        <f>IF(ISNA(FH75),NA(),Capability!$K$11)</f>
        <v/>
      </c>
      <c r="FK75">
        <f>IF(ISNA(FH75),NA(),Capability!$J$11)</f>
        <v/>
      </c>
      <c r="FL75">
        <f>IF(ISNA(FH75),NA(),Capability!$L$11)</f>
        <v/>
      </c>
      <c r="FM75">
        <f>IF(OR(ISNA(FI75),ISNA(FI74)),NA(),ABS(FI75-FI74))</f>
        <v/>
      </c>
      <c r="FN75">
        <f>IF(ISNA(FH75),NA(),Capability!$N$11)</f>
        <v/>
      </c>
      <c r="FO75">
        <f>IF(ISNA(FH75),NA(),IF(OR(Capability!$Q$11="",Settings!$F$7&lt;&gt;"Y"),NA(),Capability!$Q$11))</f>
        <v/>
      </c>
      <c r="FP75">
        <f>IF(ISNA(FH75),NA(),IF(OR(Capability!$P$11="",Settings!$F$7&lt;&gt;"Y"),NA(),Capability!$P$11))</f>
        <v/>
      </c>
      <c r="FV75">
        <f>IF((FY$1+71)&gt;FW$1,NA(),(FY$1+71)-4)</f>
        <v/>
      </c>
      <c r="FW75">
        <f>IF((FY$1+71)&gt;FW$1,NA(),INDEX('Data Entry'!$O$5:$O$10004,(FY$1+71)-4))</f>
        <v/>
      </c>
      <c r="FX75">
        <f>IF(ISNA(FV75),NA(),Capability!$K$12)</f>
        <v/>
      </c>
      <c r="FY75">
        <f>IF(ISNA(FV75),NA(),Capability!$J$12)</f>
        <v/>
      </c>
      <c r="FZ75">
        <f>IF(ISNA(FV75),NA(),Capability!$L$12)</f>
        <v/>
      </c>
      <c r="GA75">
        <f>IF(OR(ISNA(FW75),ISNA(FW74)),NA(),ABS(FW75-FW74))</f>
        <v/>
      </c>
      <c r="GB75">
        <f>IF(ISNA(FV75),NA(),Capability!$N$12)</f>
        <v/>
      </c>
      <c r="GC75">
        <f>IF(ISNA(FV75),NA(),IF(OR(Capability!$Q$12="",Settings!$F$7&lt;&gt;"Y"),NA(),Capability!$Q$12))</f>
        <v/>
      </c>
      <c r="GD75">
        <f>IF(ISNA(FV75),NA(),IF(OR(Capability!$P$12="",Settings!$F$7&lt;&gt;"Y"),NA(),Capability!$P$12))</f>
        <v/>
      </c>
      <c r="GJ75">
        <f>IF((GM$1+71)&gt;GK$1,NA(),(GM$1+71)-4)</f>
        <v/>
      </c>
      <c r="GK75">
        <f>IF((GM$1+71)&gt;GK$1,NA(),INDEX('Data Entry'!$P$5:$P$10004,(GM$1+71)-4))</f>
        <v/>
      </c>
      <c r="GL75">
        <f>IF(ISNA(GJ75),NA(),Capability!$K$13)</f>
        <v/>
      </c>
      <c r="GM75">
        <f>IF(ISNA(GJ75),NA(),Capability!$J$13)</f>
        <v/>
      </c>
      <c r="GN75">
        <f>IF(ISNA(GJ75),NA(),Capability!$L$13)</f>
        <v/>
      </c>
      <c r="GO75">
        <f>IF(OR(ISNA(GK75),ISNA(GK74)),NA(),ABS(GK75-GK74))</f>
        <v/>
      </c>
      <c r="GP75">
        <f>IF(ISNA(GJ75),NA(),Capability!$N$13)</f>
        <v/>
      </c>
      <c r="GQ75">
        <f>IF(ISNA(GJ75),NA(),IF(OR(Capability!$Q$13="",Settings!$F$7&lt;&gt;"Y"),NA(),Capability!$Q$13))</f>
        <v/>
      </c>
      <c r="GR75">
        <f>IF(ISNA(GJ75),NA(),IF(OR(Capability!$P$13="",Settings!$F$7&lt;&gt;"Y"),NA(),Capability!$P$13))</f>
        <v/>
      </c>
      <c r="GX75">
        <f>IF((HA$1+71)&gt;GY$1,NA(),(HA$1+71)-4)</f>
        <v/>
      </c>
      <c r="GY75">
        <f>IF((HA$1+71)&gt;GY$1,NA(),INDEX('Data Entry'!$Q$5:$Q$10004,(HA$1+71)-4))</f>
        <v/>
      </c>
      <c r="GZ75">
        <f>IF(ISNA(GX75),NA(),Capability!$K$14)</f>
        <v/>
      </c>
      <c r="HA75">
        <f>IF(ISNA(GX75),NA(),Capability!$J$14)</f>
        <v/>
      </c>
      <c r="HB75">
        <f>IF(ISNA(GX75),NA(),Capability!$L$14)</f>
        <v/>
      </c>
      <c r="HC75">
        <f>IF(OR(ISNA(GY75),ISNA(GY74)),NA(),ABS(GY75-GY74))</f>
        <v/>
      </c>
      <c r="HD75">
        <f>IF(ISNA(GX75),NA(),Capability!$N$14)</f>
        <v/>
      </c>
      <c r="HE75">
        <f>IF(ISNA(GX75),NA(),IF(OR(Capability!$Q$14="",Settings!$F$7&lt;&gt;"Y"),NA(),Capability!$Q$14))</f>
        <v/>
      </c>
      <c r="HF75">
        <f>IF(ISNA(GX75),NA(),IF(OR(Capability!$P$14="",Settings!$F$7&lt;&gt;"Y"),NA(),Capability!$P$14))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P76">
        <f>IF((CS$1+72)&gt;CQ$1,NA(),(CS$1+72)-4)</f>
        <v/>
      </c>
      <c r="CQ76">
        <f>IF((CS$1+72)&gt;CQ$1,NA(),INDEX('Data Entry'!$I$5:$I$10004,(CS$1+72)-4))</f>
        <v/>
      </c>
      <c r="CR76">
        <f>IF(ISNA(CP76),NA(),Capability!$K$6)</f>
        <v/>
      </c>
      <c r="CS76">
        <f>IF(ISNA(CP76),NA(),Capability!$J$6)</f>
        <v/>
      </c>
      <c r="CT76">
        <f>IF(ISNA(CP76),NA(),Capability!$L$6)</f>
        <v/>
      </c>
      <c r="CU76">
        <f>IF(OR(ISNA(CQ76),ISNA(CQ75)),NA(),ABS(CQ76-CQ75))</f>
        <v/>
      </c>
      <c r="CV76">
        <f>IF(ISNA(CP76),NA(),Capability!$N$6)</f>
        <v/>
      </c>
      <c r="CW76">
        <f>IF(ISNA(CP76),NA(),IF(OR(Capability!$Q$6="",Settings!$F$7&lt;&gt;"Y"),NA(),Capability!$Q$6))</f>
        <v/>
      </c>
      <c r="CX76">
        <f>IF(ISNA(CP76),NA(),IF(OR(Capability!$P$6="",Settings!$F$7&lt;&gt;"Y"),NA(),Capability!$P$6))</f>
        <v/>
      </c>
      <c r="DD76">
        <f>IF((DG$1+72)&gt;DE$1,NA(),(DG$1+72)-4)</f>
        <v/>
      </c>
      <c r="DE76">
        <f>IF((DG$1+72)&gt;DE$1,NA(),INDEX('Data Entry'!$J$5:$J$10004,(DG$1+72)-4))</f>
        <v/>
      </c>
      <c r="DF76">
        <f>IF(ISNA(DD76),NA(),Capability!$K$7)</f>
        <v/>
      </c>
      <c r="DG76">
        <f>IF(ISNA(DD76),NA(),Capability!$J$7)</f>
        <v/>
      </c>
      <c r="DH76">
        <f>IF(ISNA(DD76),NA(),Capability!$L$7)</f>
        <v/>
      </c>
      <c r="DI76">
        <f>IF(OR(ISNA(DE76),ISNA(DE75)),NA(),ABS(DE76-DE75))</f>
        <v/>
      </c>
      <c r="DJ76">
        <f>IF(ISNA(DD76),NA(),Capability!$N$7)</f>
        <v/>
      </c>
      <c r="DK76">
        <f>IF(ISNA(DD76),NA(),IF(OR(Capability!$Q$7="",Settings!$F$7&lt;&gt;"Y"),NA(),Capability!$Q$7))</f>
        <v/>
      </c>
      <c r="DL76">
        <f>IF(ISNA(DD76),NA(),IF(OR(Capability!$P$7="",Settings!$F$7&lt;&gt;"Y"),NA(),Capability!$P$7))</f>
        <v/>
      </c>
      <c r="DR76">
        <f>IF((DU$1+72)&gt;DS$1,NA(),(DU$1+72)-4)</f>
        <v/>
      </c>
      <c r="DS76">
        <f>IF((DU$1+72)&gt;DS$1,NA(),INDEX('Data Entry'!$K$5:$K$10004,(DU$1+72)-4))</f>
        <v/>
      </c>
      <c r="DT76">
        <f>IF(ISNA(DR76),NA(),Capability!$K$8)</f>
        <v/>
      </c>
      <c r="DU76">
        <f>IF(ISNA(DR76),NA(),Capability!$J$8)</f>
        <v/>
      </c>
      <c r="DV76">
        <f>IF(ISNA(DR76),NA(),Capability!$L$8)</f>
        <v/>
      </c>
      <c r="DW76">
        <f>IF(OR(ISNA(DS76),ISNA(DS75)),NA(),ABS(DS76-DS75))</f>
        <v/>
      </c>
      <c r="DX76">
        <f>IF(ISNA(DR76),NA(),Capability!$N$8)</f>
        <v/>
      </c>
      <c r="DY76">
        <f>IF(ISNA(DR76),NA(),IF(OR(Capability!$Q$8="",Settings!$F$7&lt;&gt;"Y"),NA(),Capability!$Q$8))</f>
        <v/>
      </c>
      <c r="DZ76">
        <f>IF(ISNA(DR76),NA(),IF(OR(Capability!$P$8="",Settings!$F$7&lt;&gt;"Y"),NA(),Capability!$P$8))</f>
        <v/>
      </c>
      <c r="EF76">
        <f>IF((EI$1+72)&gt;EG$1,NA(),(EI$1+72)-4)</f>
        <v/>
      </c>
      <c r="EG76">
        <f>IF((EI$1+72)&gt;EG$1,NA(),INDEX('Data Entry'!$L$5:$L$10004,(EI$1+72)-4))</f>
        <v/>
      </c>
      <c r="EH76">
        <f>IF(ISNA(EF76),NA(),Capability!$K$9)</f>
        <v/>
      </c>
      <c r="EI76">
        <f>IF(ISNA(EF76),NA(),Capability!$J$9)</f>
        <v/>
      </c>
      <c r="EJ76">
        <f>IF(ISNA(EF76),NA(),Capability!$L$9)</f>
        <v/>
      </c>
      <c r="EK76">
        <f>IF(OR(ISNA(EG76),ISNA(EG75)),NA(),ABS(EG76-EG75))</f>
        <v/>
      </c>
      <c r="EL76">
        <f>IF(ISNA(EF76),NA(),Capability!$N$9)</f>
        <v/>
      </c>
      <c r="EM76">
        <f>IF(ISNA(EF76),NA(),IF(OR(Capability!$Q$9="",Settings!$F$7&lt;&gt;"Y"),NA(),Capability!$Q$9))</f>
        <v/>
      </c>
      <c r="EN76">
        <f>IF(ISNA(EF76),NA(),IF(OR(Capability!$P$9="",Settings!$F$7&lt;&gt;"Y"),NA(),Capability!$P$9))</f>
        <v/>
      </c>
      <c r="ET76">
        <f>IF((EW$1+72)&gt;EU$1,NA(),(EW$1+72)-4)</f>
        <v/>
      </c>
      <c r="EU76">
        <f>IF((EW$1+72)&gt;EU$1,NA(),INDEX('Data Entry'!$M$5:$M$10004,(EW$1+72)-4))</f>
        <v/>
      </c>
      <c r="EV76">
        <f>IF(ISNA(ET76),NA(),Capability!$K$10)</f>
        <v/>
      </c>
      <c r="EW76">
        <f>IF(ISNA(ET76),NA(),Capability!$J$10)</f>
        <v/>
      </c>
      <c r="EX76">
        <f>IF(ISNA(ET76),NA(),Capability!$L$10)</f>
        <v/>
      </c>
      <c r="EY76">
        <f>IF(OR(ISNA(EU76),ISNA(EU75)),NA(),ABS(EU76-EU75))</f>
        <v/>
      </c>
      <c r="EZ76">
        <f>IF(ISNA(ET76),NA(),Capability!$N$10)</f>
        <v/>
      </c>
      <c r="FA76">
        <f>IF(ISNA(ET76),NA(),IF(OR(Capability!$Q$10="",Settings!$F$7&lt;&gt;"Y"),NA(),Capability!$Q$10))</f>
        <v/>
      </c>
      <c r="FB76">
        <f>IF(ISNA(ET76),NA(),IF(OR(Capability!$P$10="",Settings!$F$7&lt;&gt;"Y"),NA(),Capability!$P$10))</f>
        <v/>
      </c>
      <c r="FH76">
        <f>IF((FK$1+72)&gt;FI$1,NA(),(FK$1+72)-4)</f>
        <v/>
      </c>
      <c r="FI76">
        <f>IF((FK$1+72)&gt;FI$1,NA(),INDEX('Data Entry'!$N$5:$N$10004,(FK$1+72)-4))</f>
        <v/>
      </c>
      <c r="FJ76">
        <f>IF(ISNA(FH76),NA(),Capability!$K$11)</f>
        <v/>
      </c>
      <c r="FK76">
        <f>IF(ISNA(FH76),NA(),Capability!$J$11)</f>
        <v/>
      </c>
      <c r="FL76">
        <f>IF(ISNA(FH76),NA(),Capability!$L$11)</f>
        <v/>
      </c>
      <c r="FM76">
        <f>IF(OR(ISNA(FI76),ISNA(FI75)),NA(),ABS(FI76-FI75))</f>
        <v/>
      </c>
      <c r="FN76">
        <f>IF(ISNA(FH76),NA(),Capability!$N$11)</f>
        <v/>
      </c>
      <c r="FO76">
        <f>IF(ISNA(FH76),NA(),IF(OR(Capability!$Q$11="",Settings!$F$7&lt;&gt;"Y"),NA(),Capability!$Q$11))</f>
        <v/>
      </c>
      <c r="FP76">
        <f>IF(ISNA(FH76),NA(),IF(OR(Capability!$P$11="",Settings!$F$7&lt;&gt;"Y"),NA(),Capability!$P$11))</f>
        <v/>
      </c>
      <c r="FV76">
        <f>IF((FY$1+72)&gt;FW$1,NA(),(FY$1+72)-4)</f>
        <v/>
      </c>
      <c r="FW76">
        <f>IF((FY$1+72)&gt;FW$1,NA(),INDEX('Data Entry'!$O$5:$O$10004,(FY$1+72)-4))</f>
        <v/>
      </c>
      <c r="FX76">
        <f>IF(ISNA(FV76),NA(),Capability!$K$12)</f>
        <v/>
      </c>
      <c r="FY76">
        <f>IF(ISNA(FV76),NA(),Capability!$J$12)</f>
        <v/>
      </c>
      <c r="FZ76">
        <f>IF(ISNA(FV76),NA(),Capability!$L$12)</f>
        <v/>
      </c>
      <c r="GA76">
        <f>IF(OR(ISNA(FW76),ISNA(FW75)),NA(),ABS(FW76-FW75))</f>
        <v/>
      </c>
      <c r="GB76">
        <f>IF(ISNA(FV76),NA(),Capability!$N$12)</f>
        <v/>
      </c>
      <c r="GC76">
        <f>IF(ISNA(FV76),NA(),IF(OR(Capability!$Q$12="",Settings!$F$7&lt;&gt;"Y"),NA(),Capability!$Q$12))</f>
        <v/>
      </c>
      <c r="GD76">
        <f>IF(ISNA(FV76),NA(),IF(OR(Capability!$P$12="",Settings!$F$7&lt;&gt;"Y"),NA(),Capability!$P$12))</f>
        <v/>
      </c>
      <c r="GJ76">
        <f>IF((GM$1+72)&gt;GK$1,NA(),(GM$1+72)-4)</f>
        <v/>
      </c>
      <c r="GK76">
        <f>IF((GM$1+72)&gt;GK$1,NA(),INDEX('Data Entry'!$P$5:$P$10004,(GM$1+72)-4))</f>
        <v/>
      </c>
      <c r="GL76">
        <f>IF(ISNA(GJ76),NA(),Capability!$K$13)</f>
        <v/>
      </c>
      <c r="GM76">
        <f>IF(ISNA(GJ76),NA(),Capability!$J$13)</f>
        <v/>
      </c>
      <c r="GN76">
        <f>IF(ISNA(GJ76),NA(),Capability!$L$13)</f>
        <v/>
      </c>
      <c r="GO76">
        <f>IF(OR(ISNA(GK76),ISNA(GK75)),NA(),ABS(GK76-GK75))</f>
        <v/>
      </c>
      <c r="GP76">
        <f>IF(ISNA(GJ76),NA(),Capability!$N$13)</f>
        <v/>
      </c>
      <c r="GQ76">
        <f>IF(ISNA(GJ76),NA(),IF(OR(Capability!$Q$13="",Settings!$F$7&lt;&gt;"Y"),NA(),Capability!$Q$13))</f>
        <v/>
      </c>
      <c r="GR76">
        <f>IF(ISNA(GJ76),NA(),IF(OR(Capability!$P$13="",Settings!$F$7&lt;&gt;"Y"),NA(),Capability!$P$13))</f>
        <v/>
      </c>
      <c r="GX76">
        <f>IF((HA$1+72)&gt;GY$1,NA(),(HA$1+72)-4)</f>
        <v/>
      </c>
      <c r="GY76">
        <f>IF((HA$1+72)&gt;GY$1,NA(),INDEX('Data Entry'!$Q$5:$Q$10004,(HA$1+72)-4))</f>
        <v/>
      </c>
      <c r="GZ76">
        <f>IF(ISNA(GX76),NA(),Capability!$K$14)</f>
        <v/>
      </c>
      <c r="HA76">
        <f>IF(ISNA(GX76),NA(),Capability!$J$14)</f>
        <v/>
      </c>
      <c r="HB76">
        <f>IF(ISNA(GX76),NA(),Capability!$L$14)</f>
        <v/>
      </c>
      <c r="HC76">
        <f>IF(OR(ISNA(GY76),ISNA(GY75)),NA(),ABS(GY76-GY75))</f>
        <v/>
      </c>
      <c r="HD76">
        <f>IF(ISNA(GX76),NA(),Capability!$N$14)</f>
        <v/>
      </c>
      <c r="HE76">
        <f>IF(ISNA(GX76),NA(),IF(OR(Capability!$Q$14="",Settings!$F$7&lt;&gt;"Y"),NA(),Capability!$Q$14))</f>
        <v/>
      </c>
      <c r="HF76">
        <f>IF(ISNA(GX76),NA(),IF(OR(Capability!$P$14="",Settings!$F$7&lt;&gt;"Y"),NA(),Capability!$P$14))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P77">
        <f>IF((CS$1+73)&gt;CQ$1,NA(),(CS$1+73)-4)</f>
        <v/>
      </c>
      <c r="CQ77">
        <f>IF((CS$1+73)&gt;CQ$1,NA(),INDEX('Data Entry'!$I$5:$I$10004,(CS$1+73)-4))</f>
        <v/>
      </c>
      <c r="CR77">
        <f>IF(ISNA(CP77),NA(),Capability!$K$6)</f>
        <v/>
      </c>
      <c r="CS77">
        <f>IF(ISNA(CP77),NA(),Capability!$J$6)</f>
        <v/>
      </c>
      <c r="CT77">
        <f>IF(ISNA(CP77),NA(),Capability!$L$6)</f>
        <v/>
      </c>
      <c r="CU77">
        <f>IF(OR(ISNA(CQ77),ISNA(CQ76)),NA(),ABS(CQ77-CQ76))</f>
        <v/>
      </c>
      <c r="CV77">
        <f>IF(ISNA(CP77),NA(),Capability!$N$6)</f>
        <v/>
      </c>
      <c r="CW77">
        <f>IF(ISNA(CP77),NA(),IF(OR(Capability!$Q$6="",Settings!$F$7&lt;&gt;"Y"),NA(),Capability!$Q$6))</f>
        <v/>
      </c>
      <c r="CX77">
        <f>IF(ISNA(CP77),NA(),IF(OR(Capability!$P$6="",Settings!$F$7&lt;&gt;"Y"),NA(),Capability!$P$6))</f>
        <v/>
      </c>
      <c r="DD77">
        <f>IF((DG$1+73)&gt;DE$1,NA(),(DG$1+73)-4)</f>
        <v/>
      </c>
      <c r="DE77">
        <f>IF((DG$1+73)&gt;DE$1,NA(),INDEX('Data Entry'!$J$5:$J$10004,(DG$1+73)-4))</f>
        <v/>
      </c>
      <c r="DF77">
        <f>IF(ISNA(DD77),NA(),Capability!$K$7)</f>
        <v/>
      </c>
      <c r="DG77">
        <f>IF(ISNA(DD77),NA(),Capability!$J$7)</f>
        <v/>
      </c>
      <c r="DH77">
        <f>IF(ISNA(DD77),NA(),Capability!$L$7)</f>
        <v/>
      </c>
      <c r="DI77">
        <f>IF(OR(ISNA(DE77),ISNA(DE76)),NA(),ABS(DE77-DE76))</f>
        <v/>
      </c>
      <c r="DJ77">
        <f>IF(ISNA(DD77),NA(),Capability!$N$7)</f>
        <v/>
      </c>
      <c r="DK77">
        <f>IF(ISNA(DD77),NA(),IF(OR(Capability!$Q$7="",Settings!$F$7&lt;&gt;"Y"),NA(),Capability!$Q$7))</f>
        <v/>
      </c>
      <c r="DL77">
        <f>IF(ISNA(DD77),NA(),IF(OR(Capability!$P$7="",Settings!$F$7&lt;&gt;"Y"),NA(),Capability!$P$7))</f>
        <v/>
      </c>
      <c r="DR77">
        <f>IF((DU$1+73)&gt;DS$1,NA(),(DU$1+73)-4)</f>
        <v/>
      </c>
      <c r="DS77">
        <f>IF((DU$1+73)&gt;DS$1,NA(),INDEX('Data Entry'!$K$5:$K$10004,(DU$1+73)-4))</f>
        <v/>
      </c>
      <c r="DT77">
        <f>IF(ISNA(DR77),NA(),Capability!$K$8)</f>
        <v/>
      </c>
      <c r="DU77">
        <f>IF(ISNA(DR77),NA(),Capability!$J$8)</f>
        <v/>
      </c>
      <c r="DV77">
        <f>IF(ISNA(DR77),NA(),Capability!$L$8)</f>
        <v/>
      </c>
      <c r="DW77">
        <f>IF(OR(ISNA(DS77),ISNA(DS76)),NA(),ABS(DS77-DS76))</f>
        <v/>
      </c>
      <c r="DX77">
        <f>IF(ISNA(DR77),NA(),Capability!$N$8)</f>
        <v/>
      </c>
      <c r="DY77">
        <f>IF(ISNA(DR77),NA(),IF(OR(Capability!$Q$8="",Settings!$F$7&lt;&gt;"Y"),NA(),Capability!$Q$8))</f>
        <v/>
      </c>
      <c r="DZ77">
        <f>IF(ISNA(DR77),NA(),IF(OR(Capability!$P$8="",Settings!$F$7&lt;&gt;"Y"),NA(),Capability!$P$8))</f>
        <v/>
      </c>
      <c r="EF77">
        <f>IF((EI$1+73)&gt;EG$1,NA(),(EI$1+73)-4)</f>
        <v/>
      </c>
      <c r="EG77">
        <f>IF((EI$1+73)&gt;EG$1,NA(),INDEX('Data Entry'!$L$5:$L$10004,(EI$1+73)-4))</f>
        <v/>
      </c>
      <c r="EH77">
        <f>IF(ISNA(EF77),NA(),Capability!$K$9)</f>
        <v/>
      </c>
      <c r="EI77">
        <f>IF(ISNA(EF77),NA(),Capability!$J$9)</f>
        <v/>
      </c>
      <c r="EJ77">
        <f>IF(ISNA(EF77),NA(),Capability!$L$9)</f>
        <v/>
      </c>
      <c r="EK77">
        <f>IF(OR(ISNA(EG77),ISNA(EG76)),NA(),ABS(EG77-EG76))</f>
        <v/>
      </c>
      <c r="EL77">
        <f>IF(ISNA(EF77),NA(),Capability!$N$9)</f>
        <v/>
      </c>
      <c r="EM77">
        <f>IF(ISNA(EF77),NA(),IF(OR(Capability!$Q$9="",Settings!$F$7&lt;&gt;"Y"),NA(),Capability!$Q$9))</f>
        <v/>
      </c>
      <c r="EN77">
        <f>IF(ISNA(EF77),NA(),IF(OR(Capability!$P$9="",Settings!$F$7&lt;&gt;"Y"),NA(),Capability!$P$9))</f>
        <v/>
      </c>
      <c r="ET77">
        <f>IF((EW$1+73)&gt;EU$1,NA(),(EW$1+73)-4)</f>
        <v/>
      </c>
      <c r="EU77">
        <f>IF((EW$1+73)&gt;EU$1,NA(),INDEX('Data Entry'!$M$5:$M$10004,(EW$1+73)-4))</f>
        <v/>
      </c>
      <c r="EV77">
        <f>IF(ISNA(ET77),NA(),Capability!$K$10)</f>
        <v/>
      </c>
      <c r="EW77">
        <f>IF(ISNA(ET77),NA(),Capability!$J$10)</f>
        <v/>
      </c>
      <c r="EX77">
        <f>IF(ISNA(ET77),NA(),Capability!$L$10)</f>
        <v/>
      </c>
      <c r="EY77">
        <f>IF(OR(ISNA(EU77),ISNA(EU76)),NA(),ABS(EU77-EU76))</f>
        <v/>
      </c>
      <c r="EZ77">
        <f>IF(ISNA(ET77),NA(),Capability!$N$10)</f>
        <v/>
      </c>
      <c r="FA77">
        <f>IF(ISNA(ET77),NA(),IF(OR(Capability!$Q$10="",Settings!$F$7&lt;&gt;"Y"),NA(),Capability!$Q$10))</f>
        <v/>
      </c>
      <c r="FB77">
        <f>IF(ISNA(ET77),NA(),IF(OR(Capability!$P$10="",Settings!$F$7&lt;&gt;"Y"),NA(),Capability!$P$10))</f>
        <v/>
      </c>
      <c r="FH77">
        <f>IF((FK$1+73)&gt;FI$1,NA(),(FK$1+73)-4)</f>
        <v/>
      </c>
      <c r="FI77">
        <f>IF((FK$1+73)&gt;FI$1,NA(),INDEX('Data Entry'!$N$5:$N$10004,(FK$1+73)-4))</f>
        <v/>
      </c>
      <c r="FJ77">
        <f>IF(ISNA(FH77),NA(),Capability!$K$11)</f>
        <v/>
      </c>
      <c r="FK77">
        <f>IF(ISNA(FH77),NA(),Capability!$J$11)</f>
        <v/>
      </c>
      <c r="FL77">
        <f>IF(ISNA(FH77),NA(),Capability!$L$11)</f>
        <v/>
      </c>
      <c r="FM77">
        <f>IF(OR(ISNA(FI77),ISNA(FI76)),NA(),ABS(FI77-FI76))</f>
        <v/>
      </c>
      <c r="FN77">
        <f>IF(ISNA(FH77),NA(),Capability!$N$11)</f>
        <v/>
      </c>
      <c r="FO77">
        <f>IF(ISNA(FH77),NA(),IF(OR(Capability!$Q$11="",Settings!$F$7&lt;&gt;"Y"),NA(),Capability!$Q$11))</f>
        <v/>
      </c>
      <c r="FP77">
        <f>IF(ISNA(FH77),NA(),IF(OR(Capability!$P$11="",Settings!$F$7&lt;&gt;"Y"),NA(),Capability!$P$11))</f>
        <v/>
      </c>
      <c r="FV77">
        <f>IF((FY$1+73)&gt;FW$1,NA(),(FY$1+73)-4)</f>
        <v/>
      </c>
      <c r="FW77">
        <f>IF((FY$1+73)&gt;FW$1,NA(),INDEX('Data Entry'!$O$5:$O$10004,(FY$1+73)-4))</f>
        <v/>
      </c>
      <c r="FX77">
        <f>IF(ISNA(FV77),NA(),Capability!$K$12)</f>
        <v/>
      </c>
      <c r="FY77">
        <f>IF(ISNA(FV77),NA(),Capability!$J$12)</f>
        <v/>
      </c>
      <c r="FZ77">
        <f>IF(ISNA(FV77),NA(),Capability!$L$12)</f>
        <v/>
      </c>
      <c r="GA77">
        <f>IF(OR(ISNA(FW77),ISNA(FW76)),NA(),ABS(FW77-FW76))</f>
        <v/>
      </c>
      <c r="GB77">
        <f>IF(ISNA(FV77),NA(),Capability!$N$12)</f>
        <v/>
      </c>
      <c r="GC77">
        <f>IF(ISNA(FV77),NA(),IF(OR(Capability!$Q$12="",Settings!$F$7&lt;&gt;"Y"),NA(),Capability!$Q$12))</f>
        <v/>
      </c>
      <c r="GD77">
        <f>IF(ISNA(FV77),NA(),IF(OR(Capability!$P$12="",Settings!$F$7&lt;&gt;"Y"),NA(),Capability!$P$12))</f>
        <v/>
      </c>
      <c r="GJ77">
        <f>IF((GM$1+73)&gt;GK$1,NA(),(GM$1+73)-4)</f>
        <v/>
      </c>
      <c r="GK77">
        <f>IF((GM$1+73)&gt;GK$1,NA(),INDEX('Data Entry'!$P$5:$P$10004,(GM$1+73)-4))</f>
        <v/>
      </c>
      <c r="GL77">
        <f>IF(ISNA(GJ77),NA(),Capability!$K$13)</f>
        <v/>
      </c>
      <c r="GM77">
        <f>IF(ISNA(GJ77),NA(),Capability!$J$13)</f>
        <v/>
      </c>
      <c r="GN77">
        <f>IF(ISNA(GJ77),NA(),Capability!$L$13)</f>
        <v/>
      </c>
      <c r="GO77">
        <f>IF(OR(ISNA(GK77),ISNA(GK76)),NA(),ABS(GK77-GK76))</f>
        <v/>
      </c>
      <c r="GP77">
        <f>IF(ISNA(GJ77),NA(),Capability!$N$13)</f>
        <v/>
      </c>
      <c r="GQ77">
        <f>IF(ISNA(GJ77),NA(),IF(OR(Capability!$Q$13="",Settings!$F$7&lt;&gt;"Y"),NA(),Capability!$Q$13))</f>
        <v/>
      </c>
      <c r="GR77">
        <f>IF(ISNA(GJ77),NA(),IF(OR(Capability!$P$13="",Settings!$F$7&lt;&gt;"Y"),NA(),Capability!$P$13))</f>
        <v/>
      </c>
      <c r="GX77">
        <f>IF((HA$1+73)&gt;GY$1,NA(),(HA$1+73)-4)</f>
        <v/>
      </c>
      <c r="GY77">
        <f>IF((HA$1+73)&gt;GY$1,NA(),INDEX('Data Entry'!$Q$5:$Q$10004,(HA$1+73)-4))</f>
        <v/>
      </c>
      <c r="GZ77">
        <f>IF(ISNA(GX77),NA(),Capability!$K$14)</f>
        <v/>
      </c>
      <c r="HA77">
        <f>IF(ISNA(GX77),NA(),Capability!$J$14)</f>
        <v/>
      </c>
      <c r="HB77">
        <f>IF(ISNA(GX77),NA(),Capability!$L$14)</f>
        <v/>
      </c>
      <c r="HC77">
        <f>IF(OR(ISNA(GY77),ISNA(GY76)),NA(),ABS(GY77-GY76))</f>
        <v/>
      </c>
      <c r="HD77">
        <f>IF(ISNA(GX77),NA(),Capability!$N$14)</f>
        <v/>
      </c>
      <c r="HE77">
        <f>IF(ISNA(GX77),NA(),IF(OR(Capability!$Q$14="",Settings!$F$7&lt;&gt;"Y"),NA(),Capability!$Q$14))</f>
        <v/>
      </c>
      <c r="HF77">
        <f>IF(ISNA(GX77),NA(),IF(OR(Capability!$P$14="",Settings!$F$7&lt;&gt;"Y"),NA(),Capability!$P$14))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P78">
        <f>IF((CS$1+74)&gt;CQ$1,NA(),(CS$1+74)-4)</f>
        <v/>
      </c>
      <c r="CQ78">
        <f>IF((CS$1+74)&gt;CQ$1,NA(),INDEX('Data Entry'!$I$5:$I$10004,(CS$1+74)-4))</f>
        <v/>
      </c>
      <c r="CR78">
        <f>IF(ISNA(CP78),NA(),Capability!$K$6)</f>
        <v/>
      </c>
      <c r="CS78">
        <f>IF(ISNA(CP78),NA(),Capability!$J$6)</f>
        <v/>
      </c>
      <c r="CT78">
        <f>IF(ISNA(CP78),NA(),Capability!$L$6)</f>
        <v/>
      </c>
      <c r="CU78">
        <f>IF(OR(ISNA(CQ78),ISNA(CQ77)),NA(),ABS(CQ78-CQ77))</f>
        <v/>
      </c>
      <c r="CV78">
        <f>IF(ISNA(CP78),NA(),Capability!$N$6)</f>
        <v/>
      </c>
      <c r="CW78">
        <f>IF(ISNA(CP78),NA(),IF(OR(Capability!$Q$6="",Settings!$F$7&lt;&gt;"Y"),NA(),Capability!$Q$6))</f>
        <v/>
      </c>
      <c r="CX78">
        <f>IF(ISNA(CP78),NA(),IF(OR(Capability!$P$6="",Settings!$F$7&lt;&gt;"Y"),NA(),Capability!$P$6))</f>
        <v/>
      </c>
      <c r="DD78">
        <f>IF((DG$1+74)&gt;DE$1,NA(),(DG$1+74)-4)</f>
        <v/>
      </c>
      <c r="DE78">
        <f>IF((DG$1+74)&gt;DE$1,NA(),INDEX('Data Entry'!$J$5:$J$10004,(DG$1+74)-4))</f>
        <v/>
      </c>
      <c r="DF78">
        <f>IF(ISNA(DD78),NA(),Capability!$K$7)</f>
        <v/>
      </c>
      <c r="DG78">
        <f>IF(ISNA(DD78),NA(),Capability!$J$7)</f>
        <v/>
      </c>
      <c r="DH78">
        <f>IF(ISNA(DD78),NA(),Capability!$L$7)</f>
        <v/>
      </c>
      <c r="DI78">
        <f>IF(OR(ISNA(DE78),ISNA(DE77)),NA(),ABS(DE78-DE77))</f>
        <v/>
      </c>
      <c r="DJ78">
        <f>IF(ISNA(DD78),NA(),Capability!$N$7)</f>
        <v/>
      </c>
      <c r="DK78">
        <f>IF(ISNA(DD78),NA(),IF(OR(Capability!$Q$7="",Settings!$F$7&lt;&gt;"Y"),NA(),Capability!$Q$7))</f>
        <v/>
      </c>
      <c r="DL78">
        <f>IF(ISNA(DD78),NA(),IF(OR(Capability!$P$7="",Settings!$F$7&lt;&gt;"Y"),NA(),Capability!$P$7))</f>
        <v/>
      </c>
      <c r="DR78">
        <f>IF((DU$1+74)&gt;DS$1,NA(),(DU$1+74)-4)</f>
        <v/>
      </c>
      <c r="DS78">
        <f>IF((DU$1+74)&gt;DS$1,NA(),INDEX('Data Entry'!$K$5:$K$10004,(DU$1+74)-4))</f>
        <v/>
      </c>
      <c r="DT78">
        <f>IF(ISNA(DR78),NA(),Capability!$K$8)</f>
        <v/>
      </c>
      <c r="DU78">
        <f>IF(ISNA(DR78),NA(),Capability!$J$8)</f>
        <v/>
      </c>
      <c r="DV78">
        <f>IF(ISNA(DR78),NA(),Capability!$L$8)</f>
        <v/>
      </c>
      <c r="DW78">
        <f>IF(OR(ISNA(DS78),ISNA(DS77)),NA(),ABS(DS78-DS77))</f>
        <v/>
      </c>
      <c r="DX78">
        <f>IF(ISNA(DR78),NA(),Capability!$N$8)</f>
        <v/>
      </c>
      <c r="DY78">
        <f>IF(ISNA(DR78),NA(),IF(OR(Capability!$Q$8="",Settings!$F$7&lt;&gt;"Y"),NA(),Capability!$Q$8))</f>
        <v/>
      </c>
      <c r="DZ78">
        <f>IF(ISNA(DR78),NA(),IF(OR(Capability!$P$8="",Settings!$F$7&lt;&gt;"Y"),NA(),Capability!$P$8))</f>
        <v/>
      </c>
      <c r="EF78">
        <f>IF((EI$1+74)&gt;EG$1,NA(),(EI$1+74)-4)</f>
        <v/>
      </c>
      <c r="EG78">
        <f>IF((EI$1+74)&gt;EG$1,NA(),INDEX('Data Entry'!$L$5:$L$10004,(EI$1+74)-4))</f>
        <v/>
      </c>
      <c r="EH78">
        <f>IF(ISNA(EF78),NA(),Capability!$K$9)</f>
        <v/>
      </c>
      <c r="EI78">
        <f>IF(ISNA(EF78),NA(),Capability!$J$9)</f>
        <v/>
      </c>
      <c r="EJ78">
        <f>IF(ISNA(EF78),NA(),Capability!$L$9)</f>
        <v/>
      </c>
      <c r="EK78">
        <f>IF(OR(ISNA(EG78),ISNA(EG77)),NA(),ABS(EG78-EG77))</f>
        <v/>
      </c>
      <c r="EL78">
        <f>IF(ISNA(EF78),NA(),Capability!$N$9)</f>
        <v/>
      </c>
      <c r="EM78">
        <f>IF(ISNA(EF78),NA(),IF(OR(Capability!$Q$9="",Settings!$F$7&lt;&gt;"Y"),NA(),Capability!$Q$9))</f>
        <v/>
      </c>
      <c r="EN78">
        <f>IF(ISNA(EF78),NA(),IF(OR(Capability!$P$9="",Settings!$F$7&lt;&gt;"Y"),NA(),Capability!$P$9))</f>
        <v/>
      </c>
      <c r="ET78">
        <f>IF((EW$1+74)&gt;EU$1,NA(),(EW$1+74)-4)</f>
        <v/>
      </c>
      <c r="EU78">
        <f>IF((EW$1+74)&gt;EU$1,NA(),INDEX('Data Entry'!$M$5:$M$10004,(EW$1+74)-4))</f>
        <v/>
      </c>
      <c r="EV78">
        <f>IF(ISNA(ET78),NA(),Capability!$K$10)</f>
        <v/>
      </c>
      <c r="EW78">
        <f>IF(ISNA(ET78),NA(),Capability!$J$10)</f>
        <v/>
      </c>
      <c r="EX78">
        <f>IF(ISNA(ET78),NA(),Capability!$L$10)</f>
        <v/>
      </c>
      <c r="EY78">
        <f>IF(OR(ISNA(EU78),ISNA(EU77)),NA(),ABS(EU78-EU77))</f>
        <v/>
      </c>
      <c r="EZ78">
        <f>IF(ISNA(ET78),NA(),Capability!$N$10)</f>
        <v/>
      </c>
      <c r="FA78">
        <f>IF(ISNA(ET78),NA(),IF(OR(Capability!$Q$10="",Settings!$F$7&lt;&gt;"Y"),NA(),Capability!$Q$10))</f>
        <v/>
      </c>
      <c r="FB78">
        <f>IF(ISNA(ET78),NA(),IF(OR(Capability!$P$10="",Settings!$F$7&lt;&gt;"Y"),NA(),Capability!$P$10))</f>
        <v/>
      </c>
      <c r="FH78">
        <f>IF((FK$1+74)&gt;FI$1,NA(),(FK$1+74)-4)</f>
        <v/>
      </c>
      <c r="FI78">
        <f>IF((FK$1+74)&gt;FI$1,NA(),INDEX('Data Entry'!$N$5:$N$10004,(FK$1+74)-4))</f>
        <v/>
      </c>
      <c r="FJ78">
        <f>IF(ISNA(FH78),NA(),Capability!$K$11)</f>
        <v/>
      </c>
      <c r="FK78">
        <f>IF(ISNA(FH78),NA(),Capability!$J$11)</f>
        <v/>
      </c>
      <c r="FL78">
        <f>IF(ISNA(FH78),NA(),Capability!$L$11)</f>
        <v/>
      </c>
      <c r="FM78">
        <f>IF(OR(ISNA(FI78),ISNA(FI77)),NA(),ABS(FI78-FI77))</f>
        <v/>
      </c>
      <c r="FN78">
        <f>IF(ISNA(FH78),NA(),Capability!$N$11)</f>
        <v/>
      </c>
      <c r="FO78">
        <f>IF(ISNA(FH78),NA(),IF(OR(Capability!$Q$11="",Settings!$F$7&lt;&gt;"Y"),NA(),Capability!$Q$11))</f>
        <v/>
      </c>
      <c r="FP78">
        <f>IF(ISNA(FH78),NA(),IF(OR(Capability!$P$11="",Settings!$F$7&lt;&gt;"Y"),NA(),Capability!$P$11))</f>
        <v/>
      </c>
      <c r="FV78">
        <f>IF((FY$1+74)&gt;FW$1,NA(),(FY$1+74)-4)</f>
        <v/>
      </c>
      <c r="FW78">
        <f>IF((FY$1+74)&gt;FW$1,NA(),INDEX('Data Entry'!$O$5:$O$10004,(FY$1+74)-4))</f>
        <v/>
      </c>
      <c r="FX78">
        <f>IF(ISNA(FV78),NA(),Capability!$K$12)</f>
        <v/>
      </c>
      <c r="FY78">
        <f>IF(ISNA(FV78),NA(),Capability!$J$12)</f>
        <v/>
      </c>
      <c r="FZ78">
        <f>IF(ISNA(FV78),NA(),Capability!$L$12)</f>
        <v/>
      </c>
      <c r="GA78">
        <f>IF(OR(ISNA(FW78),ISNA(FW77)),NA(),ABS(FW78-FW77))</f>
        <v/>
      </c>
      <c r="GB78">
        <f>IF(ISNA(FV78),NA(),Capability!$N$12)</f>
        <v/>
      </c>
      <c r="GC78">
        <f>IF(ISNA(FV78),NA(),IF(OR(Capability!$Q$12="",Settings!$F$7&lt;&gt;"Y"),NA(),Capability!$Q$12))</f>
        <v/>
      </c>
      <c r="GD78">
        <f>IF(ISNA(FV78),NA(),IF(OR(Capability!$P$12="",Settings!$F$7&lt;&gt;"Y"),NA(),Capability!$P$12))</f>
        <v/>
      </c>
      <c r="GJ78">
        <f>IF((GM$1+74)&gt;GK$1,NA(),(GM$1+74)-4)</f>
        <v/>
      </c>
      <c r="GK78">
        <f>IF((GM$1+74)&gt;GK$1,NA(),INDEX('Data Entry'!$P$5:$P$10004,(GM$1+74)-4))</f>
        <v/>
      </c>
      <c r="GL78">
        <f>IF(ISNA(GJ78),NA(),Capability!$K$13)</f>
        <v/>
      </c>
      <c r="GM78">
        <f>IF(ISNA(GJ78),NA(),Capability!$J$13)</f>
        <v/>
      </c>
      <c r="GN78">
        <f>IF(ISNA(GJ78),NA(),Capability!$L$13)</f>
        <v/>
      </c>
      <c r="GO78">
        <f>IF(OR(ISNA(GK78),ISNA(GK77)),NA(),ABS(GK78-GK77))</f>
        <v/>
      </c>
      <c r="GP78">
        <f>IF(ISNA(GJ78),NA(),Capability!$N$13)</f>
        <v/>
      </c>
      <c r="GQ78">
        <f>IF(ISNA(GJ78),NA(),IF(OR(Capability!$Q$13="",Settings!$F$7&lt;&gt;"Y"),NA(),Capability!$Q$13))</f>
        <v/>
      </c>
      <c r="GR78">
        <f>IF(ISNA(GJ78),NA(),IF(OR(Capability!$P$13="",Settings!$F$7&lt;&gt;"Y"),NA(),Capability!$P$13))</f>
        <v/>
      </c>
      <c r="GX78">
        <f>IF((HA$1+74)&gt;GY$1,NA(),(HA$1+74)-4)</f>
        <v/>
      </c>
      <c r="GY78">
        <f>IF((HA$1+74)&gt;GY$1,NA(),INDEX('Data Entry'!$Q$5:$Q$10004,(HA$1+74)-4))</f>
        <v/>
      </c>
      <c r="GZ78">
        <f>IF(ISNA(GX78),NA(),Capability!$K$14)</f>
        <v/>
      </c>
      <c r="HA78">
        <f>IF(ISNA(GX78),NA(),Capability!$J$14)</f>
        <v/>
      </c>
      <c r="HB78">
        <f>IF(ISNA(GX78),NA(),Capability!$L$14)</f>
        <v/>
      </c>
      <c r="HC78">
        <f>IF(OR(ISNA(GY78),ISNA(GY77)),NA(),ABS(GY78-GY77))</f>
        <v/>
      </c>
      <c r="HD78">
        <f>IF(ISNA(GX78),NA(),Capability!$N$14)</f>
        <v/>
      </c>
      <c r="HE78">
        <f>IF(ISNA(GX78),NA(),IF(OR(Capability!$Q$14="",Settings!$F$7&lt;&gt;"Y"),NA(),Capability!$Q$14))</f>
        <v/>
      </c>
      <c r="HF78">
        <f>IF(ISNA(GX78),NA(),IF(OR(Capability!$P$14="",Settings!$F$7&lt;&gt;"Y"),NA(),Capability!$P$14))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P79">
        <f>IF((CS$1+75)&gt;CQ$1,NA(),(CS$1+75)-4)</f>
        <v/>
      </c>
      <c r="CQ79">
        <f>IF((CS$1+75)&gt;CQ$1,NA(),INDEX('Data Entry'!$I$5:$I$10004,(CS$1+75)-4))</f>
        <v/>
      </c>
      <c r="CR79">
        <f>IF(ISNA(CP79),NA(),Capability!$K$6)</f>
        <v/>
      </c>
      <c r="CS79">
        <f>IF(ISNA(CP79),NA(),Capability!$J$6)</f>
        <v/>
      </c>
      <c r="CT79">
        <f>IF(ISNA(CP79),NA(),Capability!$L$6)</f>
        <v/>
      </c>
      <c r="CU79">
        <f>IF(OR(ISNA(CQ79),ISNA(CQ78)),NA(),ABS(CQ79-CQ78))</f>
        <v/>
      </c>
      <c r="CV79">
        <f>IF(ISNA(CP79),NA(),Capability!$N$6)</f>
        <v/>
      </c>
      <c r="CW79">
        <f>IF(ISNA(CP79),NA(),IF(OR(Capability!$Q$6="",Settings!$F$7&lt;&gt;"Y"),NA(),Capability!$Q$6))</f>
        <v/>
      </c>
      <c r="CX79">
        <f>IF(ISNA(CP79),NA(),IF(OR(Capability!$P$6="",Settings!$F$7&lt;&gt;"Y"),NA(),Capability!$P$6))</f>
        <v/>
      </c>
      <c r="DD79">
        <f>IF((DG$1+75)&gt;DE$1,NA(),(DG$1+75)-4)</f>
        <v/>
      </c>
      <c r="DE79">
        <f>IF((DG$1+75)&gt;DE$1,NA(),INDEX('Data Entry'!$J$5:$J$10004,(DG$1+75)-4))</f>
        <v/>
      </c>
      <c r="DF79">
        <f>IF(ISNA(DD79),NA(),Capability!$K$7)</f>
        <v/>
      </c>
      <c r="DG79">
        <f>IF(ISNA(DD79),NA(),Capability!$J$7)</f>
        <v/>
      </c>
      <c r="DH79">
        <f>IF(ISNA(DD79),NA(),Capability!$L$7)</f>
        <v/>
      </c>
      <c r="DI79">
        <f>IF(OR(ISNA(DE79),ISNA(DE78)),NA(),ABS(DE79-DE78))</f>
        <v/>
      </c>
      <c r="DJ79">
        <f>IF(ISNA(DD79),NA(),Capability!$N$7)</f>
        <v/>
      </c>
      <c r="DK79">
        <f>IF(ISNA(DD79),NA(),IF(OR(Capability!$Q$7="",Settings!$F$7&lt;&gt;"Y"),NA(),Capability!$Q$7))</f>
        <v/>
      </c>
      <c r="DL79">
        <f>IF(ISNA(DD79),NA(),IF(OR(Capability!$P$7="",Settings!$F$7&lt;&gt;"Y"),NA(),Capability!$P$7))</f>
        <v/>
      </c>
      <c r="DR79">
        <f>IF((DU$1+75)&gt;DS$1,NA(),(DU$1+75)-4)</f>
        <v/>
      </c>
      <c r="DS79">
        <f>IF((DU$1+75)&gt;DS$1,NA(),INDEX('Data Entry'!$K$5:$K$10004,(DU$1+75)-4))</f>
        <v/>
      </c>
      <c r="DT79">
        <f>IF(ISNA(DR79),NA(),Capability!$K$8)</f>
        <v/>
      </c>
      <c r="DU79">
        <f>IF(ISNA(DR79),NA(),Capability!$J$8)</f>
        <v/>
      </c>
      <c r="DV79">
        <f>IF(ISNA(DR79),NA(),Capability!$L$8)</f>
        <v/>
      </c>
      <c r="DW79">
        <f>IF(OR(ISNA(DS79),ISNA(DS78)),NA(),ABS(DS79-DS78))</f>
        <v/>
      </c>
      <c r="DX79">
        <f>IF(ISNA(DR79),NA(),Capability!$N$8)</f>
        <v/>
      </c>
      <c r="DY79">
        <f>IF(ISNA(DR79),NA(),IF(OR(Capability!$Q$8="",Settings!$F$7&lt;&gt;"Y"),NA(),Capability!$Q$8))</f>
        <v/>
      </c>
      <c r="DZ79">
        <f>IF(ISNA(DR79),NA(),IF(OR(Capability!$P$8="",Settings!$F$7&lt;&gt;"Y"),NA(),Capability!$P$8))</f>
        <v/>
      </c>
      <c r="EF79">
        <f>IF((EI$1+75)&gt;EG$1,NA(),(EI$1+75)-4)</f>
        <v/>
      </c>
      <c r="EG79">
        <f>IF((EI$1+75)&gt;EG$1,NA(),INDEX('Data Entry'!$L$5:$L$10004,(EI$1+75)-4))</f>
        <v/>
      </c>
      <c r="EH79">
        <f>IF(ISNA(EF79),NA(),Capability!$K$9)</f>
        <v/>
      </c>
      <c r="EI79">
        <f>IF(ISNA(EF79),NA(),Capability!$J$9)</f>
        <v/>
      </c>
      <c r="EJ79">
        <f>IF(ISNA(EF79),NA(),Capability!$L$9)</f>
        <v/>
      </c>
      <c r="EK79">
        <f>IF(OR(ISNA(EG79),ISNA(EG78)),NA(),ABS(EG79-EG78))</f>
        <v/>
      </c>
      <c r="EL79">
        <f>IF(ISNA(EF79),NA(),Capability!$N$9)</f>
        <v/>
      </c>
      <c r="EM79">
        <f>IF(ISNA(EF79),NA(),IF(OR(Capability!$Q$9="",Settings!$F$7&lt;&gt;"Y"),NA(),Capability!$Q$9))</f>
        <v/>
      </c>
      <c r="EN79">
        <f>IF(ISNA(EF79),NA(),IF(OR(Capability!$P$9="",Settings!$F$7&lt;&gt;"Y"),NA(),Capability!$P$9))</f>
        <v/>
      </c>
      <c r="ET79">
        <f>IF((EW$1+75)&gt;EU$1,NA(),(EW$1+75)-4)</f>
        <v/>
      </c>
      <c r="EU79">
        <f>IF((EW$1+75)&gt;EU$1,NA(),INDEX('Data Entry'!$M$5:$M$10004,(EW$1+75)-4))</f>
        <v/>
      </c>
      <c r="EV79">
        <f>IF(ISNA(ET79),NA(),Capability!$K$10)</f>
        <v/>
      </c>
      <c r="EW79">
        <f>IF(ISNA(ET79),NA(),Capability!$J$10)</f>
        <v/>
      </c>
      <c r="EX79">
        <f>IF(ISNA(ET79),NA(),Capability!$L$10)</f>
        <v/>
      </c>
      <c r="EY79">
        <f>IF(OR(ISNA(EU79),ISNA(EU78)),NA(),ABS(EU79-EU78))</f>
        <v/>
      </c>
      <c r="EZ79">
        <f>IF(ISNA(ET79),NA(),Capability!$N$10)</f>
        <v/>
      </c>
      <c r="FA79">
        <f>IF(ISNA(ET79),NA(),IF(OR(Capability!$Q$10="",Settings!$F$7&lt;&gt;"Y"),NA(),Capability!$Q$10))</f>
        <v/>
      </c>
      <c r="FB79">
        <f>IF(ISNA(ET79),NA(),IF(OR(Capability!$P$10="",Settings!$F$7&lt;&gt;"Y"),NA(),Capability!$P$10))</f>
        <v/>
      </c>
      <c r="FH79">
        <f>IF((FK$1+75)&gt;FI$1,NA(),(FK$1+75)-4)</f>
        <v/>
      </c>
      <c r="FI79">
        <f>IF((FK$1+75)&gt;FI$1,NA(),INDEX('Data Entry'!$N$5:$N$10004,(FK$1+75)-4))</f>
        <v/>
      </c>
      <c r="FJ79">
        <f>IF(ISNA(FH79),NA(),Capability!$K$11)</f>
        <v/>
      </c>
      <c r="FK79">
        <f>IF(ISNA(FH79),NA(),Capability!$J$11)</f>
        <v/>
      </c>
      <c r="FL79">
        <f>IF(ISNA(FH79),NA(),Capability!$L$11)</f>
        <v/>
      </c>
      <c r="FM79">
        <f>IF(OR(ISNA(FI79),ISNA(FI78)),NA(),ABS(FI79-FI78))</f>
        <v/>
      </c>
      <c r="FN79">
        <f>IF(ISNA(FH79),NA(),Capability!$N$11)</f>
        <v/>
      </c>
      <c r="FO79">
        <f>IF(ISNA(FH79),NA(),IF(OR(Capability!$Q$11="",Settings!$F$7&lt;&gt;"Y"),NA(),Capability!$Q$11))</f>
        <v/>
      </c>
      <c r="FP79">
        <f>IF(ISNA(FH79),NA(),IF(OR(Capability!$P$11="",Settings!$F$7&lt;&gt;"Y"),NA(),Capability!$P$11))</f>
        <v/>
      </c>
      <c r="FV79">
        <f>IF((FY$1+75)&gt;FW$1,NA(),(FY$1+75)-4)</f>
        <v/>
      </c>
      <c r="FW79">
        <f>IF((FY$1+75)&gt;FW$1,NA(),INDEX('Data Entry'!$O$5:$O$10004,(FY$1+75)-4))</f>
        <v/>
      </c>
      <c r="FX79">
        <f>IF(ISNA(FV79),NA(),Capability!$K$12)</f>
        <v/>
      </c>
      <c r="FY79">
        <f>IF(ISNA(FV79),NA(),Capability!$J$12)</f>
        <v/>
      </c>
      <c r="FZ79">
        <f>IF(ISNA(FV79),NA(),Capability!$L$12)</f>
        <v/>
      </c>
      <c r="GA79">
        <f>IF(OR(ISNA(FW79),ISNA(FW78)),NA(),ABS(FW79-FW78))</f>
        <v/>
      </c>
      <c r="GB79">
        <f>IF(ISNA(FV79),NA(),Capability!$N$12)</f>
        <v/>
      </c>
      <c r="GC79">
        <f>IF(ISNA(FV79),NA(),IF(OR(Capability!$Q$12="",Settings!$F$7&lt;&gt;"Y"),NA(),Capability!$Q$12))</f>
        <v/>
      </c>
      <c r="GD79">
        <f>IF(ISNA(FV79),NA(),IF(OR(Capability!$P$12="",Settings!$F$7&lt;&gt;"Y"),NA(),Capability!$P$12))</f>
        <v/>
      </c>
      <c r="GJ79">
        <f>IF((GM$1+75)&gt;GK$1,NA(),(GM$1+75)-4)</f>
        <v/>
      </c>
      <c r="GK79">
        <f>IF((GM$1+75)&gt;GK$1,NA(),INDEX('Data Entry'!$P$5:$P$10004,(GM$1+75)-4))</f>
        <v/>
      </c>
      <c r="GL79">
        <f>IF(ISNA(GJ79),NA(),Capability!$K$13)</f>
        <v/>
      </c>
      <c r="GM79">
        <f>IF(ISNA(GJ79),NA(),Capability!$J$13)</f>
        <v/>
      </c>
      <c r="GN79">
        <f>IF(ISNA(GJ79),NA(),Capability!$L$13)</f>
        <v/>
      </c>
      <c r="GO79">
        <f>IF(OR(ISNA(GK79),ISNA(GK78)),NA(),ABS(GK79-GK78))</f>
        <v/>
      </c>
      <c r="GP79">
        <f>IF(ISNA(GJ79),NA(),Capability!$N$13)</f>
        <v/>
      </c>
      <c r="GQ79">
        <f>IF(ISNA(GJ79),NA(),IF(OR(Capability!$Q$13="",Settings!$F$7&lt;&gt;"Y"),NA(),Capability!$Q$13))</f>
        <v/>
      </c>
      <c r="GR79">
        <f>IF(ISNA(GJ79),NA(),IF(OR(Capability!$P$13="",Settings!$F$7&lt;&gt;"Y"),NA(),Capability!$P$13))</f>
        <v/>
      </c>
      <c r="GX79">
        <f>IF((HA$1+75)&gt;GY$1,NA(),(HA$1+75)-4)</f>
        <v/>
      </c>
      <c r="GY79">
        <f>IF((HA$1+75)&gt;GY$1,NA(),INDEX('Data Entry'!$Q$5:$Q$10004,(HA$1+75)-4))</f>
        <v/>
      </c>
      <c r="GZ79">
        <f>IF(ISNA(GX79),NA(),Capability!$K$14)</f>
        <v/>
      </c>
      <c r="HA79">
        <f>IF(ISNA(GX79),NA(),Capability!$J$14)</f>
        <v/>
      </c>
      <c r="HB79">
        <f>IF(ISNA(GX79),NA(),Capability!$L$14)</f>
        <v/>
      </c>
      <c r="HC79">
        <f>IF(OR(ISNA(GY79),ISNA(GY78)),NA(),ABS(GY79-GY78))</f>
        <v/>
      </c>
      <c r="HD79">
        <f>IF(ISNA(GX79),NA(),Capability!$N$14)</f>
        <v/>
      </c>
      <c r="HE79">
        <f>IF(ISNA(GX79),NA(),IF(OR(Capability!$Q$14="",Settings!$F$7&lt;&gt;"Y"),NA(),Capability!$Q$14))</f>
        <v/>
      </c>
      <c r="HF79">
        <f>IF(ISNA(GX79),NA(),IF(OR(Capability!$P$14="",Settings!$F$7&lt;&gt;"Y"),NA(),Capability!$P$14))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P80">
        <f>IF((CS$1+76)&gt;CQ$1,NA(),(CS$1+76)-4)</f>
        <v/>
      </c>
      <c r="CQ80">
        <f>IF((CS$1+76)&gt;CQ$1,NA(),INDEX('Data Entry'!$I$5:$I$10004,(CS$1+76)-4))</f>
        <v/>
      </c>
      <c r="CR80">
        <f>IF(ISNA(CP80),NA(),Capability!$K$6)</f>
        <v/>
      </c>
      <c r="CS80">
        <f>IF(ISNA(CP80),NA(),Capability!$J$6)</f>
        <v/>
      </c>
      <c r="CT80">
        <f>IF(ISNA(CP80),NA(),Capability!$L$6)</f>
        <v/>
      </c>
      <c r="CU80">
        <f>IF(OR(ISNA(CQ80),ISNA(CQ79)),NA(),ABS(CQ80-CQ79))</f>
        <v/>
      </c>
      <c r="CV80">
        <f>IF(ISNA(CP80),NA(),Capability!$N$6)</f>
        <v/>
      </c>
      <c r="CW80">
        <f>IF(ISNA(CP80),NA(),IF(OR(Capability!$Q$6="",Settings!$F$7&lt;&gt;"Y"),NA(),Capability!$Q$6))</f>
        <v/>
      </c>
      <c r="CX80">
        <f>IF(ISNA(CP80),NA(),IF(OR(Capability!$P$6="",Settings!$F$7&lt;&gt;"Y"),NA(),Capability!$P$6))</f>
        <v/>
      </c>
      <c r="DD80">
        <f>IF((DG$1+76)&gt;DE$1,NA(),(DG$1+76)-4)</f>
        <v/>
      </c>
      <c r="DE80">
        <f>IF((DG$1+76)&gt;DE$1,NA(),INDEX('Data Entry'!$J$5:$J$10004,(DG$1+76)-4))</f>
        <v/>
      </c>
      <c r="DF80">
        <f>IF(ISNA(DD80),NA(),Capability!$K$7)</f>
        <v/>
      </c>
      <c r="DG80">
        <f>IF(ISNA(DD80),NA(),Capability!$J$7)</f>
        <v/>
      </c>
      <c r="DH80">
        <f>IF(ISNA(DD80),NA(),Capability!$L$7)</f>
        <v/>
      </c>
      <c r="DI80">
        <f>IF(OR(ISNA(DE80),ISNA(DE79)),NA(),ABS(DE80-DE79))</f>
        <v/>
      </c>
      <c r="DJ80">
        <f>IF(ISNA(DD80),NA(),Capability!$N$7)</f>
        <v/>
      </c>
      <c r="DK80">
        <f>IF(ISNA(DD80),NA(),IF(OR(Capability!$Q$7="",Settings!$F$7&lt;&gt;"Y"),NA(),Capability!$Q$7))</f>
        <v/>
      </c>
      <c r="DL80">
        <f>IF(ISNA(DD80),NA(),IF(OR(Capability!$P$7="",Settings!$F$7&lt;&gt;"Y"),NA(),Capability!$P$7))</f>
        <v/>
      </c>
      <c r="DR80">
        <f>IF((DU$1+76)&gt;DS$1,NA(),(DU$1+76)-4)</f>
        <v/>
      </c>
      <c r="DS80">
        <f>IF((DU$1+76)&gt;DS$1,NA(),INDEX('Data Entry'!$K$5:$K$10004,(DU$1+76)-4))</f>
        <v/>
      </c>
      <c r="DT80">
        <f>IF(ISNA(DR80),NA(),Capability!$K$8)</f>
        <v/>
      </c>
      <c r="DU80">
        <f>IF(ISNA(DR80),NA(),Capability!$J$8)</f>
        <v/>
      </c>
      <c r="DV80">
        <f>IF(ISNA(DR80),NA(),Capability!$L$8)</f>
        <v/>
      </c>
      <c r="DW80">
        <f>IF(OR(ISNA(DS80),ISNA(DS79)),NA(),ABS(DS80-DS79))</f>
        <v/>
      </c>
      <c r="DX80">
        <f>IF(ISNA(DR80),NA(),Capability!$N$8)</f>
        <v/>
      </c>
      <c r="DY80">
        <f>IF(ISNA(DR80),NA(),IF(OR(Capability!$Q$8="",Settings!$F$7&lt;&gt;"Y"),NA(),Capability!$Q$8))</f>
        <v/>
      </c>
      <c r="DZ80">
        <f>IF(ISNA(DR80),NA(),IF(OR(Capability!$P$8="",Settings!$F$7&lt;&gt;"Y"),NA(),Capability!$P$8))</f>
        <v/>
      </c>
      <c r="EF80">
        <f>IF((EI$1+76)&gt;EG$1,NA(),(EI$1+76)-4)</f>
        <v/>
      </c>
      <c r="EG80">
        <f>IF((EI$1+76)&gt;EG$1,NA(),INDEX('Data Entry'!$L$5:$L$10004,(EI$1+76)-4))</f>
        <v/>
      </c>
      <c r="EH80">
        <f>IF(ISNA(EF80),NA(),Capability!$K$9)</f>
        <v/>
      </c>
      <c r="EI80">
        <f>IF(ISNA(EF80),NA(),Capability!$J$9)</f>
        <v/>
      </c>
      <c r="EJ80">
        <f>IF(ISNA(EF80),NA(),Capability!$L$9)</f>
        <v/>
      </c>
      <c r="EK80">
        <f>IF(OR(ISNA(EG80),ISNA(EG79)),NA(),ABS(EG80-EG79))</f>
        <v/>
      </c>
      <c r="EL80">
        <f>IF(ISNA(EF80),NA(),Capability!$N$9)</f>
        <v/>
      </c>
      <c r="EM80">
        <f>IF(ISNA(EF80),NA(),IF(OR(Capability!$Q$9="",Settings!$F$7&lt;&gt;"Y"),NA(),Capability!$Q$9))</f>
        <v/>
      </c>
      <c r="EN80">
        <f>IF(ISNA(EF80),NA(),IF(OR(Capability!$P$9="",Settings!$F$7&lt;&gt;"Y"),NA(),Capability!$P$9))</f>
        <v/>
      </c>
      <c r="ET80">
        <f>IF((EW$1+76)&gt;EU$1,NA(),(EW$1+76)-4)</f>
        <v/>
      </c>
      <c r="EU80">
        <f>IF((EW$1+76)&gt;EU$1,NA(),INDEX('Data Entry'!$M$5:$M$10004,(EW$1+76)-4))</f>
        <v/>
      </c>
      <c r="EV80">
        <f>IF(ISNA(ET80),NA(),Capability!$K$10)</f>
        <v/>
      </c>
      <c r="EW80">
        <f>IF(ISNA(ET80),NA(),Capability!$J$10)</f>
        <v/>
      </c>
      <c r="EX80">
        <f>IF(ISNA(ET80),NA(),Capability!$L$10)</f>
        <v/>
      </c>
      <c r="EY80">
        <f>IF(OR(ISNA(EU80),ISNA(EU79)),NA(),ABS(EU80-EU79))</f>
        <v/>
      </c>
      <c r="EZ80">
        <f>IF(ISNA(ET80),NA(),Capability!$N$10)</f>
        <v/>
      </c>
      <c r="FA80">
        <f>IF(ISNA(ET80),NA(),IF(OR(Capability!$Q$10="",Settings!$F$7&lt;&gt;"Y"),NA(),Capability!$Q$10))</f>
        <v/>
      </c>
      <c r="FB80">
        <f>IF(ISNA(ET80),NA(),IF(OR(Capability!$P$10="",Settings!$F$7&lt;&gt;"Y"),NA(),Capability!$P$10))</f>
        <v/>
      </c>
      <c r="FH80">
        <f>IF((FK$1+76)&gt;FI$1,NA(),(FK$1+76)-4)</f>
        <v/>
      </c>
      <c r="FI80">
        <f>IF((FK$1+76)&gt;FI$1,NA(),INDEX('Data Entry'!$N$5:$N$10004,(FK$1+76)-4))</f>
        <v/>
      </c>
      <c r="FJ80">
        <f>IF(ISNA(FH80),NA(),Capability!$K$11)</f>
        <v/>
      </c>
      <c r="FK80">
        <f>IF(ISNA(FH80),NA(),Capability!$J$11)</f>
        <v/>
      </c>
      <c r="FL80">
        <f>IF(ISNA(FH80),NA(),Capability!$L$11)</f>
        <v/>
      </c>
      <c r="FM80">
        <f>IF(OR(ISNA(FI80),ISNA(FI79)),NA(),ABS(FI80-FI79))</f>
        <v/>
      </c>
      <c r="FN80">
        <f>IF(ISNA(FH80),NA(),Capability!$N$11)</f>
        <v/>
      </c>
      <c r="FO80">
        <f>IF(ISNA(FH80),NA(),IF(OR(Capability!$Q$11="",Settings!$F$7&lt;&gt;"Y"),NA(),Capability!$Q$11))</f>
        <v/>
      </c>
      <c r="FP80">
        <f>IF(ISNA(FH80),NA(),IF(OR(Capability!$P$11="",Settings!$F$7&lt;&gt;"Y"),NA(),Capability!$P$11))</f>
        <v/>
      </c>
      <c r="FV80">
        <f>IF((FY$1+76)&gt;FW$1,NA(),(FY$1+76)-4)</f>
        <v/>
      </c>
      <c r="FW80">
        <f>IF((FY$1+76)&gt;FW$1,NA(),INDEX('Data Entry'!$O$5:$O$10004,(FY$1+76)-4))</f>
        <v/>
      </c>
      <c r="FX80">
        <f>IF(ISNA(FV80),NA(),Capability!$K$12)</f>
        <v/>
      </c>
      <c r="FY80">
        <f>IF(ISNA(FV80),NA(),Capability!$J$12)</f>
        <v/>
      </c>
      <c r="FZ80">
        <f>IF(ISNA(FV80),NA(),Capability!$L$12)</f>
        <v/>
      </c>
      <c r="GA80">
        <f>IF(OR(ISNA(FW80),ISNA(FW79)),NA(),ABS(FW80-FW79))</f>
        <v/>
      </c>
      <c r="GB80">
        <f>IF(ISNA(FV80),NA(),Capability!$N$12)</f>
        <v/>
      </c>
      <c r="GC80">
        <f>IF(ISNA(FV80),NA(),IF(OR(Capability!$Q$12="",Settings!$F$7&lt;&gt;"Y"),NA(),Capability!$Q$12))</f>
        <v/>
      </c>
      <c r="GD80">
        <f>IF(ISNA(FV80),NA(),IF(OR(Capability!$P$12="",Settings!$F$7&lt;&gt;"Y"),NA(),Capability!$P$12))</f>
        <v/>
      </c>
      <c r="GJ80">
        <f>IF((GM$1+76)&gt;GK$1,NA(),(GM$1+76)-4)</f>
        <v/>
      </c>
      <c r="GK80">
        <f>IF((GM$1+76)&gt;GK$1,NA(),INDEX('Data Entry'!$P$5:$P$10004,(GM$1+76)-4))</f>
        <v/>
      </c>
      <c r="GL80">
        <f>IF(ISNA(GJ80),NA(),Capability!$K$13)</f>
        <v/>
      </c>
      <c r="GM80">
        <f>IF(ISNA(GJ80),NA(),Capability!$J$13)</f>
        <v/>
      </c>
      <c r="GN80">
        <f>IF(ISNA(GJ80),NA(),Capability!$L$13)</f>
        <v/>
      </c>
      <c r="GO80">
        <f>IF(OR(ISNA(GK80),ISNA(GK79)),NA(),ABS(GK80-GK79))</f>
        <v/>
      </c>
      <c r="GP80">
        <f>IF(ISNA(GJ80),NA(),Capability!$N$13)</f>
        <v/>
      </c>
      <c r="GQ80">
        <f>IF(ISNA(GJ80),NA(),IF(OR(Capability!$Q$13="",Settings!$F$7&lt;&gt;"Y"),NA(),Capability!$Q$13))</f>
        <v/>
      </c>
      <c r="GR80">
        <f>IF(ISNA(GJ80),NA(),IF(OR(Capability!$P$13="",Settings!$F$7&lt;&gt;"Y"),NA(),Capability!$P$13))</f>
        <v/>
      </c>
      <c r="GX80">
        <f>IF((HA$1+76)&gt;GY$1,NA(),(HA$1+76)-4)</f>
        <v/>
      </c>
      <c r="GY80">
        <f>IF((HA$1+76)&gt;GY$1,NA(),INDEX('Data Entry'!$Q$5:$Q$10004,(HA$1+76)-4))</f>
        <v/>
      </c>
      <c r="GZ80">
        <f>IF(ISNA(GX80),NA(),Capability!$K$14)</f>
        <v/>
      </c>
      <c r="HA80">
        <f>IF(ISNA(GX80),NA(),Capability!$J$14)</f>
        <v/>
      </c>
      <c r="HB80">
        <f>IF(ISNA(GX80),NA(),Capability!$L$14)</f>
        <v/>
      </c>
      <c r="HC80">
        <f>IF(OR(ISNA(GY80),ISNA(GY79)),NA(),ABS(GY80-GY79))</f>
        <v/>
      </c>
      <c r="HD80">
        <f>IF(ISNA(GX80),NA(),Capability!$N$14)</f>
        <v/>
      </c>
      <c r="HE80">
        <f>IF(ISNA(GX80),NA(),IF(OR(Capability!$Q$14="",Settings!$F$7&lt;&gt;"Y"),NA(),Capability!$Q$14))</f>
        <v/>
      </c>
      <c r="HF80">
        <f>IF(ISNA(GX80),NA(),IF(OR(Capability!$P$14="",Settings!$F$7&lt;&gt;"Y"),NA(),Capability!$P$14))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P81">
        <f>IF((CS$1+77)&gt;CQ$1,NA(),(CS$1+77)-4)</f>
        <v/>
      </c>
      <c r="CQ81">
        <f>IF((CS$1+77)&gt;CQ$1,NA(),INDEX('Data Entry'!$I$5:$I$10004,(CS$1+77)-4))</f>
        <v/>
      </c>
      <c r="CR81">
        <f>IF(ISNA(CP81),NA(),Capability!$K$6)</f>
        <v/>
      </c>
      <c r="CS81">
        <f>IF(ISNA(CP81),NA(),Capability!$J$6)</f>
        <v/>
      </c>
      <c r="CT81">
        <f>IF(ISNA(CP81),NA(),Capability!$L$6)</f>
        <v/>
      </c>
      <c r="CU81">
        <f>IF(OR(ISNA(CQ81),ISNA(CQ80)),NA(),ABS(CQ81-CQ80))</f>
        <v/>
      </c>
      <c r="CV81">
        <f>IF(ISNA(CP81),NA(),Capability!$N$6)</f>
        <v/>
      </c>
      <c r="CW81">
        <f>IF(ISNA(CP81),NA(),IF(OR(Capability!$Q$6="",Settings!$F$7&lt;&gt;"Y"),NA(),Capability!$Q$6))</f>
        <v/>
      </c>
      <c r="CX81">
        <f>IF(ISNA(CP81),NA(),IF(OR(Capability!$P$6="",Settings!$F$7&lt;&gt;"Y"),NA(),Capability!$P$6))</f>
        <v/>
      </c>
      <c r="DD81">
        <f>IF((DG$1+77)&gt;DE$1,NA(),(DG$1+77)-4)</f>
        <v/>
      </c>
      <c r="DE81">
        <f>IF((DG$1+77)&gt;DE$1,NA(),INDEX('Data Entry'!$J$5:$J$10004,(DG$1+77)-4))</f>
        <v/>
      </c>
      <c r="DF81">
        <f>IF(ISNA(DD81),NA(),Capability!$K$7)</f>
        <v/>
      </c>
      <c r="DG81">
        <f>IF(ISNA(DD81),NA(),Capability!$J$7)</f>
        <v/>
      </c>
      <c r="DH81">
        <f>IF(ISNA(DD81),NA(),Capability!$L$7)</f>
        <v/>
      </c>
      <c r="DI81">
        <f>IF(OR(ISNA(DE81),ISNA(DE80)),NA(),ABS(DE81-DE80))</f>
        <v/>
      </c>
      <c r="DJ81">
        <f>IF(ISNA(DD81),NA(),Capability!$N$7)</f>
        <v/>
      </c>
      <c r="DK81">
        <f>IF(ISNA(DD81),NA(),IF(OR(Capability!$Q$7="",Settings!$F$7&lt;&gt;"Y"),NA(),Capability!$Q$7))</f>
        <v/>
      </c>
      <c r="DL81">
        <f>IF(ISNA(DD81),NA(),IF(OR(Capability!$P$7="",Settings!$F$7&lt;&gt;"Y"),NA(),Capability!$P$7))</f>
        <v/>
      </c>
      <c r="DR81">
        <f>IF((DU$1+77)&gt;DS$1,NA(),(DU$1+77)-4)</f>
        <v/>
      </c>
      <c r="DS81">
        <f>IF((DU$1+77)&gt;DS$1,NA(),INDEX('Data Entry'!$K$5:$K$10004,(DU$1+77)-4))</f>
        <v/>
      </c>
      <c r="DT81">
        <f>IF(ISNA(DR81),NA(),Capability!$K$8)</f>
        <v/>
      </c>
      <c r="DU81">
        <f>IF(ISNA(DR81),NA(),Capability!$J$8)</f>
        <v/>
      </c>
      <c r="DV81">
        <f>IF(ISNA(DR81),NA(),Capability!$L$8)</f>
        <v/>
      </c>
      <c r="DW81">
        <f>IF(OR(ISNA(DS81),ISNA(DS80)),NA(),ABS(DS81-DS80))</f>
        <v/>
      </c>
      <c r="DX81">
        <f>IF(ISNA(DR81),NA(),Capability!$N$8)</f>
        <v/>
      </c>
      <c r="DY81">
        <f>IF(ISNA(DR81),NA(),IF(OR(Capability!$Q$8="",Settings!$F$7&lt;&gt;"Y"),NA(),Capability!$Q$8))</f>
        <v/>
      </c>
      <c r="DZ81">
        <f>IF(ISNA(DR81),NA(),IF(OR(Capability!$P$8="",Settings!$F$7&lt;&gt;"Y"),NA(),Capability!$P$8))</f>
        <v/>
      </c>
      <c r="EF81">
        <f>IF((EI$1+77)&gt;EG$1,NA(),(EI$1+77)-4)</f>
        <v/>
      </c>
      <c r="EG81">
        <f>IF((EI$1+77)&gt;EG$1,NA(),INDEX('Data Entry'!$L$5:$L$10004,(EI$1+77)-4))</f>
        <v/>
      </c>
      <c r="EH81">
        <f>IF(ISNA(EF81),NA(),Capability!$K$9)</f>
        <v/>
      </c>
      <c r="EI81">
        <f>IF(ISNA(EF81),NA(),Capability!$J$9)</f>
        <v/>
      </c>
      <c r="EJ81">
        <f>IF(ISNA(EF81),NA(),Capability!$L$9)</f>
        <v/>
      </c>
      <c r="EK81">
        <f>IF(OR(ISNA(EG81),ISNA(EG80)),NA(),ABS(EG81-EG80))</f>
        <v/>
      </c>
      <c r="EL81">
        <f>IF(ISNA(EF81),NA(),Capability!$N$9)</f>
        <v/>
      </c>
      <c r="EM81">
        <f>IF(ISNA(EF81),NA(),IF(OR(Capability!$Q$9="",Settings!$F$7&lt;&gt;"Y"),NA(),Capability!$Q$9))</f>
        <v/>
      </c>
      <c r="EN81">
        <f>IF(ISNA(EF81),NA(),IF(OR(Capability!$P$9="",Settings!$F$7&lt;&gt;"Y"),NA(),Capability!$P$9))</f>
        <v/>
      </c>
      <c r="ET81">
        <f>IF((EW$1+77)&gt;EU$1,NA(),(EW$1+77)-4)</f>
        <v/>
      </c>
      <c r="EU81">
        <f>IF((EW$1+77)&gt;EU$1,NA(),INDEX('Data Entry'!$M$5:$M$10004,(EW$1+77)-4))</f>
        <v/>
      </c>
      <c r="EV81">
        <f>IF(ISNA(ET81),NA(),Capability!$K$10)</f>
        <v/>
      </c>
      <c r="EW81">
        <f>IF(ISNA(ET81),NA(),Capability!$J$10)</f>
        <v/>
      </c>
      <c r="EX81">
        <f>IF(ISNA(ET81),NA(),Capability!$L$10)</f>
        <v/>
      </c>
      <c r="EY81">
        <f>IF(OR(ISNA(EU81),ISNA(EU80)),NA(),ABS(EU81-EU80))</f>
        <v/>
      </c>
      <c r="EZ81">
        <f>IF(ISNA(ET81),NA(),Capability!$N$10)</f>
        <v/>
      </c>
      <c r="FA81">
        <f>IF(ISNA(ET81),NA(),IF(OR(Capability!$Q$10="",Settings!$F$7&lt;&gt;"Y"),NA(),Capability!$Q$10))</f>
        <v/>
      </c>
      <c r="FB81">
        <f>IF(ISNA(ET81),NA(),IF(OR(Capability!$P$10="",Settings!$F$7&lt;&gt;"Y"),NA(),Capability!$P$10))</f>
        <v/>
      </c>
      <c r="FH81">
        <f>IF((FK$1+77)&gt;FI$1,NA(),(FK$1+77)-4)</f>
        <v/>
      </c>
      <c r="FI81">
        <f>IF((FK$1+77)&gt;FI$1,NA(),INDEX('Data Entry'!$N$5:$N$10004,(FK$1+77)-4))</f>
        <v/>
      </c>
      <c r="FJ81">
        <f>IF(ISNA(FH81),NA(),Capability!$K$11)</f>
        <v/>
      </c>
      <c r="FK81">
        <f>IF(ISNA(FH81),NA(),Capability!$J$11)</f>
        <v/>
      </c>
      <c r="FL81">
        <f>IF(ISNA(FH81),NA(),Capability!$L$11)</f>
        <v/>
      </c>
      <c r="FM81">
        <f>IF(OR(ISNA(FI81),ISNA(FI80)),NA(),ABS(FI81-FI80))</f>
        <v/>
      </c>
      <c r="FN81">
        <f>IF(ISNA(FH81),NA(),Capability!$N$11)</f>
        <v/>
      </c>
      <c r="FO81">
        <f>IF(ISNA(FH81),NA(),IF(OR(Capability!$Q$11="",Settings!$F$7&lt;&gt;"Y"),NA(),Capability!$Q$11))</f>
        <v/>
      </c>
      <c r="FP81">
        <f>IF(ISNA(FH81),NA(),IF(OR(Capability!$P$11="",Settings!$F$7&lt;&gt;"Y"),NA(),Capability!$P$11))</f>
        <v/>
      </c>
      <c r="FV81">
        <f>IF((FY$1+77)&gt;FW$1,NA(),(FY$1+77)-4)</f>
        <v/>
      </c>
      <c r="FW81">
        <f>IF((FY$1+77)&gt;FW$1,NA(),INDEX('Data Entry'!$O$5:$O$10004,(FY$1+77)-4))</f>
        <v/>
      </c>
      <c r="FX81">
        <f>IF(ISNA(FV81),NA(),Capability!$K$12)</f>
        <v/>
      </c>
      <c r="FY81">
        <f>IF(ISNA(FV81),NA(),Capability!$J$12)</f>
        <v/>
      </c>
      <c r="FZ81">
        <f>IF(ISNA(FV81),NA(),Capability!$L$12)</f>
        <v/>
      </c>
      <c r="GA81">
        <f>IF(OR(ISNA(FW81),ISNA(FW80)),NA(),ABS(FW81-FW80))</f>
        <v/>
      </c>
      <c r="GB81">
        <f>IF(ISNA(FV81),NA(),Capability!$N$12)</f>
        <v/>
      </c>
      <c r="GC81">
        <f>IF(ISNA(FV81),NA(),IF(OR(Capability!$Q$12="",Settings!$F$7&lt;&gt;"Y"),NA(),Capability!$Q$12))</f>
        <v/>
      </c>
      <c r="GD81">
        <f>IF(ISNA(FV81),NA(),IF(OR(Capability!$P$12="",Settings!$F$7&lt;&gt;"Y"),NA(),Capability!$P$12))</f>
        <v/>
      </c>
      <c r="GJ81">
        <f>IF((GM$1+77)&gt;GK$1,NA(),(GM$1+77)-4)</f>
        <v/>
      </c>
      <c r="GK81">
        <f>IF((GM$1+77)&gt;GK$1,NA(),INDEX('Data Entry'!$P$5:$P$10004,(GM$1+77)-4))</f>
        <v/>
      </c>
      <c r="GL81">
        <f>IF(ISNA(GJ81),NA(),Capability!$K$13)</f>
        <v/>
      </c>
      <c r="GM81">
        <f>IF(ISNA(GJ81),NA(),Capability!$J$13)</f>
        <v/>
      </c>
      <c r="GN81">
        <f>IF(ISNA(GJ81),NA(),Capability!$L$13)</f>
        <v/>
      </c>
      <c r="GO81">
        <f>IF(OR(ISNA(GK81),ISNA(GK80)),NA(),ABS(GK81-GK80))</f>
        <v/>
      </c>
      <c r="GP81">
        <f>IF(ISNA(GJ81),NA(),Capability!$N$13)</f>
        <v/>
      </c>
      <c r="GQ81">
        <f>IF(ISNA(GJ81),NA(),IF(OR(Capability!$Q$13="",Settings!$F$7&lt;&gt;"Y"),NA(),Capability!$Q$13))</f>
        <v/>
      </c>
      <c r="GR81">
        <f>IF(ISNA(GJ81),NA(),IF(OR(Capability!$P$13="",Settings!$F$7&lt;&gt;"Y"),NA(),Capability!$P$13))</f>
        <v/>
      </c>
      <c r="GX81">
        <f>IF((HA$1+77)&gt;GY$1,NA(),(HA$1+77)-4)</f>
        <v/>
      </c>
      <c r="GY81">
        <f>IF((HA$1+77)&gt;GY$1,NA(),INDEX('Data Entry'!$Q$5:$Q$10004,(HA$1+77)-4))</f>
        <v/>
      </c>
      <c r="GZ81">
        <f>IF(ISNA(GX81),NA(),Capability!$K$14)</f>
        <v/>
      </c>
      <c r="HA81">
        <f>IF(ISNA(GX81),NA(),Capability!$J$14)</f>
        <v/>
      </c>
      <c r="HB81">
        <f>IF(ISNA(GX81),NA(),Capability!$L$14)</f>
        <v/>
      </c>
      <c r="HC81">
        <f>IF(OR(ISNA(GY81),ISNA(GY80)),NA(),ABS(GY81-GY80))</f>
        <v/>
      </c>
      <c r="HD81">
        <f>IF(ISNA(GX81),NA(),Capability!$N$14)</f>
        <v/>
      </c>
      <c r="HE81">
        <f>IF(ISNA(GX81),NA(),IF(OR(Capability!$Q$14="",Settings!$F$7&lt;&gt;"Y"),NA(),Capability!$Q$14))</f>
        <v/>
      </c>
      <c r="HF81">
        <f>IF(ISNA(GX81),NA(),IF(OR(Capability!$P$14="",Settings!$F$7&lt;&gt;"Y"),NA(),Capability!$P$14))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P82">
        <f>IF((CS$1+78)&gt;CQ$1,NA(),(CS$1+78)-4)</f>
        <v/>
      </c>
      <c r="CQ82">
        <f>IF((CS$1+78)&gt;CQ$1,NA(),INDEX('Data Entry'!$I$5:$I$10004,(CS$1+78)-4))</f>
        <v/>
      </c>
      <c r="CR82">
        <f>IF(ISNA(CP82),NA(),Capability!$K$6)</f>
        <v/>
      </c>
      <c r="CS82">
        <f>IF(ISNA(CP82),NA(),Capability!$J$6)</f>
        <v/>
      </c>
      <c r="CT82">
        <f>IF(ISNA(CP82),NA(),Capability!$L$6)</f>
        <v/>
      </c>
      <c r="CU82">
        <f>IF(OR(ISNA(CQ82),ISNA(CQ81)),NA(),ABS(CQ82-CQ81))</f>
        <v/>
      </c>
      <c r="CV82">
        <f>IF(ISNA(CP82),NA(),Capability!$N$6)</f>
        <v/>
      </c>
      <c r="CW82">
        <f>IF(ISNA(CP82),NA(),IF(OR(Capability!$Q$6="",Settings!$F$7&lt;&gt;"Y"),NA(),Capability!$Q$6))</f>
        <v/>
      </c>
      <c r="CX82">
        <f>IF(ISNA(CP82),NA(),IF(OR(Capability!$P$6="",Settings!$F$7&lt;&gt;"Y"),NA(),Capability!$P$6))</f>
        <v/>
      </c>
      <c r="DD82">
        <f>IF((DG$1+78)&gt;DE$1,NA(),(DG$1+78)-4)</f>
        <v/>
      </c>
      <c r="DE82">
        <f>IF((DG$1+78)&gt;DE$1,NA(),INDEX('Data Entry'!$J$5:$J$10004,(DG$1+78)-4))</f>
        <v/>
      </c>
      <c r="DF82">
        <f>IF(ISNA(DD82),NA(),Capability!$K$7)</f>
        <v/>
      </c>
      <c r="DG82">
        <f>IF(ISNA(DD82),NA(),Capability!$J$7)</f>
        <v/>
      </c>
      <c r="DH82">
        <f>IF(ISNA(DD82),NA(),Capability!$L$7)</f>
        <v/>
      </c>
      <c r="DI82">
        <f>IF(OR(ISNA(DE82),ISNA(DE81)),NA(),ABS(DE82-DE81))</f>
        <v/>
      </c>
      <c r="DJ82">
        <f>IF(ISNA(DD82),NA(),Capability!$N$7)</f>
        <v/>
      </c>
      <c r="DK82">
        <f>IF(ISNA(DD82),NA(),IF(OR(Capability!$Q$7="",Settings!$F$7&lt;&gt;"Y"),NA(),Capability!$Q$7))</f>
        <v/>
      </c>
      <c r="DL82">
        <f>IF(ISNA(DD82),NA(),IF(OR(Capability!$P$7="",Settings!$F$7&lt;&gt;"Y"),NA(),Capability!$P$7))</f>
        <v/>
      </c>
      <c r="DR82">
        <f>IF((DU$1+78)&gt;DS$1,NA(),(DU$1+78)-4)</f>
        <v/>
      </c>
      <c r="DS82">
        <f>IF((DU$1+78)&gt;DS$1,NA(),INDEX('Data Entry'!$K$5:$K$10004,(DU$1+78)-4))</f>
        <v/>
      </c>
      <c r="DT82">
        <f>IF(ISNA(DR82),NA(),Capability!$K$8)</f>
        <v/>
      </c>
      <c r="DU82">
        <f>IF(ISNA(DR82),NA(),Capability!$J$8)</f>
        <v/>
      </c>
      <c r="DV82">
        <f>IF(ISNA(DR82),NA(),Capability!$L$8)</f>
        <v/>
      </c>
      <c r="DW82">
        <f>IF(OR(ISNA(DS82),ISNA(DS81)),NA(),ABS(DS82-DS81))</f>
        <v/>
      </c>
      <c r="DX82">
        <f>IF(ISNA(DR82),NA(),Capability!$N$8)</f>
        <v/>
      </c>
      <c r="DY82">
        <f>IF(ISNA(DR82),NA(),IF(OR(Capability!$Q$8="",Settings!$F$7&lt;&gt;"Y"),NA(),Capability!$Q$8))</f>
        <v/>
      </c>
      <c r="DZ82">
        <f>IF(ISNA(DR82),NA(),IF(OR(Capability!$P$8="",Settings!$F$7&lt;&gt;"Y"),NA(),Capability!$P$8))</f>
        <v/>
      </c>
      <c r="EF82">
        <f>IF((EI$1+78)&gt;EG$1,NA(),(EI$1+78)-4)</f>
        <v/>
      </c>
      <c r="EG82">
        <f>IF((EI$1+78)&gt;EG$1,NA(),INDEX('Data Entry'!$L$5:$L$10004,(EI$1+78)-4))</f>
        <v/>
      </c>
      <c r="EH82">
        <f>IF(ISNA(EF82),NA(),Capability!$K$9)</f>
        <v/>
      </c>
      <c r="EI82">
        <f>IF(ISNA(EF82),NA(),Capability!$J$9)</f>
        <v/>
      </c>
      <c r="EJ82">
        <f>IF(ISNA(EF82),NA(),Capability!$L$9)</f>
        <v/>
      </c>
      <c r="EK82">
        <f>IF(OR(ISNA(EG82),ISNA(EG81)),NA(),ABS(EG82-EG81))</f>
        <v/>
      </c>
      <c r="EL82">
        <f>IF(ISNA(EF82),NA(),Capability!$N$9)</f>
        <v/>
      </c>
      <c r="EM82">
        <f>IF(ISNA(EF82),NA(),IF(OR(Capability!$Q$9="",Settings!$F$7&lt;&gt;"Y"),NA(),Capability!$Q$9))</f>
        <v/>
      </c>
      <c r="EN82">
        <f>IF(ISNA(EF82),NA(),IF(OR(Capability!$P$9="",Settings!$F$7&lt;&gt;"Y"),NA(),Capability!$P$9))</f>
        <v/>
      </c>
      <c r="ET82">
        <f>IF((EW$1+78)&gt;EU$1,NA(),(EW$1+78)-4)</f>
        <v/>
      </c>
      <c r="EU82">
        <f>IF((EW$1+78)&gt;EU$1,NA(),INDEX('Data Entry'!$M$5:$M$10004,(EW$1+78)-4))</f>
        <v/>
      </c>
      <c r="EV82">
        <f>IF(ISNA(ET82),NA(),Capability!$K$10)</f>
        <v/>
      </c>
      <c r="EW82">
        <f>IF(ISNA(ET82),NA(),Capability!$J$10)</f>
        <v/>
      </c>
      <c r="EX82">
        <f>IF(ISNA(ET82),NA(),Capability!$L$10)</f>
        <v/>
      </c>
      <c r="EY82">
        <f>IF(OR(ISNA(EU82),ISNA(EU81)),NA(),ABS(EU82-EU81))</f>
        <v/>
      </c>
      <c r="EZ82">
        <f>IF(ISNA(ET82),NA(),Capability!$N$10)</f>
        <v/>
      </c>
      <c r="FA82">
        <f>IF(ISNA(ET82),NA(),IF(OR(Capability!$Q$10="",Settings!$F$7&lt;&gt;"Y"),NA(),Capability!$Q$10))</f>
        <v/>
      </c>
      <c r="FB82">
        <f>IF(ISNA(ET82),NA(),IF(OR(Capability!$P$10="",Settings!$F$7&lt;&gt;"Y"),NA(),Capability!$P$10))</f>
        <v/>
      </c>
      <c r="FH82">
        <f>IF((FK$1+78)&gt;FI$1,NA(),(FK$1+78)-4)</f>
        <v/>
      </c>
      <c r="FI82">
        <f>IF((FK$1+78)&gt;FI$1,NA(),INDEX('Data Entry'!$N$5:$N$10004,(FK$1+78)-4))</f>
        <v/>
      </c>
      <c r="FJ82">
        <f>IF(ISNA(FH82),NA(),Capability!$K$11)</f>
        <v/>
      </c>
      <c r="FK82">
        <f>IF(ISNA(FH82),NA(),Capability!$J$11)</f>
        <v/>
      </c>
      <c r="FL82">
        <f>IF(ISNA(FH82),NA(),Capability!$L$11)</f>
        <v/>
      </c>
      <c r="FM82">
        <f>IF(OR(ISNA(FI82),ISNA(FI81)),NA(),ABS(FI82-FI81))</f>
        <v/>
      </c>
      <c r="FN82">
        <f>IF(ISNA(FH82),NA(),Capability!$N$11)</f>
        <v/>
      </c>
      <c r="FO82">
        <f>IF(ISNA(FH82),NA(),IF(OR(Capability!$Q$11="",Settings!$F$7&lt;&gt;"Y"),NA(),Capability!$Q$11))</f>
        <v/>
      </c>
      <c r="FP82">
        <f>IF(ISNA(FH82),NA(),IF(OR(Capability!$P$11="",Settings!$F$7&lt;&gt;"Y"),NA(),Capability!$P$11))</f>
        <v/>
      </c>
      <c r="FV82">
        <f>IF((FY$1+78)&gt;FW$1,NA(),(FY$1+78)-4)</f>
        <v/>
      </c>
      <c r="FW82">
        <f>IF((FY$1+78)&gt;FW$1,NA(),INDEX('Data Entry'!$O$5:$O$10004,(FY$1+78)-4))</f>
        <v/>
      </c>
      <c r="FX82">
        <f>IF(ISNA(FV82),NA(),Capability!$K$12)</f>
        <v/>
      </c>
      <c r="FY82">
        <f>IF(ISNA(FV82),NA(),Capability!$J$12)</f>
        <v/>
      </c>
      <c r="FZ82">
        <f>IF(ISNA(FV82),NA(),Capability!$L$12)</f>
        <v/>
      </c>
      <c r="GA82">
        <f>IF(OR(ISNA(FW82),ISNA(FW81)),NA(),ABS(FW82-FW81))</f>
        <v/>
      </c>
      <c r="GB82">
        <f>IF(ISNA(FV82),NA(),Capability!$N$12)</f>
        <v/>
      </c>
      <c r="GC82">
        <f>IF(ISNA(FV82),NA(),IF(OR(Capability!$Q$12="",Settings!$F$7&lt;&gt;"Y"),NA(),Capability!$Q$12))</f>
        <v/>
      </c>
      <c r="GD82">
        <f>IF(ISNA(FV82),NA(),IF(OR(Capability!$P$12="",Settings!$F$7&lt;&gt;"Y"),NA(),Capability!$P$12))</f>
        <v/>
      </c>
      <c r="GJ82">
        <f>IF((GM$1+78)&gt;GK$1,NA(),(GM$1+78)-4)</f>
        <v/>
      </c>
      <c r="GK82">
        <f>IF((GM$1+78)&gt;GK$1,NA(),INDEX('Data Entry'!$P$5:$P$10004,(GM$1+78)-4))</f>
        <v/>
      </c>
      <c r="GL82">
        <f>IF(ISNA(GJ82),NA(),Capability!$K$13)</f>
        <v/>
      </c>
      <c r="GM82">
        <f>IF(ISNA(GJ82),NA(),Capability!$J$13)</f>
        <v/>
      </c>
      <c r="GN82">
        <f>IF(ISNA(GJ82),NA(),Capability!$L$13)</f>
        <v/>
      </c>
      <c r="GO82">
        <f>IF(OR(ISNA(GK82),ISNA(GK81)),NA(),ABS(GK82-GK81))</f>
        <v/>
      </c>
      <c r="GP82">
        <f>IF(ISNA(GJ82),NA(),Capability!$N$13)</f>
        <v/>
      </c>
      <c r="GQ82">
        <f>IF(ISNA(GJ82),NA(),IF(OR(Capability!$Q$13="",Settings!$F$7&lt;&gt;"Y"),NA(),Capability!$Q$13))</f>
        <v/>
      </c>
      <c r="GR82">
        <f>IF(ISNA(GJ82),NA(),IF(OR(Capability!$P$13="",Settings!$F$7&lt;&gt;"Y"),NA(),Capability!$P$13))</f>
        <v/>
      </c>
      <c r="GX82">
        <f>IF((HA$1+78)&gt;GY$1,NA(),(HA$1+78)-4)</f>
        <v/>
      </c>
      <c r="GY82">
        <f>IF((HA$1+78)&gt;GY$1,NA(),INDEX('Data Entry'!$Q$5:$Q$10004,(HA$1+78)-4))</f>
        <v/>
      </c>
      <c r="GZ82">
        <f>IF(ISNA(GX82),NA(),Capability!$K$14)</f>
        <v/>
      </c>
      <c r="HA82">
        <f>IF(ISNA(GX82),NA(),Capability!$J$14)</f>
        <v/>
      </c>
      <c r="HB82">
        <f>IF(ISNA(GX82),NA(),Capability!$L$14)</f>
        <v/>
      </c>
      <c r="HC82">
        <f>IF(OR(ISNA(GY82),ISNA(GY81)),NA(),ABS(GY82-GY81))</f>
        <v/>
      </c>
      <c r="HD82">
        <f>IF(ISNA(GX82),NA(),Capability!$N$14)</f>
        <v/>
      </c>
      <c r="HE82">
        <f>IF(ISNA(GX82),NA(),IF(OR(Capability!$Q$14="",Settings!$F$7&lt;&gt;"Y"),NA(),Capability!$Q$14))</f>
        <v/>
      </c>
      <c r="HF82">
        <f>IF(ISNA(GX82),NA(),IF(OR(Capability!$P$14="",Settings!$F$7&lt;&gt;"Y"),NA(),Capability!$P$14))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P83">
        <f>IF((CS$1+79)&gt;CQ$1,NA(),(CS$1+79)-4)</f>
        <v/>
      </c>
      <c r="CQ83">
        <f>IF((CS$1+79)&gt;CQ$1,NA(),INDEX('Data Entry'!$I$5:$I$10004,(CS$1+79)-4))</f>
        <v/>
      </c>
      <c r="CR83">
        <f>IF(ISNA(CP83),NA(),Capability!$K$6)</f>
        <v/>
      </c>
      <c r="CS83">
        <f>IF(ISNA(CP83),NA(),Capability!$J$6)</f>
        <v/>
      </c>
      <c r="CT83">
        <f>IF(ISNA(CP83),NA(),Capability!$L$6)</f>
        <v/>
      </c>
      <c r="CU83">
        <f>IF(OR(ISNA(CQ83),ISNA(CQ82)),NA(),ABS(CQ83-CQ82))</f>
        <v/>
      </c>
      <c r="CV83">
        <f>IF(ISNA(CP83),NA(),Capability!$N$6)</f>
        <v/>
      </c>
      <c r="CW83">
        <f>IF(ISNA(CP83),NA(),IF(OR(Capability!$Q$6="",Settings!$F$7&lt;&gt;"Y"),NA(),Capability!$Q$6))</f>
        <v/>
      </c>
      <c r="CX83">
        <f>IF(ISNA(CP83),NA(),IF(OR(Capability!$P$6="",Settings!$F$7&lt;&gt;"Y"),NA(),Capability!$P$6))</f>
        <v/>
      </c>
      <c r="DD83">
        <f>IF((DG$1+79)&gt;DE$1,NA(),(DG$1+79)-4)</f>
        <v/>
      </c>
      <c r="DE83">
        <f>IF((DG$1+79)&gt;DE$1,NA(),INDEX('Data Entry'!$J$5:$J$10004,(DG$1+79)-4))</f>
        <v/>
      </c>
      <c r="DF83">
        <f>IF(ISNA(DD83),NA(),Capability!$K$7)</f>
        <v/>
      </c>
      <c r="DG83">
        <f>IF(ISNA(DD83),NA(),Capability!$J$7)</f>
        <v/>
      </c>
      <c r="DH83">
        <f>IF(ISNA(DD83),NA(),Capability!$L$7)</f>
        <v/>
      </c>
      <c r="DI83">
        <f>IF(OR(ISNA(DE83),ISNA(DE82)),NA(),ABS(DE83-DE82))</f>
        <v/>
      </c>
      <c r="DJ83">
        <f>IF(ISNA(DD83),NA(),Capability!$N$7)</f>
        <v/>
      </c>
      <c r="DK83">
        <f>IF(ISNA(DD83),NA(),IF(OR(Capability!$Q$7="",Settings!$F$7&lt;&gt;"Y"),NA(),Capability!$Q$7))</f>
        <v/>
      </c>
      <c r="DL83">
        <f>IF(ISNA(DD83),NA(),IF(OR(Capability!$P$7="",Settings!$F$7&lt;&gt;"Y"),NA(),Capability!$P$7))</f>
        <v/>
      </c>
      <c r="DR83">
        <f>IF((DU$1+79)&gt;DS$1,NA(),(DU$1+79)-4)</f>
        <v/>
      </c>
      <c r="DS83">
        <f>IF((DU$1+79)&gt;DS$1,NA(),INDEX('Data Entry'!$K$5:$K$10004,(DU$1+79)-4))</f>
        <v/>
      </c>
      <c r="DT83">
        <f>IF(ISNA(DR83),NA(),Capability!$K$8)</f>
        <v/>
      </c>
      <c r="DU83">
        <f>IF(ISNA(DR83),NA(),Capability!$J$8)</f>
        <v/>
      </c>
      <c r="DV83">
        <f>IF(ISNA(DR83),NA(),Capability!$L$8)</f>
        <v/>
      </c>
      <c r="DW83">
        <f>IF(OR(ISNA(DS83),ISNA(DS82)),NA(),ABS(DS83-DS82))</f>
        <v/>
      </c>
      <c r="DX83">
        <f>IF(ISNA(DR83),NA(),Capability!$N$8)</f>
        <v/>
      </c>
      <c r="DY83">
        <f>IF(ISNA(DR83),NA(),IF(OR(Capability!$Q$8="",Settings!$F$7&lt;&gt;"Y"),NA(),Capability!$Q$8))</f>
        <v/>
      </c>
      <c r="DZ83">
        <f>IF(ISNA(DR83),NA(),IF(OR(Capability!$P$8="",Settings!$F$7&lt;&gt;"Y"),NA(),Capability!$P$8))</f>
        <v/>
      </c>
      <c r="EF83">
        <f>IF((EI$1+79)&gt;EG$1,NA(),(EI$1+79)-4)</f>
        <v/>
      </c>
      <c r="EG83">
        <f>IF((EI$1+79)&gt;EG$1,NA(),INDEX('Data Entry'!$L$5:$L$10004,(EI$1+79)-4))</f>
        <v/>
      </c>
      <c r="EH83">
        <f>IF(ISNA(EF83),NA(),Capability!$K$9)</f>
        <v/>
      </c>
      <c r="EI83">
        <f>IF(ISNA(EF83),NA(),Capability!$J$9)</f>
        <v/>
      </c>
      <c r="EJ83">
        <f>IF(ISNA(EF83),NA(),Capability!$L$9)</f>
        <v/>
      </c>
      <c r="EK83">
        <f>IF(OR(ISNA(EG83),ISNA(EG82)),NA(),ABS(EG83-EG82))</f>
        <v/>
      </c>
      <c r="EL83">
        <f>IF(ISNA(EF83),NA(),Capability!$N$9)</f>
        <v/>
      </c>
      <c r="EM83">
        <f>IF(ISNA(EF83),NA(),IF(OR(Capability!$Q$9="",Settings!$F$7&lt;&gt;"Y"),NA(),Capability!$Q$9))</f>
        <v/>
      </c>
      <c r="EN83">
        <f>IF(ISNA(EF83),NA(),IF(OR(Capability!$P$9="",Settings!$F$7&lt;&gt;"Y"),NA(),Capability!$P$9))</f>
        <v/>
      </c>
      <c r="ET83">
        <f>IF((EW$1+79)&gt;EU$1,NA(),(EW$1+79)-4)</f>
        <v/>
      </c>
      <c r="EU83">
        <f>IF((EW$1+79)&gt;EU$1,NA(),INDEX('Data Entry'!$M$5:$M$10004,(EW$1+79)-4))</f>
        <v/>
      </c>
      <c r="EV83">
        <f>IF(ISNA(ET83),NA(),Capability!$K$10)</f>
        <v/>
      </c>
      <c r="EW83">
        <f>IF(ISNA(ET83),NA(),Capability!$J$10)</f>
        <v/>
      </c>
      <c r="EX83">
        <f>IF(ISNA(ET83),NA(),Capability!$L$10)</f>
        <v/>
      </c>
      <c r="EY83">
        <f>IF(OR(ISNA(EU83),ISNA(EU82)),NA(),ABS(EU83-EU82))</f>
        <v/>
      </c>
      <c r="EZ83">
        <f>IF(ISNA(ET83),NA(),Capability!$N$10)</f>
        <v/>
      </c>
      <c r="FA83">
        <f>IF(ISNA(ET83),NA(),IF(OR(Capability!$Q$10="",Settings!$F$7&lt;&gt;"Y"),NA(),Capability!$Q$10))</f>
        <v/>
      </c>
      <c r="FB83">
        <f>IF(ISNA(ET83),NA(),IF(OR(Capability!$P$10="",Settings!$F$7&lt;&gt;"Y"),NA(),Capability!$P$10))</f>
        <v/>
      </c>
      <c r="FH83">
        <f>IF((FK$1+79)&gt;FI$1,NA(),(FK$1+79)-4)</f>
        <v/>
      </c>
      <c r="FI83">
        <f>IF((FK$1+79)&gt;FI$1,NA(),INDEX('Data Entry'!$N$5:$N$10004,(FK$1+79)-4))</f>
        <v/>
      </c>
      <c r="FJ83">
        <f>IF(ISNA(FH83),NA(),Capability!$K$11)</f>
        <v/>
      </c>
      <c r="FK83">
        <f>IF(ISNA(FH83),NA(),Capability!$J$11)</f>
        <v/>
      </c>
      <c r="FL83">
        <f>IF(ISNA(FH83),NA(),Capability!$L$11)</f>
        <v/>
      </c>
      <c r="FM83">
        <f>IF(OR(ISNA(FI83),ISNA(FI82)),NA(),ABS(FI83-FI82))</f>
        <v/>
      </c>
      <c r="FN83">
        <f>IF(ISNA(FH83),NA(),Capability!$N$11)</f>
        <v/>
      </c>
      <c r="FO83">
        <f>IF(ISNA(FH83),NA(),IF(OR(Capability!$Q$11="",Settings!$F$7&lt;&gt;"Y"),NA(),Capability!$Q$11))</f>
        <v/>
      </c>
      <c r="FP83">
        <f>IF(ISNA(FH83),NA(),IF(OR(Capability!$P$11="",Settings!$F$7&lt;&gt;"Y"),NA(),Capability!$P$11))</f>
        <v/>
      </c>
      <c r="FV83">
        <f>IF((FY$1+79)&gt;FW$1,NA(),(FY$1+79)-4)</f>
        <v/>
      </c>
      <c r="FW83">
        <f>IF((FY$1+79)&gt;FW$1,NA(),INDEX('Data Entry'!$O$5:$O$10004,(FY$1+79)-4))</f>
        <v/>
      </c>
      <c r="FX83">
        <f>IF(ISNA(FV83),NA(),Capability!$K$12)</f>
        <v/>
      </c>
      <c r="FY83">
        <f>IF(ISNA(FV83),NA(),Capability!$J$12)</f>
        <v/>
      </c>
      <c r="FZ83">
        <f>IF(ISNA(FV83),NA(),Capability!$L$12)</f>
        <v/>
      </c>
      <c r="GA83">
        <f>IF(OR(ISNA(FW83),ISNA(FW82)),NA(),ABS(FW83-FW82))</f>
        <v/>
      </c>
      <c r="GB83">
        <f>IF(ISNA(FV83),NA(),Capability!$N$12)</f>
        <v/>
      </c>
      <c r="GC83">
        <f>IF(ISNA(FV83),NA(),IF(OR(Capability!$Q$12="",Settings!$F$7&lt;&gt;"Y"),NA(),Capability!$Q$12))</f>
        <v/>
      </c>
      <c r="GD83">
        <f>IF(ISNA(FV83),NA(),IF(OR(Capability!$P$12="",Settings!$F$7&lt;&gt;"Y"),NA(),Capability!$P$12))</f>
        <v/>
      </c>
      <c r="GJ83">
        <f>IF((GM$1+79)&gt;GK$1,NA(),(GM$1+79)-4)</f>
        <v/>
      </c>
      <c r="GK83">
        <f>IF((GM$1+79)&gt;GK$1,NA(),INDEX('Data Entry'!$P$5:$P$10004,(GM$1+79)-4))</f>
        <v/>
      </c>
      <c r="GL83">
        <f>IF(ISNA(GJ83),NA(),Capability!$K$13)</f>
        <v/>
      </c>
      <c r="GM83">
        <f>IF(ISNA(GJ83),NA(),Capability!$J$13)</f>
        <v/>
      </c>
      <c r="GN83">
        <f>IF(ISNA(GJ83),NA(),Capability!$L$13)</f>
        <v/>
      </c>
      <c r="GO83">
        <f>IF(OR(ISNA(GK83),ISNA(GK82)),NA(),ABS(GK83-GK82))</f>
        <v/>
      </c>
      <c r="GP83">
        <f>IF(ISNA(GJ83),NA(),Capability!$N$13)</f>
        <v/>
      </c>
      <c r="GQ83">
        <f>IF(ISNA(GJ83),NA(),IF(OR(Capability!$Q$13="",Settings!$F$7&lt;&gt;"Y"),NA(),Capability!$Q$13))</f>
        <v/>
      </c>
      <c r="GR83">
        <f>IF(ISNA(GJ83),NA(),IF(OR(Capability!$P$13="",Settings!$F$7&lt;&gt;"Y"),NA(),Capability!$P$13))</f>
        <v/>
      </c>
      <c r="GX83">
        <f>IF((HA$1+79)&gt;GY$1,NA(),(HA$1+79)-4)</f>
        <v/>
      </c>
      <c r="GY83">
        <f>IF((HA$1+79)&gt;GY$1,NA(),INDEX('Data Entry'!$Q$5:$Q$10004,(HA$1+79)-4))</f>
        <v/>
      </c>
      <c r="GZ83">
        <f>IF(ISNA(GX83),NA(),Capability!$K$14)</f>
        <v/>
      </c>
      <c r="HA83">
        <f>IF(ISNA(GX83),NA(),Capability!$J$14)</f>
        <v/>
      </c>
      <c r="HB83">
        <f>IF(ISNA(GX83),NA(),Capability!$L$14)</f>
        <v/>
      </c>
      <c r="HC83">
        <f>IF(OR(ISNA(GY83),ISNA(GY82)),NA(),ABS(GY83-GY82))</f>
        <v/>
      </c>
      <c r="HD83">
        <f>IF(ISNA(GX83),NA(),Capability!$N$14)</f>
        <v/>
      </c>
      <c r="HE83">
        <f>IF(ISNA(GX83),NA(),IF(OR(Capability!$Q$14="",Settings!$F$7&lt;&gt;"Y"),NA(),Capability!$Q$14))</f>
        <v/>
      </c>
      <c r="HF83">
        <f>IF(ISNA(GX83),NA(),IF(OR(Capability!$P$14="",Settings!$F$7&lt;&gt;"Y"),NA(),Capability!$P$14))</f>
        <v/>
      </c>
    </row>
    <row r="84">
      <c r="A84" s="34">
        <f>"FEATURE 3: "&amp;IF(Settings!B19="","(unnamed)",Settings!B19)</f>
        <v/>
      </c>
      <c r="B84" s="9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P84">
        <f>IF((CS$1+80)&gt;CQ$1,NA(),(CS$1+80)-4)</f>
        <v/>
      </c>
      <c r="CQ84">
        <f>IF((CS$1+80)&gt;CQ$1,NA(),INDEX('Data Entry'!$I$5:$I$10004,(CS$1+80)-4))</f>
        <v/>
      </c>
      <c r="CR84">
        <f>IF(ISNA(CP84),NA(),Capability!$K$6)</f>
        <v/>
      </c>
      <c r="CS84">
        <f>IF(ISNA(CP84),NA(),Capability!$J$6)</f>
        <v/>
      </c>
      <c r="CT84">
        <f>IF(ISNA(CP84),NA(),Capability!$L$6)</f>
        <v/>
      </c>
      <c r="CU84">
        <f>IF(OR(ISNA(CQ84),ISNA(CQ83)),NA(),ABS(CQ84-CQ83))</f>
        <v/>
      </c>
      <c r="CV84">
        <f>IF(ISNA(CP84),NA(),Capability!$N$6)</f>
        <v/>
      </c>
      <c r="CW84">
        <f>IF(ISNA(CP84),NA(),IF(OR(Capability!$Q$6="",Settings!$F$7&lt;&gt;"Y"),NA(),Capability!$Q$6))</f>
        <v/>
      </c>
      <c r="CX84">
        <f>IF(ISNA(CP84),NA(),IF(OR(Capability!$P$6="",Settings!$F$7&lt;&gt;"Y"),NA(),Capability!$P$6))</f>
        <v/>
      </c>
      <c r="DD84">
        <f>IF((DG$1+80)&gt;DE$1,NA(),(DG$1+80)-4)</f>
        <v/>
      </c>
      <c r="DE84">
        <f>IF((DG$1+80)&gt;DE$1,NA(),INDEX('Data Entry'!$J$5:$J$10004,(DG$1+80)-4))</f>
        <v/>
      </c>
      <c r="DF84">
        <f>IF(ISNA(DD84),NA(),Capability!$K$7)</f>
        <v/>
      </c>
      <c r="DG84">
        <f>IF(ISNA(DD84),NA(),Capability!$J$7)</f>
        <v/>
      </c>
      <c r="DH84">
        <f>IF(ISNA(DD84),NA(),Capability!$L$7)</f>
        <v/>
      </c>
      <c r="DI84">
        <f>IF(OR(ISNA(DE84),ISNA(DE83)),NA(),ABS(DE84-DE83))</f>
        <v/>
      </c>
      <c r="DJ84">
        <f>IF(ISNA(DD84),NA(),Capability!$N$7)</f>
        <v/>
      </c>
      <c r="DK84">
        <f>IF(ISNA(DD84),NA(),IF(OR(Capability!$Q$7="",Settings!$F$7&lt;&gt;"Y"),NA(),Capability!$Q$7))</f>
        <v/>
      </c>
      <c r="DL84">
        <f>IF(ISNA(DD84),NA(),IF(OR(Capability!$P$7="",Settings!$F$7&lt;&gt;"Y"),NA(),Capability!$P$7))</f>
        <v/>
      </c>
      <c r="DR84">
        <f>IF((DU$1+80)&gt;DS$1,NA(),(DU$1+80)-4)</f>
        <v/>
      </c>
      <c r="DS84">
        <f>IF((DU$1+80)&gt;DS$1,NA(),INDEX('Data Entry'!$K$5:$K$10004,(DU$1+80)-4))</f>
        <v/>
      </c>
      <c r="DT84">
        <f>IF(ISNA(DR84),NA(),Capability!$K$8)</f>
        <v/>
      </c>
      <c r="DU84">
        <f>IF(ISNA(DR84),NA(),Capability!$J$8)</f>
        <v/>
      </c>
      <c r="DV84">
        <f>IF(ISNA(DR84),NA(),Capability!$L$8)</f>
        <v/>
      </c>
      <c r="DW84">
        <f>IF(OR(ISNA(DS84),ISNA(DS83)),NA(),ABS(DS84-DS83))</f>
        <v/>
      </c>
      <c r="DX84">
        <f>IF(ISNA(DR84),NA(),Capability!$N$8)</f>
        <v/>
      </c>
      <c r="DY84">
        <f>IF(ISNA(DR84),NA(),IF(OR(Capability!$Q$8="",Settings!$F$7&lt;&gt;"Y"),NA(),Capability!$Q$8))</f>
        <v/>
      </c>
      <c r="DZ84">
        <f>IF(ISNA(DR84),NA(),IF(OR(Capability!$P$8="",Settings!$F$7&lt;&gt;"Y"),NA(),Capability!$P$8))</f>
        <v/>
      </c>
      <c r="EF84">
        <f>IF((EI$1+80)&gt;EG$1,NA(),(EI$1+80)-4)</f>
        <v/>
      </c>
      <c r="EG84">
        <f>IF((EI$1+80)&gt;EG$1,NA(),INDEX('Data Entry'!$L$5:$L$10004,(EI$1+80)-4))</f>
        <v/>
      </c>
      <c r="EH84">
        <f>IF(ISNA(EF84),NA(),Capability!$K$9)</f>
        <v/>
      </c>
      <c r="EI84">
        <f>IF(ISNA(EF84),NA(),Capability!$J$9)</f>
        <v/>
      </c>
      <c r="EJ84">
        <f>IF(ISNA(EF84),NA(),Capability!$L$9)</f>
        <v/>
      </c>
      <c r="EK84">
        <f>IF(OR(ISNA(EG84),ISNA(EG83)),NA(),ABS(EG84-EG83))</f>
        <v/>
      </c>
      <c r="EL84">
        <f>IF(ISNA(EF84),NA(),Capability!$N$9)</f>
        <v/>
      </c>
      <c r="EM84">
        <f>IF(ISNA(EF84),NA(),IF(OR(Capability!$Q$9="",Settings!$F$7&lt;&gt;"Y"),NA(),Capability!$Q$9))</f>
        <v/>
      </c>
      <c r="EN84">
        <f>IF(ISNA(EF84),NA(),IF(OR(Capability!$P$9="",Settings!$F$7&lt;&gt;"Y"),NA(),Capability!$P$9))</f>
        <v/>
      </c>
      <c r="ET84">
        <f>IF((EW$1+80)&gt;EU$1,NA(),(EW$1+80)-4)</f>
        <v/>
      </c>
      <c r="EU84">
        <f>IF((EW$1+80)&gt;EU$1,NA(),INDEX('Data Entry'!$M$5:$M$10004,(EW$1+80)-4))</f>
        <v/>
      </c>
      <c r="EV84">
        <f>IF(ISNA(ET84),NA(),Capability!$K$10)</f>
        <v/>
      </c>
      <c r="EW84">
        <f>IF(ISNA(ET84),NA(),Capability!$J$10)</f>
        <v/>
      </c>
      <c r="EX84">
        <f>IF(ISNA(ET84),NA(),Capability!$L$10)</f>
        <v/>
      </c>
      <c r="EY84">
        <f>IF(OR(ISNA(EU84),ISNA(EU83)),NA(),ABS(EU84-EU83))</f>
        <v/>
      </c>
      <c r="EZ84">
        <f>IF(ISNA(ET84),NA(),Capability!$N$10)</f>
        <v/>
      </c>
      <c r="FA84">
        <f>IF(ISNA(ET84),NA(),IF(OR(Capability!$Q$10="",Settings!$F$7&lt;&gt;"Y"),NA(),Capability!$Q$10))</f>
        <v/>
      </c>
      <c r="FB84">
        <f>IF(ISNA(ET84),NA(),IF(OR(Capability!$P$10="",Settings!$F$7&lt;&gt;"Y"),NA(),Capability!$P$10))</f>
        <v/>
      </c>
      <c r="FH84">
        <f>IF((FK$1+80)&gt;FI$1,NA(),(FK$1+80)-4)</f>
        <v/>
      </c>
      <c r="FI84">
        <f>IF((FK$1+80)&gt;FI$1,NA(),INDEX('Data Entry'!$N$5:$N$10004,(FK$1+80)-4))</f>
        <v/>
      </c>
      <c r="FJ84">
        <f>IF(ISNA(FH84),NA(),Capability!$K$11)</f>
        <v/>
      </c>
      <c r="FK84">
        <f>IF(ISNA(FH84),NA(),Capability!$J$11)</f>
        <v/>
      </c>
      <c r="FL84">
        <f>IF(ISNA(FH84),NA(),Capability!$L$11)</f>
        <v/>
      </c>
      <c r="FM84">
        <f>IF(OR(ISNA(FI84),ISNA(FI83)),NA(),ABS(FI84-FI83))</f>
        <v/>
      </c>
      <c r="FN84">
        <f>IF(ISNA(FH84),NA(),Capability!$N$11)</f>
        <v/>
      </c>
      <c r="FO84">
        <f>IF(ISNA(FH84),NA(),IF(OR(Capability!$Q$11="",Settings!$F$7&lt;&gt;"Y"),NA(),Capability!$Q$11))</f>
        <v/>
      </c>
      <c r="FP84">
        <f>IF(ISNA(FH84),NA(),IF(OR(Capability!$P$11="",Settings!$F$7&lt;&gt;"Y"),NA(),Capability!$P$11))</f>
        <v/>
      </c>
      <c r="FV84">
        <f>IF((FY$1+80)&gt;FW$1,NA(),(FY$1+80)-4)</f>
        <v/>
      </c>
      <c r="FW84">
        <f>IF((FY$1+80)&gt;FW$1,NA(),INDEX('Data Entry'!$O$5:$O$10004,(FY$1+80)-4))</f>
        <v/>
      </c>
      <c r="FX84">
        <f>IF(ISNA(FV84),NA(),Capability!$K$12)</f>
        <v/>
      </c>
      <c r="FY84">
        <f>IF(ISNA(FV84),NA(),Capability!$J$12)</f>
        <v/>
      </c>
      <c r="FZ84">
        <f>IF(ISNA(FV84),NA(),Capability!$L$12)</f>
        <v/>
      </c>
      <c r="GA84">
        <f>IF(OR(ISNA(FW84),ISNA(FW83)),NA(),ABS(FW84-FW83))</f>
        <v/>
      </c>
      <c r="GB84">
        <f>IF(ISNA(FV84),NA(),Capability!$N$12)</f>
        <v/>
      </c>
      <c r="GC84">
        <f>IF(ISNA(FV84),NA(),IF(OR(Capability!$Q$12="",Settings!$F$7&lt;&gt;"Y"),NA(),Capability!$Q$12))</f>
        <v/>
      </c>
      <c r="GD84">
        <f>IF(ISNA(FV84),NA(),IF(OR(Capability!$P$12="",Settings!$F$7&lt;&gt;"Y"),NA(),Capability!$P$12))</f>
        <v/>
      </c>
      <c r="GJ84">
        <f>IF((GM$1+80)&gt;GK$1,NA(),(GM$1+80)-4)</f>
        <v/>
      </c>
      <c r="GK84">
        <f>IF((GM$1+80)&gt;GK$1,NA(),INDEX('Data Entry'!$P$5:$P$10004,(GM$1+80)-4))</f>
        <v/>
      </c>
      <c r="GL84">
        <f>IF(ISNA(GJ84),NA(),Capability!$K$13)</f>
        <v/>
      </c>
      <c r="GM84">
        <f>IF(ISNA(GJ84),NA(),Capability!$J$13)</f>
        <v/>
      </c>
      <c r="GN84">
        <f>IF(ISNA(GJ84),NA(),Capability!$L$13)</f>
        <v/>
      </c>
      <c r="GO84">
        <f>IF(OR(ISNA(GK84),ISNA(GK83)),NA(),ABS(GK84-GK83))</f>
        <v/>
      </c>
      <c r="GP84">
        <f>IF(ISNA(GJ84),NA(),Capability!$N$13)</f>
        <v/>
      </c>
      <c r="GQ84">
        <f>IF(ISNA(GJ84),NA(),IF(OR(Capability!$Q$13="",Settings!$F$7&lt;&gt;"Y"),NA(),Capability!$Q$13))</f>
        <v/>
      </c>
      <c r="GR84">
        <f>IF(ISNA(GJ84),NA(),IF(OR(Capability!$P$13="",Settings!$F$7&lt;&gt;"Y"),NA(),Capability!$P$13))</f>
        <v/>
      </c>
      <c r="GX84">
        <f>IF((HA$1+80)&gt;GY$1,NA(),(HA$1+80)-4)</f>
        <v/>
      </c>
      <c r="GY84">
        <f>IF((HA$1+80)&gt;GY$1,NA(),INDEX('Data Entry'!$Q$5:$Q$10004,(HA$1+80)-4))</f>
        <v/>
      </c>
      <c r="GZ84">
        <f>IF(ISNA(GX84),NA(),Capability!$K$14)</f>
        <v/>
      </c>
      <c r="HA84">
        <f>IF(ISNA(GX84),NA(),Capability!$J$14)</f>
        <v/>
      </c>
      <c r="HB84">
        <f>IF(ISNA(GX84),NA(),Capability!$L$14)</f>
        <v/>
      </c>
      <c r="HC84">
        <f>IF(OR(ISNA(GY84),ISNA(GY83)),NA(),ABS(GY84-GY83))</f>
        <v/>
      </c>
      <c r="HD84">
        <f>IF(ISNA(GX84),NA(),Capability!$N$14)</f>
        <v/>
      </c>
      <c r="HE84">
        <f>IF(ISNA(GX84),NA(),IF(OR(Capability!$Q$14="",Settings!$F$7&lt;&gt;"Y"),NA(),Capability!$Q$14))</f>
        <v/>
      </c>
      <c r="HF84">
        <f>IF(ISNA(GX84),NA(),IF(OR(Capability!$P$14="",Settings!$F$7&lt;&gt;"Y"),NA(),Capability!$P$14))</f>
        <v/>
      </c>
    </row>
    <row r="85">
      <c r="A85" s="35" t="inlineStr">
        <is>
          <t>Feature</t>
        </is>
      </c>
      <c r="B85" s="36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P85">
        <f>IF((CS$1+81)&gt;CQ$1,NA(),(CS$1+81)-4)</f>
        <v/>
      </c>
      <c r="CQ85">
        <f>IF((CS$1+81)&gt;CQ$1,NA(),INDEX('Data Entry'!$I$5:$I$10004,(CS$1+81)-4))</f>
        <v/>
      </c>
      <c r="CR85">
        <f>IF(ISNA(CP85),NA(),Capability!$K$6)</f>
        <v/>
      </c>
      <c r="CS85">
        <f>IF(ISNA(CP85),NA(),Capability!$J$6)</f>
        <v/>
      </c>
      <c r="CT85">
        <f>IF(ISNA(CP85),NA(),Capability!$L$6)</f>
        <v/>
      </c>
      <c r="CU85">
        <f>IF(OR(ISNA(CQ85),ISNA(CQ84)),NA(),ABS(CQ85-CQ84))</f>
        <v/>
      </c>
      <c r="CV85">
        <f>IF(ISNA(CP85),NA(),Capability!$N$6)</f>
        <v/>
      </c>
      <c r="CW85">
        <f>IF(ISNA(CP85),NA(),IF(OR(Capability!$Q$6="",Settings!$F$7&lt;&gt;"Y"),NA(),Capability!$Q$6))</f>
        <v/>
      </c>
      <c r="CX85">
        <f>IF(ISNA(CP85),NA(),IF(OR(Capability!$P$6="",Settings!$F$7&lt;&gt;"Y"),NA(),Capability!$P$6))</f>
        <v/>
      </c>
      <c r="DD85">
        <f>IF((DG$1+81)&gt;DE$1,NA(),(DG$1+81)-4)</f>
        <v/>
      </c>
      <c r="DE85">
        <f>IF((DG$1+81)&gt;DE$1,NA(),INDEX('Data Entry'!$J$5:$J$10004,(DG$1+81)-4))</f>
        <v/>
      </c>
      <c r="DF85">
        <f>IF(ISNA(DD85),NA(),Capability!$K$7)</f>
        <v/>
      </c>
      <c r="DG85">
        <f>IF(ISNA(DD85),NA(),Capability!$J$7)</f>
        <v/>
      </c>
      <c r="DH85">
        <f>IF(ISNA(DD85),NA(),Capability!$L$7)</f>
        <v/>
      </c>
      <c r="DI85">
        <f>IF(OR(ISNA(DE85),ISNA(DE84)),NA(),ABS(DE85-DE84))</f>
        <v/>
      </c>
      <c r="DJ85">
        <f>IF(ISNA(DD85),NA(),Capability!$N$7)</f>
        <v/>
      </c>
      <c r="DK85">
        <f>IF(ISNA(DD85),NA(),IF(OR(Capability!$Q$7="",Settings!$F$7&lt;&gt;"Y"),NA(),Capability!$Q$7))</f>
        <v/>
      </c>
      <c r="DL85">
        <f>IF(ISNA(DD85),NA(),IF(OR(Capability!$P$7="",Settings!$F$7&lt;&gt;"Y"),NA(),Capability!$P$7))</f>
        <v/>
      </c>
      <c r="DR85">
        <f>IF((DU$1+81)&gt;DS$1,NA(),(DU$1+81)-4)</f>
        <v/>
      </c>
      <c r="DS85">
        <f>IF((DU$1+81)&gt;DS$1,NA(),INDEX('Data Entry'!$K$5:$K$10004,(DU$1+81)-4))</f>
        <v/>
      </c>
      <c r="DT85">
        <f>IF(ISNA(DR85),NA(),Capability!$K$8)</f>
        <v/>
      </c>
      <c r="DU85">
        <f>IF(ISNA(DR85),NA(),Capability!$J$8)</f>
        <v/>
      </c>
      <c r="DV85">
        <f>IF(ISNA(DR85),NA(),Capability!$L$8)</f>
        <v/>
      </c>
      <c r="DW85">
        <f>IF(OR(ISNA(DS85),ISNA(DS84)),NA(),ABS(DS85-DS84))</f>
        <v/>
      </c>
      <c r="DX85">
        <f>IF(ISNA(DR85),NA(),Capability!$N$8)</f>
        <v/>
      </c>
      <c r="DY85">
        <f>IF(ISNA(DR85),NA(),IF(OR(Capability!$Q$8="",Settings!$F$7&lt;&gt;"Y"),NA(),Capability!$Q$8))</f>
        <v/>
      </c>
      <c r="DZ85">
        <f>IF(ISNA(DR85),NA(),IF(OR(Capability!$P$8="",Settings!$F$7&lt;&gt;"Y"),NA(),Capability!$P$8))</f>
        <v/>
      </c>
      <c r="EF85">
        <f>IF((EI$1+81)&gt;EG$1,NA(),(EI$1+81)-4)</f>
        <v/>
      </c>
      <c r="EG85">
        <f>IF((EI$1+81)&gt;EG$1,NA(),INDEX('Data Entry'!$L$5:$L$10004,(EI$1+81)-4))</f>
        <v/>
      </c>
      <c r="EH85">
        <f>IF(ISNA(EF85),NA(),Capability!$K$9)</f>
        <v/>
      </c>
      <c r="EI85">
        <f>IF(ISNA(EF85),NA(),Capability!$J$9)</f>
        <v/>
      </c>
      <c r="EJ85">
        <f>IF(ISNA(EF85),NA(),Capability!$L$9)</f>
        <v/>
      </c>
      <c r="EK85">
        <f>IF(OR(ISNA(EG85),ISNA(EG84)),NA(),ABS(EG85-EG84))</f>
        <v/>
      </c>
      <c r="EL85">
        <f>IF(ISNA(EF85),NA(),Capability!$N$9)</f>
        <v/>
      </c>
      <c r="EM85">
        <f>IF(ISNA(EF85),NA(),IF(OR(Capability!$Q$9="",Settings!$F$7&lt;&gt;"Y"),NA(),Capability!$Q$9))</f>
        <v/>
      </c>
      <c r="EN85">
        <f>IF(ISNA(EF85),NA(),IF(OR(Capability!$P$9="",Settings!$F$7&lt;&gt;"Y"),NA(),Capability!$P$9))</f>
        <v/>
      </c>
      <c r="ET85">
        <f>IF((EW$1+81)&gt;EU$1,NA(),(EW$1+81)-4)</f>
        <v/>
      </c>
      <c r="EU85">
        <f>IF((EW$1+81)&gt;EU$1,NA(),INDEX('Data Entry'!$M$5:$M$10004,(EW$1+81)-4))</f>
        <v/>
      </c>
      <c r="EV85">
        <f>IF(ISNA(ET85),NA(),Capability!$K$10)</f>
        <v/>
      </c>
      <c r="EW85">
        <f>IF(ISNA(ET85),NA(),Capability!$J$10)</f>
        <v/>
      </c>
      <c r="EX85">
        <f>IF(ISNA(ET85),NA(),Capability!$L$10)</f>
        <v/>
      </c>
      <c r="EY85">
        <f>IF(OR(ISNA(EU85),ISNA(EU84)),NA(),ABS(EU85-EU84))</f>
        <v/>
      </c>
      <c r="EZ85">
        <f>IF(ISNA(ET85),NA(),Capability!$N$10)</f>
        <v/>
      </c>
      <c r="FA85">
        <f>IF(ISNA(ET85),NA(),IF(OR(Capability!$Q$10="",Settings!$F$7&lt;&gt;"Y"),NA(),Capability!$Q$10))</f>
        <v/>
      </c>
      <c r="FB85">
        <f>IF(ISNA(ET85),NA(),IF(OR(Capability!$P$10="",Settings!$F$7&lt;&gt;"Y"),NA(),Capability!$P$10))</f>
        <v/>
      </c>
      <c r="FH85">
        <f>IF((FK$1+81)&gt;FI$1,NA(),(FK$1+81)-4)</f>
        <v/>
      </c>
      <c r="FI85">
        <f>IF((FK$1+81)&gt;FI$1,NA(),INDEX('Data Entry'!$N$5:$N$10004,(FK$1+81)-4))</f>
        <v/>
      </c>
      <c r="FJ85">
        <f>IF(ISNA(FH85),NA(),Capability!$K$11)</f>
        <v/>
      </c>
      <c r="FK85">
        <f>IF(ISNA(FH85),NA(),Capability!$J$11)</f>
        <v/>
      </c>
      <c r="FL85">
        <f>IF(ISNA(FH85),NA(),Capability!$L$11)</f>
        <v/>
      </c>
      <c r="FM85">
        <f>IF(OR(ISNA(FI85),ISNA(FI84)),NA(),ABS(FI85-FI84))</f>
        <v/>
      </c>
      <c r="FN85">
        <f>IF(ISNA(FH85),NA(),Capability!$N$11)</f>
        <v/>
      </c>
      <c r="FO85">
        <f>IF(ISNA(FH85),NA(),IF(OR(Capability!$Q$11="",Settings!$F$7&lt;&gt;"Y"),NA(),Capability!$Q$11))</f>
        <v/>
      </c>
      <c r="FP85">
        <f>IF(ISNA(FH85),NA(),IF(OR(Capability!$P$11="",Settings!$F$7&lt;&gt;"Y"),NA(),Capability!$P$11))</f>
        <v/>
      </c>
      <c r="FV85">
        <f>IF((FY$1+81)&gt;FW$1,NA(),(FY$1+81)-4)</f>
        <v/>
      </c>
      <c r="FW85">
        <f>IF((FY$1+81)&gt;FW$1,NA(),INDEX('Data Entry'!$O$5:$O$10004,(FY$1+81)-4))</f>
        <v/>
      </c>
      <c r="FX85">
        <f>IF(ISNA(FV85),NA(),Capability!$K$12)</f>
        <v/>
      </c>
      <c r="FY85">
        <f>IF(ISNA(FV85),NA(),Capability!$J$12)</f>
        <v/>
      </c>
      <c r="FZ85">
        <f>IF(ISNA(FV85),NA(),Capability!$L$12)</f>
        <v/>
      </c>
      <c r="GA85">
        <f>IF(OR(ISNA(FW85),ISNA(FW84)),NA(),ABS(FW85-FW84))</f>
        <v/>
      </c>
      <c r="GB85">
        <f>IF(ISNA(FV85),NA(),Capability!$N$12)</f>
        <v/>
      </c>
      <c r="GC85">
        <f>IF(ISNA(FV85),NA(),IF(OR(Capability!$Q$12="",Settings!$F$7&lt;&gt;"Y"),NA(),Capability!$Q$12))</f>
        <v/>
      </c>
      <c r="GD85">
        <f>IF(ISNA(FV85),NA(),IF(OR(Capability!$P$12="",Settings!$F$7&lt;&gt;"Y"),NA(),Capability!$P$12))</f>
        <v/>
      </c>
      <c r="GJ85">
        <f>IF((GM$1+81)&gt;GK$1,NA(),(GM$1+81)-4)</f>
        <v/>
      </c>
      <c r="GK85">
        <f>IF((GM$1+81)&gt;GK$1,NA(),INDEX('Data Entry'!$P$5:$P$10004,(GM$1+81)-4))</f>
        <v/>
      </c>
      <c r="GL85">
        <f>IF(ISNA(GJ85),NA(),Capability!$K$13)</f>
        <v/>
      </c>
      <c r="GM85">
        <f>IF(ISNA(GJ85),NA(),Capability!$J$13)</f>
        <v/>
      </c>
      <c r="GN85">
        <f>IF(ISNA(GJ85),NA(),Capability!$L$13)</f>
        <v/>
      </c>
      <c r="GO85">
        <f>IF(OR(ISNA(GK85),ISNA(GK84)),NA(),ABS(GK85-GK84))</f>
        <v/>
      </c>
      <c r="GP85">
        <f>IF(ISNA(GJ85),NA(),Capability!$N$13)</f>
        <v/>
      </c>
      <c r="GQ85">
        <f>IF(ISNA(GJ85),NA(),IF(OR(Capability!$Q$13="",Settings!$F$7&lt;&gt;"Y"),NA(),Capability!$Q$13))</f>
        <v/>
      </c>
      <c r="GR85">
        <f>IF(ISNA(GJ85),NA(),IF(OR(Capability!$P$13="",Settings!$F$7&lt;&gt;"Y"),NA(),Capability!$P$13))</f>
        <v/>
      </c>
      <c r="GX85">
        <f>IF((HA$1+81)&gt;GY$1,NA(),(HA$1+81)-4)</f>
        <v/>
      </c>
      <c r="GY85">
        <f>IF((HA$1+81)&gt;GY$1,NA(),INDEX('Data Entry'!$Q$5:$Q$10004,(HA$1+81)-4))</f>
        <v/>
      </c>
      <c r="GZ85">
        <f>IF(ISNA(GX85),NA(),Capability!$K$14)</f>
        <v/>
      </c>
      <c r="HA85">
        <f>IF(ISNA(GX85),NA(),Capability!$J$14)</f>
        <v/>
      </c>
      <c r="HB85">
        <f>IF(ISNA(GX85),NA(),Capability!$L$14)</f>
        <v/>
      </c>
      <c r="HC85">
        <f>IF(OR(ISNA(GY85),ISNA(GY84)),NA(),ABS(GY85-GY84))</f>
        <v/>
      </c>
      <c r="HD85">
        <f>IF(ISNA(GX85),NA(),Capability!$N$14)</f>
        <v/>
      </c>
      <c r="HE85">
        <f>IF(ISNA(GX85),NA(),IF(OR(Capability!$Q$14="",Settings!$F$7&lt;&gt;"Y"),NA(),Capability!$Q$14))</f>
        <v/>
      </c>
      <c r="HF85">
        <f>IF(ISNA(GX85),NA(),IF(OR(Capability!$P$14="",Settings!$F$7&lt;&gt;"Y"),NA(),Capability!$P$14))</f>
        <v/>
      </c>
    </row>
    <row r="86">
      <c r="A86" s="35" t="inlineStr">
        <is>
          <t>Unit</t>
        </is>
      </c>
      <c r="B86" s="36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P86">
        <f>IF((CS$1+82)&gt;CQ$1,NA(),(CS$1+82)-4)</f>
        <v/>
      </c>
      <c r="CQ86">
        <f>IF((CS$1+82)&gt;CQ$1,NA(),INDEX('Data Entry'!$I$5:$I$10004,(CS$1+82)-4))</f>
        <v/>
      </c>
      <c r="CR86">
        <f>IF(ISNA(CP86),NA(),Capability!$K$6)</f>
        <v/>
      </c>
      <c r="CS86">
        <f>IF(ISNA(CP86),NA(),Capability!$J$6)</f>
        <v/>
      </c>
      <c r="CT86">
        <f>IF(ISNA(CP86),NA(),Capability!$L$6)</f>
        <v/>
      </c>
      <c r="CU86">
        <f>IF(OR(ISNA(CQ86),ISNA(CQ85)),NA(),ABS(CQ86-CQ85))</f>
        <v/>
      </c>
      <c r="CV86">
        <f>IF(ISNA(CP86),NA(),Capability!$N$6)</f>
        <v/>
      </c>
      <c r="CW86">
        <f>IF(ISNA(CP86),NA(),IF(OR(Capability!$Q$6="",Settings!$F$7&lt;&gt;"Y"),NA(),Capability!$Q$6))</f>
        <v/>
      </c>
      <c r="CX86">
        <f>IF(ISNA(CP86),NA(),IF(OR(Capability!$P$6="",Settings!$F$7&lt;&gt;"Y"),NA(),Capability!$P$6))</f>
        <v/>
      </c>
      <c r="DD86">
        <f>IF((DG$1+82)&gt;DE$1,NA(),(DG$1+82)-4)</f>
        <v/>
      </c>
      <c r="DE86">
        <f>IF((DG$1+82)&gt;DE$1,NA(),INDEX('Data Entry'!$J$5:$J$10004,(DG$1+82)-4))</f>
        <v/>
      </c>
      <c r="DF86">
        <f>IF(ISNA(DD86),NA(),Capability!$K$7)</f>
        <v/>
      </c>
      <c r="DG86">
        <f>IF(ISNA(DD86),NA(),Capability!$J$7)</f>
        <v/>
      </c>
      <c r="DH86">
        <f>IF(ISNA(DD86),NA(),Capability!$L$7)</f>
        <v/>
      </c>
      <c r="DI86">
        <f>IF(OR(ISNA(DE86),ISNA(DE85)),NA(),ABS(DE86-DE85))</f>
        <v/>
      </c>
      <c r="DJ86">
        <f>IF(ISNA(DD86),NA(),Capability!$N$7)</f>
        <v/>
      </c>
      <c r="DK86">
        <f>IF(ISNA(DD86),NA(),IF(OR(Capability!$Q$7="",Settings!$F$7&lt;&gt;"Y"),NA(),Capability!$Q$7))</f>
        <v/>
      </c>
      <c r="DL86">
        <f>IF(ISNA(DD86),NA(),IF(OR(Capability!$P$7="",Settings!$F$7&lt;&gt;"Y"),NA(),Capability!$P$7))</f>
        <v/>
      </c>
      <c r="DR86">
        <f>IF((DU$1+82)&gt;DS$1,NA(),(DU$1+82)-4)</f>
        <v/>
      </c>
      <c r="DS86">
        <f>IF((DU$1+82)&gt;DS$1,NA(),INDEX('Data Entry'!$K$5:$K$10004,(DU$1+82)-4))</f>
        <v/>
      </c>
      <c r="DT86">
        <f>IF(ISNA(DR86),NA(),Capability!$K$8)</f>
        <v/>
      </c>
      <c r="DU86">
        <f>IF(ISNA(DR86),NA(),Capability!$J$8)</f>
        <v/>
      </c>
      <c r="DV86">
        <f>IF(ISNA(DR86),NA(),Capability!$L$8)</f>
        <v/>
      </c>
      <c r="DW86">
        <f>IF(OR(ISNA(DS86),ISNA(DS85)),NA(),ABS(DS86-DS85))</f>
        <v/>
      </c>
      <c r="DX86">
        <f>IF(ISNA(DR86),NA(),Capability!$N$8)</f>
        <v/>
      </c>
      <c r="DY86">
        <f>IF(ISNA(DR86),NA(),IF(OR(Capability!$Q$8="",Settings!$F$7&lt;&gt;"Y"),NA(),Capability!$Q$8))</f>
        <v/>
      </c>
      <c r="DZ86">
        <f>IF(ISNA(DR86),NA(),IF(OR(Capability!$P$8="",Settings!$F$7&lt;&gt;"Y"),NA(),Capability!$P$8))</f>
        <v/>
      </c>
      <c r="EF86">
        <f>IF((EI$1+82)&gt;EG$1,NA(),(EI$1+82)-4)</f>
        <v/>
      </c>
      <c r="EG86">
        <f>IF((EI$1+82)&gt;EG$1,NA(),INDEX('Data Entry'!$L$5:$L$10004,(EI$1+82)-4))</f>
        <v/>
      </c>
      <c r="EH86">
        <f>IF(ISNA(EF86),NA(),Capability!$K$9)</f>
        <v/>
      </c>
      <c r="EI86">
        <f>IF(ISNA(EF86),NA(),Capability!$J$9)</f>
        <v/>
      </c>
      <c r="EJ86">
        <f>IF(ISNA(EF86),NA(),Capability!$L$9)</f>
        <v/>
      </c>
      <c r="EK86">
        <f>IF(OR(ISNA(EG86),ISNA(EG85)),NA(),ABS(EG86-EG85))</f>
        <v/>
      </c>
      <c r="EL86">
        <f>IF(ISNA(EF86),NA(),Capability!$N$9)</f>
        <v/>
      </c>
      <c r="EM86">
        <f>IF(ISNA(EF86),NA(),IF(OR(Capability!$Q$9="",Settings!$F$7&lt;&gt;"Y"),NA(),Capability!$Q$9))</f>
        <v/>
      </c>
      <c r="EN86">
        <f>IF(ISNA(EF86),NA(),IF(OR(Capability!$P$9="",Settings!$F$7&lt;&gt;"Y"),NA(),Capability!$P$9))</f>
        <v/>
      </c>
      <c r="ET86">
        <f>IF((EW$1+82)&gt;EU$1,NA(),(EW$1+82)-4)</f>
        <v/>
      </c>
      <c r="EU86">
        <f>IF((EW$1+82)&gt;EU$1,NA(),INDEX('Data Entry'!$M$5:$M$10004,(EW$1+82)-4))</f>
        <v/>
      </c>
      <c r="EV86">
        <f>IF(ISNA(ET86),NA(),Capability!$K$10)</f>
        <v/>
      </c>
      <c r="EW86">
        <f>IF(ISNA(ET86),NA(),Capability!$J$10)</f>
        <v/>
      </c>
      <c r="EX86">
        <f>IF(ISNA(ET86),NA(),Capability!$L$10)</f>
        <v/>
      </c>
      <c r="EY86">
        <f>IF(OR(ISNA(EU86),ISNA(EU85)),NA(),ABS(EU86-EU85))</f>
        <v/>
      </c>
      <c r="EZ86">
        <f>IF(ISNA(ET86),NA(),Capability!$N$10)</f>
        <v/>
      </c>
      <c r="FA86">
        <f>IF(ISNA(ET86),NA(),IF(OR(Capability!$Q$10="",Settings!$F$7&lt;&gt;"Y"),NA(),Capability!$Q$10))</f>
        <v/>
      </c>
      <c r="FB86">
        <f>IF(ISNA(ET86),NA(),IF(OR(Capability!$P$10="",Settings!$F$7&lt;&gt;"Y"),NA(),Capability!$P$10))</f>
        <v/>
      </c>
      <c r="FH86">
        <f>IF((FK$1+82)&gt;FI$1,NA(),(FK$1+82)-4)</f>
        <v/>
      </c>
      <c r="FI86">
        <f>IF((FK$1+82)&gt;FI$1,NA(),INDEX('Data Entry'!$N$5:$N$10004,(FK$1+82)-4))</f>
        <v/>
      </c>
      <c r="FJ86">
        <f>IF(ISNA(FH86),NA(),Capability!$K$11)</f>
        <v/>
      </c>
      <c r="FK86">
        <f>IF(ISNA(FH86),NA(),Capability!$J$11)</f>
        <v/>
      </c>
      <c r="FL86">
        <f>IF(ISNA(FH86),NA(),Capability!$L$11)</f>
        <v/>
      </c>
      <c r="FM86">
        <f>IF(OR(ISNA(FI86),ISNA(FI85)),NA(),ABS(FI86-FI85))</f>
        <v/>
      </c>
      <c r="FN86">
        <f>IF(ISNA(FH86),NA(),Capability!$N$11)</f>
        <v/>
      </c>
      <c r="FO86">
        <f>IF(ISNA(FH86),NA(),IF(OR(Capability!$Q$11="",Settings!$F$7&lt;&gt;"Y"),NA(),Capability!$Q$11))</f>
        <v/>
      </c>
      <c r="FP86">
        <f>IF(ISNA(FH86),NA(),IF(OR(Capability!$P$11="",Settings!$F$7&lt;&gt;"Y"),NA(),Capability!$P$11))</f>
        <v/>
      </c>
      <c r="FV86">
        <f>IF((FY$1+82)&gt;FW$1,NA(),(FY$1+82)-4)</f>
        <v/>
      </c>
      <c r="FW86">
        <f>IF((FY$1+82)&gt;FW$1,NA(),INDEX('Data Entry'!$O$5:$O$10004,(FY$1+82)-4))</f>
        <v/>
      </c>
      <c r="FX86">
        <f>IF(ISNA(FV86),NA(),Capability!$K$12)</f>
        <v/>
      </c>
      <c r="FY86">
        <f>IF(ISNA(FV86),NA(),Capability!$J$12)</f>
        <v/>
      </c>
      <c r="FZ86">
        <f>IF(ISNA(FV86),NA(),Capability!$L$12)</f>
        <v/>
      </c>
      <c r="GA86">
        <f>IF(OR(ISNA(FW86),ISNA(FW85)),NA(),ABS(FW86-FW85))</f>
        <v/>
      </c>
      <c r="GB86">
        <f>IF(ISNA(FV86),NA(),Capability!$N$12)</f>
        <v/>
      </c>
      <c r="GC86">
        <f>IF(ISNA(FV86),NA(),IF(OR(Capability!$Q$12="",Settings!$F$7&lt;&gt;"Y"),NA(),Capability!$Q$12))</f>
        <v/>
      </c>
      <c r="GD86">
        <f>IF(ISNA(FV86),NA(),IF(OR(Capability!$P$12="",Settings!$F$7&lt;&gt;"Y"),NA(),Capability!$P$12))</f>
        <v/>
      </c>
      <c r="GJ86">
        <f>IF((GM$1+82)&gt;GK$1,NA(),(GM$1+82)-4)</f>
        <v/>
      </c>
      <c r="GK86">
        <f>IF((GM$1+82)&gt;GK$1,NA(),INDEX('Data Entry'!$P$5:$P$10004,(GM$1+82)-4))</f>
        <v/>
      </c>
      <c r="GL86">
        <f>IF(ISNA(GJ86),NA(),Capability!$K$13)</f>
        <v/>
      </c>
      <c r="GM86">
        <f>IF(ISNA(GJ86),NA(),Capability!$J$13)</f>
        <v/>
      </c>
      <c r="GN86">
        <f>IF(ISNA(GJ86),NA(),Capability!$L$13)</f>
        <v/>
      </c>
      <c r="GO86">
        <f>IF(OR(ISNA(GK86),ISNA(GK85)),NA(),ABS(GK86-GK85))</f>
        <v/>
      </c>
      <c r="GP86">
        <f>IF(ISNA(GJ86),NA(),Capability!$N$13)</f>
        <v/>
      </c>
      <c r="GQ86">
        <f>IF(ISNA(GJ86),NA(),IF(OR(Capability!$Q$13="",Settings!$F$7&lt;&gt;"Y"),NA(),Capability!$Q$13))</f>
        <v/>
      </c>
      <c r="GR86">
        <f>IF(ISNA(GJ86),NA(),IF(OR(Capability!$P$13="",Settings!$F$7&lt;&gt;"Y"),NA(),Capability!$P$13))</f>
        <v/>
      </c>
      <c r="GX86">
        <f>IF((HA$1+82)&gt;GY$1,NA(),(HA$1+82)-4)</f>
        <v/>
      </c>
      <c r="GY86">
        <f>IF((HA$1+82)&gt;GY$1,NA(),INDEX('Data Entry'!$Q$5:$Q$10004,(HA$1+82)-4))</f>
        <v/>
      </c>
      <c r="GZ86">
        <f>IF(ISNA(GX86),NA(),Capability!$K$14)</f>
        <v/>
      </c>
      <c r="HA86">
        <f>IF(ISNA(GX86),NA(),Capability!$J$14)</f>
        <v/>
      </c>
      <c r="HB86">
        <f>IF(ISNA(GX86),NA(),Capability!$L$14)</f>
        <v/>
      </c>
      <c r="HC86">
        <f>IF(OR(ISNA(GY86),ISNA(GY85)),NA(),ABS(GY86-GY85))</f>
        <v/>
      </c>
      <c r="HD86">
        <f>IF(ISNA(GX86),NA(),Capability!$N$14)</f>
        <v/>
      </c>
      <c r="HE86">
        <f>IF(ISNA(GX86),NA(),IF(OR(Capability!$Q$14="",Settings!$F$7&lt;&gt;"Y"),NA(),Capability!$Q$14))</f>
        <v/>
      </c>
      <c r="HF86">
        <f>IF(ISNA(GX86),NA(),IF(OR(Capability!$P$14="",Settings!$F$7&lt;&gt;"Y"),NA(),Capability!$P$14))</f>
        <v/>
      </c>
    </row>
    <row r="87">
      <c r="A87" s="35" t="inlineStr">
        <is>
          <t>Samples (n)</t>
        </is>
      </c>
      <c r="B87" s="22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P87">
        <f>IF((CS$1+83)&gt;CQ$1,NA(),(CS$1+83)-4)</f>
        <v/>
      </c>
      <c r="CQ87">
        <f>IF((CS$1+83)&gt;CQ$1,NA(),INDEX('Data Entry'!$I$5:$I$10004,(CS$1+83)-4))</f>
        <v/>
      </c>
      <c r="CR87">
        <f>IF(ISNA(CP87),NA(),Capability!$K$6)</f>
        <v/>
      </c>
      <c r="CS87">
        <f>IF(ISNA(CP87),NA(),Capability!$J$6)</f>
        <v/>
      </c>
      <c r="CT87">
        <f>IF(ISNA(CP87),NA(),Capability!$L$6)</f>
        <v/>
      </c>
      <c r="CU87">
        <f>IF(OR(ISNA(CQ87),ISNA(CQ86)),NA(),ABS(CQ87-CQ86))</f>
        <v/>
      </c>
      <c r="CV87">
        <f>IF(ISNA(CP87),NA(),Capability!$N$6)</f>
        <v/>
      </c>
      <c r="CW87">
        <f>IF(ISNA(CP87),NA(),IF(OR(Capability!$Q$6="",Settings!$F$7&lt;&gt;"Y"),NA(),Capability!$Q$6))</f>
        <v/>
      </c>
      <c r="CX87">
        <f>IF(ISNA(CP87),NA(),IF(OR(Capability!$P$6="",Settings!$F$7&lt;&gt;"Y"),NA(),Capability!$P$6))</f>
        <v/>
      </c>
      <c r="DD87">
        <f>IF((DG$1+83)&gt;DE$1,NA(),(DG$1+83)-4)</f>
        <v/>
      </c>
      <c r="DE87">
        <f>IF((DG$1+83)&gt;DE$1,NA(),INDEX('Data Entry'!$J$5:$J$10004,(DG$1+83)-4))</f>
        <v/>
      </c>
      <c r="DF87">
        <f>IF(ISNA(DD87),NA(),Capability!$K$7)</f>
        <v/>
      </c>
      <c r="DG87">
        <f>IF(ISNA(DD87),NA(),Capability!$J$7)</f>
        <v/>
      </c>
      <c r="DH87">
        <f>IF(ISNA(DD87),NA(),Capability!$L$7)</f>
        <v/>
      </c>
      <c r="DI87">
        <f>IF(OR(ISNA(DE87),ISNA(DE86)),NA(),ABS(DE87-DE86))</f>
        <v/>
      </c>
      <c r="DJ87">
        <f>IF(ISNA(DD87),NA(),Capability!$N$7)</f>
        <v/>
      </c>
      <c r="DK87">
        <f>IF(ISNA(DD87),NA(),IF(OR(Capability!$Q$7="",Settings!$F$7&lt;&gt;"Y"),NA(),Capability!$Q$7))</f>
        <v/>
      </c>
      <c r="DL87">
        <f>IF(ISNA(DD87),NA(),IF(OR(Capability!$P$7="",Settings!$F$7&lt;&gt;"Y"),NA(),Capability!$P$7))</f>
        <v/>
      </c>
      <c r="DR87">
        <f>IF((DU$1+83)&gt;DS$1,NA(),(DU$1+83)-4)</f>
        <v/>
      </c>
      <c r="DS87">
        <f>IF((DU$1+83)&gt;DS$1,NA(),INDEX('Data Entry'!$K$5:$K$10004,(DU$1+83)-4))</f>
        <v/>
      </c>
      <c r="DT87">
        <f>IF(ISNA(DR87),NA(),Capability!$K$8)</f>
        <v/>
      </c>
      <c r="DU87">
        <f>IF(ISNA(DR87),NA(),Capability!$J$8)</f>
        <v/>
      </c>
      <c r="DV87">
        <f>IF(ISNA(DR87),NA(),Capability!$L$8)</f>
        <v/>
      </c>
      <c r="DW87">
        <f>IF(OR(ISNA(DS87),ISNA(DS86)),NA(),ABS(DS87-DS86))</f>
        <v/>
      </c>
      <c r="DX87">
        <f>IF(ISNA(DR87),NA(),Capability!$N$8)</f>
        <v/>
      </c>
      <c r="DY87">
        <f>IF(ISNA(DR87),NA(),IF(OR(Capability!$Q$8="",Settings!$F$7&lt;&gt;"Y"),NA(),Capability!$Q$8))</f>
        <v/>
      </c>
      <c r="DZ87">
        <f>IF(ISNA(DR87),NA(),IF(OR(Capability!$P$8="",Settings!$F$7&lt;&gt;"Y"),NA(),Capability!$P$8))</f>
        <v/>
      </c>
      <c r="EF87">
        <f>IF((EI$1+83)&gt;EG$1,NA(),(EI$1+83)-4)</f>
        <v/>
      </c>
      <c r="EG87">
        <f>IF((EI$1+83)&gt;EG$1,NA(),INDEX('Data Entry'!$L$5:$L$10004,(EI$1+83)-4))</f>
        <v/>
      </c>
      <c r="EH87">
        <f>IF(ISNA(EF87),NA(),Capability!$K$9)</f>
        <v/>
      </c>
      <c r="EI87">
        <f>IF(ISNA(EF87),NA(),Capability!$J$9)</f>
        <v/>
      </c>
      <c r="EJ87">
        <f>IF(ISNA(EF87),NA(),Capability!$L$9)</f>
        <v/>
      </c>
      <c r="EK87">
        <f>IF(OR(ISNA(EG87),ISNA(EG86)),NA(),ABS(EG87-EG86))</f>
        <v/>
      </c>
      <c r="EL87">
        <f>IF(ISNA(EF87),NA(),Capability!$N$9)</f>
        <v/>
      </c>
      <c r="EM87">
        <f>IF(ISNA(EF87),NA(),IF(OR(Capability!$Q$9="",Settings!$F$7&lt;&gt;"Y"),NA(),Capability!$Q$9))</f>
        <v/>
      </c>
      <c r="EN87">
        <f>IF(ISNA(EF87),NA(),IF(OR(Capability!$P$9="",Settings!$F$7&lt;&gt;"Y"),NA(),Capability!$P$9))</f>
        <v/>
      </c>
      <c r="ET87">
        <f>IF((EW$1+83)&gt;EU$1,NA(),(EW$1+83)-4)</f>
        <v/>
      </c>
      <c r="EU87">
        <f>IF((EW$1+83)&gt;EU$1,NA(),INDEX('Data Entry'!$M$5:$M$10004,(EW$1+83)-4))</f>
        <v/>
      </c>
      <c r="EV87">
        <f>IF(ISNA(ET87),NA(),Capability!$K$10)</f>
        <v/>
      </c>
      <c r="EW87">
        <f>IF(ISNA(ET87),NA(),Capability!$J$10)</f>
        <v/>
      </c>
      <c r="EX87">
        <f>IF(ISNA(ET87),NA(),Capability!$L$10)</f>
        <v/>
      </c>
      <c r="EY87">
        <f>IF(OR(ISNA(EU87),ISNA(EU86)),NA(),ABS(EU87-EU86))</f>
        <v/>
      </c>
      <c r="EZ87">
        <f>IF(ISNA(ET87),NA(),Capability!$N$10)</f>
        <v/>
      </c>
      <c r="FA87">
        <f>IF(ISNA(ET87),NA(),IF(OR(Capability!$Q$10="",Settings!$F$7&lt;&gt;"Y"),NA(),Capability!$Q$10))</f>
        <v/>
      </c>
      <c r="FB87">
        <f>IF(ISNA(ET87),NA(),IF(OR(Capability!$P$10="",Settings!$F$7&lt;&gt;"Y"),NA(),Capability!$P$10))</f>
        <v/>
      </c>
      <c r="FH87">
        <f>IF((FK$1+83)&gt;FI$1,NA(),(FK$1+83)-4)</f>
        <v/>
      </c>
      <c r="FI87">
        <f>IF((FK$1+83)&gt;FI$1,NA(),INDEX('Data Entry'!$N$5:$N$10004,(FK$1+83)-4))</f>
        <v/>
      </c>
      <c r="FJ87">
        <f>IF(ISNA(FH87),NA(),Capability!$K$11)</f>
        <v/>
      </c>
      <c r="FK87">
        <f>IF(ISNA(FH87),NA(),Capability!$J$11)</f>
        <v/>
      </c>
      <c r="FL87">
        <f>IF(ISNA(FH87),NA(),Capability!$L$11)</f>
        <v/>
      </c>
      <c r="FM87">
        <f>IF(OR(ISNA(FI87),ISNA(FI86)),NA(),ABS(FI87-FI86))</f>
        <v/>
      </c>
      <c r="FN87">
        <f>IF(ISNA(FH87),NA(),Capability!$N$11)</f>
        <v/>
      </c>
      <c r="FO87">
        <f>IF(ISNA(FH87),NA(),IF(OR(Capability!$Q$11="",Settings!$F$7&lt;&gt;"Y"),NA(),Capability!$Q$11))</f>
        <v/>
      </c>
      <c r="FP87">
        <f>IF(ISNA(FH87),NA(),IF(OR(Capability!$P$11="",Settings!$F$7&lt;&gt;"Y"),NA(),Capability!$P$11))</f>
        <v/>
      </c>
      <c r="FV87">
        <f>IF((FY$1+83)&gt;FW$1,NA(),(FY$1+83)-4)</f>
        <v/>
      </c>
      <c r="FW87">
        <f>IF((FY$1+83)&gt;FW$1,NA(),INDEX('Data Entry'!$O$5:$O$10004,(FY$1+83)-4))</f>
        <v/>
      </c>
      <c r="FX87">
        <f>IF(ISNA(FV87),NA(),Capability!$K$12)</f>
        <v/>
      </c>
      <c r="FY87">
        <f>IF(ISNA(FV87),NA(),Capability!$J$12)</f>
        <v/>
      </c>
      <c r="FZ87">
        <f>IF(ISNA(FV87),NA(),Capability!$L$12)</f>
        <v/>
      </c>
      <c r="GA87">
        <f>IF(OR(ISNA(FW87),ISNA(FW86)),NA(),ABS(FW87-FW86))</f>
        <v/>
      </c>
      <c r="GB87">
        <f>IF(ISNA(FV87),NA(),Capability!$N$12)</f>
        <v/>
      </c>
      <c r="GC87">
        <f>IF(ISNA(FV87),NA(),IF(OR(Capability!$Q$12="",Settings!$F$7&lt;&gt;"Y"),NA(),Capability!$Q$12))</f>
        <v/>
      </c>
      <c r="GD87">
        <f>IF(ISNA(FV87),NA(),IF(OR(Capability!$P$12="",Settings!$F$7&lt;&gt;"Y"),NA(),Capability!$P$12))</f>
        <v/>
      </c>
      <c r="GJ87">
        <f>IF((GM$1+83)&gt;GK$1,NA(),(GM$1+83)-4)</f>
        <v/>
      </c>
      <c r="GK87">
        <f>IF((GM$1+83)&gt;GK$1,NA(),INDEX('Data Entry'!$P$5:$P$10004,(GM$1+83)-4))</f>
        <v/>
      </c>
      <c r="GL87">
        <f>IF(ISNA(GJ87),NA(),Capability!$K$13)</f>
        <v/>
      </c>
      <c r="GM87">
        <f>IF(ISNA(GJ87),NA(),Capability!$J$13)</f>
        <v/>
      </c>
      <c r="GN87">
        <f>IF(ISNA(GJ87),NA(),Capability!$L$13)</f>
        <v/>
      </c>
      <c r="GO87">
        <f>IF(OR(ISNA(GK87),ISNA(GK86)),NA(),ABS(GK87-GK86))</f>
        <v/>
      </c>
      <c r="GP87">
        <f>IF(ISNA(GJ87),NA(),Capability!$N$13)</f>
        <v/>
      </c>
      <c r="GQ87">
        <f>IF(ISNA(GJ87),NA(),IF(OR(Capability!$Q$13="",Settings!$F$7&lt;&gt;"Y"),NA(),Capability!$Q$13))</f>
        <v/>
      </c>
      <c r="GR87">
        <f>IF(ISNA(GJ87),NA(),IF(OR(Capability!$P$13="",Settings!$F$7&lt;&gt;"Y"),NA(),Capability!$P$13))</f>
        <v/>
      </c>
      <c r="GX87">
        <f>IF((HA$1+83)&gt;GY$1,NA(),(HA$1+83)-4)</f>
        <v/>
      </c>
      <c r="GY87">
        <f>IF((HA$1+83)&gt;GY$1,NA(),INDEX('Data Entry'!$Q$5:$Q$10004,(HA$1+83)-4))</f>
        <v/>
      </c>
      <c r="GZ87">
        <f>IF(ISNA(GX87),NA(),Capability!$K$14)</f>
        <v/>
      </c>
      <c r="HA87">
        <f>IF(ISNA(GX87),NA(),Capability!$J$14)</f>
        <v/>
      </c>
      <c r="HB87">
        <f>IF(ISNA(GX87),NA(),Capability!$L$14)</f>
        <v/>
      </c>
      <c r="HC87">
        <f>IF(OR(ISNA(GY87),ISNA(GY86)),NA(),ABS(GY87-GY86))</f>
        <v/>
      </c>
      <c r="HD87">
        <f>IF(ISNA(GX87),NA(),Capability!$N$14)</f>
        <v/>
      </c>
      <c r="HE87">
        <f>IF(ISNA(GX87),NA(),IF(OR(Capability!$Q$14="",Settings!$F$7&lt;&gt;"Y"),NA(),Capability!$Q$14))</f>
        <v/>
      </c>
      <c r="HF87">
        <f>IF(ISNA(GX87),NA(),IF(OR(Capability!$P$14="",Settings!$F$7&lt;&gt;"Y"),NA(),Capability!$P$14))</f>
        <v/>
      </c>
    </row>
    <row r="88">
      <c r="A88" s="37" t="inlineStr">
        <is>
          <t>DATA RANGE</t>
        </is>
      </c>
      <c r="B88" s="28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P88">
        <f>IF((CS$1+84)&gt;CQ$1,NA(),(CS$1+84)-4)</f>
        <v/>
      </c>
      <c r="CQ88">
        <f>IF((CS$1+84)&gt;CQ$1,NA(),INDEX('Data Entry'!$I$5:$I$10004,(CS$1+84)-4))</f>
        <v/>
      </c>
      <c r="CR88">
        <f>IF(ISNA(CP88),NA(),Capability!$K$6)</f>
        <v/>
      </c>
      <c r="CS88">
        <f>IF(ISNA(CP88),NA(),Capability!$J$6)</f>
        <v/>
      </c>
      <c r="CT88">
        <f>IF(ISNA(CP88),NA(),Capability!$L$6)</f>
        <v/>
      </c>
      <c r="CU88">
        <f>IF(OR(ISNA(CQ88),ISNA(CQ87)),NA(),ABS(CQ88-CQ87))</f>
        <v/>
      </c>
      <c r="CV88">
        <f>IF(ISNA(CP88),NA(),Capability!$N$6)</f>
        <v/>
      </c>
      <c r="CW88">
        <f>IF(ISNA(CP88),NA(),IF(OR(Capability!$Q$6="",Settings!$F$7&lt;&gt;"Y"),NA(),Capability!$Q$6))</f>
        <v/>
      </c>
      <c r="CX88">
        <f>IF(ISNA(CP88),NA(),IF(OR(Capability!$P$6="",Settings!$F$7&lt;&gt;"Y"),NA(),Capability!$P$6))</f>
        <v/>
      </c>
      <c r="DD88">
        <f>IF((DG$1+84)&gt;DE$1,NA(),(DG$1+84)-4)</f>
        <v/>
      </c>
      <c r="DE88">
        <f>IF((DG$1+84)&gt;DE$1,NA(),INDEX('Data Entry'!$J$5:$J$10004,(DG$1+84)-4))</f>
        <v/>
      </c>
      <c r="DF88">
        <f>IF(ISNA(DD88),NA(),Capability!$K$7)</f>
        <v/>
      </c>
      <c r="DG88">
        <f>IF(ISNA(DD88),NA(),Capability!$J$7)</f>
        <v/>
      </c>
      <c r="DH88">
        <f>IF(ISNA(DD88),NA(),Capability!$L$7)</f>
        <v/>
      </c>
      <c r="DI88">
        <f>IF(OR(ISNA(DE88),ISNA(DE87)),NA(),ABS(DE88-DE87))</f>
        <v/>
      </c>
      <c r="DJ88">
        <f>IF(ISNA(DD88),NA(),Capability!$N$7)</f>
        <v/>
      </c>
      <c r="DK88">
        <f>IF(ISNA(DD88),NA(),IF(OR(Capability!$Q$7="",Settings!$F$7&lt;&gt;"Y"),NA(),Capability!$Q$7))</f>
        <v/>
      </c>
      <c r="DL88">
        <f>IF(ISNA(DD88),NA(),IF(OR(Capability!$P$7="",Settings!$F$7&lt;&gt;"Y"),NA(),Capability!$P$7))</f>
        <v/>
      </c>
      <c r="DR88">
        <f>IF((DU$1+84)&gt;DS$1,NA(),(DU$1+84)-4)</f>
        <v/>
      </c>
      <c r="DS88">
        <f>IF((DU$1+84)&gt;DS$1,NA(),INDEX('Data Entry'!$K$5:$K$10004,(DU$1+84)-4))</f>
        <v/>
      </c>
      <c r="DT88">
        <f>IF(ISNA(DR88),NA(),Capability!$K$8)</f>
        <v/>
      </c>
      <c r="DU88">
        <f>IF(ISNA(DR88),NA(),Capability!$J$8)</f>
        <v/>
      </c>
      <c r="DV88">
        <f>IF(ISNA(DR88),NA(),Capability!$L$8)</f>
        <v/>
      </c>
      <c r="DW88">
        <f>IF(OR(ISNA(DS88),ISNA(DS87)),NA(),ABS(DS88-DS87))</f>
        <v/>
      </c>
      <c r="DX88">
        <f>IF(ISNA(DR88),NA(),Capability!$N$8)</f>
        <v/>
      </c>
      <c r="DY88">
        <f>IF(ISNA(DR88),NA(),IF(OR(Capability!$Q$8="",Settings!$F$7&lt;&gt;"Y"),NA(),Capability!$Q$8))</f>
        <v/>
      </c>
      <c r="DZ88">
        <f>IF(ISNA(DR88),NA(),IF(OR(Capability!$P$8="",Settings!$F$7&lt;&gt;"Y"),NA(),Capability!$P$8))</f>
        <v/>
      </c>
      <c r="EF88">
        <f>IF((EI$1+84)&gt;EG$1,NA(),(EI$1+84)-4)</f>
        <v/>
      </c>
      <c r="EG88">
        <f>IF((EI$1+84)&gt;EG$1,NA(),INDEX('Data Entry'!$L$5:$L$10004,(EI$1+84)-4))</f>
        <v/>
      </c>
      <c r="EH88">
        <f>IF(ISNA(EF88),NA(),Capability!$K$9)</f>
        <v/>
      </c>
      <c r="EI88">
        <f>IF(ISNA(EF88),NA(),Capability!$J$9)</f>
        <v/>
      </c>
      <c r="EJ88">
        <f>IF(ISNA(EF88),NA(),Capability!$L$9)</f>
        <v/>
      </c>
      <c r="EK88">
        <f>IF(OR(ISNA(EG88),ISNA(EG87)),NA(),ABS(EG88-EG87))</f>
        <v/>
      </c>
      <c r="EL88">
        <f>IF(ISNA(EF88),NA(),Capability!$N$9)</f>
        <v/>
      </c>
      <c r="EM88">
        <f>IF(ISNA(EF88),NA(),IF(OR(Capability!$Q$9="",Settings!$F$7&lt;&gt;"Y"),NA(),Capability!$Q$9))</f>
        <v/>
      </c>
      <c r="EN88">
        <f>IF(ISNA(EF88),NA(),IF(OR(Capability!$P$9="",Settings!$F$7&lt;&gt;"Y"),NA(),Capability!$P$9))</f>
        <v/>
      </c>
      <c r="ET88">
        <f>IF((EW$1+84)&gt;EU$1,NA(),(EW$1+84)-4)</f>
        <v/>
      </c>
      <c r="EU88">
        <f>IF((EW$1+84)&gt;EU$1,NA(),INDEX('Data Entry'!$M$5:$M$10004,(EW$1+84)-4))</f>
        <v/>
      </c>
      <c r="EV88">
        <f>IF(ISNA(ET88),NA(),Capability!$K$10)</f>
        <v/>
      </c>
      <c r="EW88">
        <f>IF(ISNA(ET88),NA(),Capability!$J$10)</f>
        <v/>
      </c>
      <c r="EX88">
        <f>IF(ISNA(ET88),NA(),Capability!$L$10)</f>
        <v/>
      </c>
      <c r="EY88">
        <f>IF(OR(ISNA(EU88),ISNA(EU87)),NA(),ABS(EU88-EU87))</f>
        <v/>
      </c>
      <c r="EZ88">
        <f>IF(ISNA(ET88),NA(),Capability!$N$10)</f>
        <v/>
      </c>
      <c r="FA88">
        <f>IF(ISNA(ET88),NA(),IF(OR(Capability!$Q$10="",Settings!$F$7&lt;&gt;"Y"),NA(),Capability!$Q$10))</f>
        <v/>
      </c>
      <c r="FB88">
        <f>IF(ISNA(ET88),NA(),IF(OR(Capability!$P$10="",Settings!$F$7&lt;&gt;"Y"),NA(),Capability!$P$10))</f>
        <v/>
      </c>
      <c r="FH88">
        <f>IF((FK$1+84)&gt;FI$1,NA(),(FK$1+84)-4)</f>
        <v/>
      </c>
      <c r="FI88">
        <f>IF((FK$1+84)&gt;FI$1,NA(),INDEX('Data Entry'!$N$5:$N$10004,(FK$1+84)-4))</f>
        <v/>
      </c>
      <c r="FJ88">
        <f>IF(ISNA(FH88),NA(),Capability!$K$11)</f>
        <v/>
      </c>
      <c r="FK88">
        <f>IF(ISNA(FH88),NA(),Capability!$J$11)</f>
        <v/>
      </c>
      <c r="FL88">
        <f>IF(ISNA(FH88),NA(),Capability!$L$11)</f>
        <v/>
      </c>
      <c r="FM88">
        <f>IF(OR(ISNA(FI88),ISNA(FI87)),NA(),ABS(FI88-FI87))</f>
        <v/>
      </c>
      <c r="FN88">
        <f>IF(ISNA(FH88),NA(),Capability!$N$11)</f>
        <v/>
      </c>
      <c r="FO88">
        <f>IF(ISNA(FH88),NA(),IF(OR(Capability!$Q$11="",Settings!$F$7&lt;&gt;"Y"),NA(),Capability!$Q$11))</f>
        <v/>
      </c>
      <c r="FP88">
        <f>IF(ISNA(FH88),NA(),IF(OR(Capability!$P$11="",Settings!$F$7&lt;&gt;"Y"),NA(),Capability!$P$11))</f>
        <v/>
      </c>
      <c r="FV88">
        <f>IF((FY$1+84)&gt;FW$1,NA(),(FY$1+84)-4)</f>
        <v/>
      </c>
      <c r="FW88">
        <f>IF((FY$1+84)&gt;FW$1,NA(),INDEX('Data Entry'!$O$5:$O$10004,(FY$1+84)-4))</f>
        <v/>
      </c>
      <c r="FX88">
        <f>IF(ISNA(FV88),NA(),Capability!$K$12)</f>
        <v/>
      </c>
      <c r="FY88">
        <f>IF(ISNA(FV88),NA(),Capability!$J$12)</f>
        <v/>
      </c>
      <c r="FZ88">
        <f>IF(ISNA(FV88),NA(),Capability!$L$12)</f>
        <v/>
      </c>
      <c r="GA88">
        <f>IF(OR(ISNA(FW88),ISNA(FW87)),NA(),ABS(FW88-FW87))</f>
        <v/>
      </c>
      <c r="GB88">
        <f>IF(ISNA(FV88),NA(),Capability!$N$12)</f>
        <v/>
      </c>
      <c r="GC88">
        <f>IF(ISNA(FV88),NA(),IF(OR(Capability!$Q$12="",Settings!$F$7&lt;&gt;"Y"),NA(),Capability!$Q$12))</f>
        <v/>
      </c>
      <c r="GD88">
        <f>IF(ISNA(FV88),NA(),IF(OR(Capability!$P$12="",Settings!$F$7&lt;&gt;"Y"),NA(),Capability!$P$12))</f>
        <v/>
      </c>
      <c r="GJ88">
        <f>IF((GM$1+84)&gt;GK$1,NA(),(GM$1+84)-4)</f>
        <v/>
      </c>
      <c r="GK88">
        <f>IF((GM$1+84)&gt;GK$1,NA(),INDEX('Data Entry'!$P$5:$P$10004,(GM$1+84)-4))</f>
        <v/>
      </c>
      <c r="GL88">
        <f>IF(ISNA(GJ88),NA(),Capability!$K$13)</f>
        <v/>
      </c>
      <c r="GM88">
        <f>IF(ISNA(GJ88),NA(),Capability!$J$13)</f>
        <v/>
      </c>
      <c r="GN88">
        <f>IF(ISNA(GJ88),NA(),Capability!$L$13)</f>
        <v/>
      </c>
      <c r="GO88">
        <f>IF(OR(ISNA(GK88),ISNA(GK87)),NA(),ABS(GK88-GK87))</f>
        <v/>
      </c>
      <c r="GP88">
        <f>IF(ISNA(GJ88),NA(),Capability!$N$13)</f>
        <v/>
      </c>
      <c r="GQ88">
        <f>IF(ISNA(GJ88),NA(),IF(OR(Capability!$Q$13="",Settings!$F$7&lt;&gt;"Y"),NA(),Capability!$Q$13))</f>
        <v/>
      </c>
      <c r="GR88">
        <f>IF(ISNA(GJ88),NA(),IF(OR(Capability!$P$13="",Settings!$F$7&lt;&gt;"Y"),NA(),Capability!$P$13))</f>
        <v/>
      </c>
      <c r="GX88">
        <f>IF((HA$1+84)&gt;GY$1,NA(),(HA$1+84)-4)</f>
        <v/>
      </c>
      <c r="GY88">
        <f>IF((HA$1+84)&gt;GY$1,NA(),INDEX('Data Entry'!$Q$5:$Q$10004,(HA$1+84)-4))</f>
        <v/>
      </c>
      <c r="GZ88">
        <f>IF(ISNA(GX88),NA(),Capability!$K$14)</f>
        <v/>
      </c>
      <c r="HA88">
        <f>IF(ISNA(GX88),NA(),Capability!$J$14)</f>
        <v/>
      </c>
      <c r="HB88">
        <f>IF(ISNA(GX88),NA(),Capability!$L$14)</f>
        <v/>
      </c>
      <c r="HC88">
        <f>IF(OR(ISNA(GY88),ISNA(GY87)),NA(),ABS(GY88-GY87))</f>
        <v/>
      </c>
      <c r="HD88">
        <f>IF(ISNA(GX88),NA(),Capability!$N$14)</f>
        <v/>
      </c>
      <c r="HE88">
        <f>IF(ISNA(GX88),NA(),IF(OR(Capability!$Q$14="",Settings!$F$7&lt;&gt;"Y"),NA(),Capability!$Q$14))</f>
        <v/>
      </c>
      <c r="HF88">
        <f>IF(ISNA(GX88),NA(),IF(OR(Capability!$P$14="",Settings!$F$7&lt;&gt;"Y"),NA(),Capability!$P$14))</f>
        <v/>
      </c>
    </row>
    <row r="89">
      <c r="A89" s="35" t="inlineStr">
        <is>
          <t>Min</t>
        </is>
      </c>
      <c r="B89" s="23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P89">
        <f>IF((CS$1+85)&gt;CQ$1,NA(),(CS$1+85)-4)</f>
        <v/>
      </c>
      <c r="CQ89">
        <f>IF((CS$1+85)&gt;CQ$1,NA(),INDEX('Data Entry'!$I$5:$I$10004,(CS$1+85)-4))</f>
        <v/>
      </c>
      <c r="CR89">
        <f>IF(ISNA(CP89),NA(),Capability!$K$6)</f>
        <v/>
      </c>
      <c r="CS89">
        <f>IF(ISNA(CP89),NA(),Capability!$J$6)</f>
        <v/>
      </c>
      <c r="CT89">
        <f>IF(ISNA(CP89),NA(),Capability!$L$6)</f>
        <v/>
      </c>
      <c r="CU89">
        <f>IF(OR(ISNA(CQ89),ISNA(CQ88)),NA(),ABS(CQ89-CQ88))</f>
        <v/>
      </c>
      <c r="CV89">
        <f>IF(ISNA(CP89),NA(),Capability!$N$6)</f>
        <v/>
      </c>
      <c r="CW89">
        <f>IF(ISNA(CP89),NA(),IF(OR(Capability!$Q$6="",Settings!$F$7&lt;&gt;"Y"),NA(),Capability!$Q$6))</f>
        <v/>
      </c>
      <c r="CX89">
        <f>IF(ISNA(CP89),NA(),IF(OR(Capability!$P$6="",Settings!$F$7&lt;&gt;"Y"),NA(),Capability!$P$6))</f>
        <v/>
      </c>
      <c r="DD89">
        <f>IF((DG$1+85)&gt;DE$1,NA(),(DG$1+85)-4)</f>
        <v/>
      </c>
      <c r="DE89">
        <f>IF((DG$1+85)&gt;DE$1,NA(),INDEX('Data Entry'!$J$5:$J$10004,(DG$1+85)-4))</f>
        <v/>
      </c>
      <c r="DF89">
        <f>IF(ISNA(DD89),NA(),Capability!$K$7)</f>
        <v/>
      </c>
      <c r="DG89">
        <f>IF(ISNA(DD89),NA(),Capability!$J$7)</f>
        <v/>
      </c>
      <c r="DH89">
        <f>IF(ISNA(DD89),NA(),Capability!$L$7)</f>
        <v/>
      </c>
      <c r="DI89">
        <f>IF(OR(ISNA(DE89),ISNA(DE88)),NA(),ABS(DE89-DE88))</f>
        <v/>
      </c>
      <c r="DJ89">
        <f>IF(ISNA(DD89),NA(),Capability!$N$7)</f>
        <v/>
      </c>
      <c r="DK89">
        <f>IF(ISNA(DD89),NA(),IF(OR(Capability!$Q$7="",Settings!$F$7&lt;&gt;"Y"),NA(),Capability!$Q$7))</f>
        <v/>
      </c>
      <c r="DL89">
        <f>IF(ISNA(DD89),NA(),IF(OR(Capability!$P$7="",Settings!$F$7&lt;&gt;"Y"),NA(),Capability!$P$7))</f>
        <v/>
      </c>
      <c r="DR89">
        <f>IF((DU$1+85)&gt;DS$1,NA(),(DU$1+85)-4)</f>
        <v/>
      </c>
      <c r="DS89">
        <f>IF((DU$1+85)&gt;DS$1,NA(),INDEX('Data Entry'!$K$5:$K$10004,(DU$1+85)-4))</f>
        <v/>
      </c>
      <c r="DT89">
        <f>IF(ISNA(DR89),NA(),Capability!$K$8)</f>
        <v/>
      </c>
      <c r="DU89">
        <f>IF(ISNA(DR89),NA(),Capability!$J$8)</f>
        <v/>
      </c>
      <c r="DV89">
        <f>IF(ISNA(DR89),NA(),Capability!$L$8)</f>
        <v/>
      </c>
      <c r="DW89">
        <f>IF(OR(ISNA(DS89),ISNA(DS88)),NA(),ABS(DS89-DS88))</f>
        <v/>
      </c>
      <c r="DX89">
        <f>IF(ISNA(DR89),NA(),Capability!$N$8)</f>
        <v/>
      </c>
      <c r="DY89">
        <f>IF(ISNA(DR89),NA(),IF(OR(Capability!$Q$8="",Settings!$F$7&lt;&gt;"Y"),NA(),Capability!$Q$8))</f>
        <v/>
      </c>
      <c r="DZ89">
        <f>IF(ISNA(DR89),NA(),IF(OR(Capability!$P$8="",Settings!$F$7&lt;&gt;"Y"),NA(),Capability!$P$8))</f>
        <v/>
      </c>
      <c r="EF89">
        <f>IF((EI$1+85)&gt;EG$1,NA(),(EI$1+85)-4)</f>
        <v/>
      </c>
      <c r="EG89">
        <f>IF((EI$1+85)&gt;EG$1,NA(),INDEX('Data Entry'!$L$5:$L$10004,(EI$1+85)-4))</f>
        <v/>
      </c>
      <c r="EH89">
        <f>IF(ISNA(EF89),NA(),Capability!$K$9)</f>
        <v/>
      </c>
      <c r="EI89">
        <f>IF(ISNA(EF89),NA(),Capability!$J$9)</f>
        <v/>
      </c>
      <c r="EJ89">
        <f>IF(ISNA(EF89),NA(),Capability!$L$9)</f>
        <v/>
      </c>
      <c r="EK89">
        <f>IF(OR(ISNA(EG89),ISNA(EG88)),NA(),ABS(EG89-EG88))</f>
        <v/>
      </c>
      <c r="EL89">
        <f>IF(ISNA(EF89),NA(),Capability!$N$9)</f>
        <v/>
      </c>
      <c r="EM89">
        <f>IF(ISNA(EF89),NA(),IF(OR(Capability!$Q$9="",Settings!$F$7&lt;&gt;"Y"),NA(),Capability!$Q$9))</f>
        <v/>
      </c>
      <c r="EN89">
        <f>IF(ISNA(EF89),NA(),IF(OR(Capability!$P$9="",Settings!$F$7&lt;&gt;"Y"),NA(),Capability!$P$9))</f>
        <v/>
      </c>
      <c r="ET89">
        <f>IF((EW$1+85)&gt;EU$1,NA(),(EW$1+85)-4)</f>
        <v/>
      </c>
      <c r="EU89">
        <f>IF((EW$1+85)&gt;EU$1,NA(),INDEX('Data Entry'!$M$5:$M$10004,(EW$1+85)-4))</f>
        <v/>
      </c>
      <c r="EV89">
        <f>IF(ISNA(ET89),NA(),Capability!$K$10)</f>
        <v/>
      </c>
      <c r="EW89">
        <f>IF(ISNA(ET89),NA(),Capability!$J$10)</f>
        <v/>
      </c>
      <c r="EX89">
        <f>IF(ISNA(ET89),NA(),Capability!$L$10)</f>
        <v/>
      </c>
      <c r="EY89">
        <f>IF(OR(ISNA(EU89),ISNA(EU88)),NA(),ABS(EU89-EU88))</f>
        <v/>
      </c>
      <c r="EZ89">
        <f>IF(ISNA(ET89),NA(),Capability!$N$10)</f>
        <v/>
      </c>
      <c r="FA89">
        <f>IF(ISNA(ET89),NA(),IF(OR(Capability!$Q$10="",Settings!$F$7&lt;&gt;"Y"),NA(),Capability!$Q$10))</f>
        <v/>
      </c>
      <c r="FB89">
        <f>IF(ISNA(ET89),NA(),IF(OR(Capability!$P$10="",Settings!$F$7&lt;&gt;"Y"),NA(),Capability!$P$10))</f>
        <v/>
      </c>
      <c r="FH89">
        <f>IF((FK$1+85)&gt;FI$1,NA(),(FK$1+85)-4)</f>
        <v/>
      </c>
      <c r="FI89">
        <f>IF((FK$1+85)&gt;FI$1,NA(),INDEX('Data Entry'!$N$5:$N$10004,(FK$1+85)-4))</f>
        <v/>
      </c>
      <c r="FJ89">
        <f>IF(ISNA(FH89),NA(),Capability!$K$11)</f>
        <v/>
      </c>
      <c r="FK89">
        <f>IF(ISNA(FH89),NA(),Capability!$J$11)</f>
        <v/>
      </c>
      <c r="FL89">
        <f>IF(ISNA(FH89),NA(),Capability!$L$11)</f>
        <v/>
      </c>
      <c r="FM89">
        <f>IF(OR(ISNA(FI89),ISNA(FI88)),NA(),ABS(FI89-FI88))</f>
        <v/>
      </c>
      <c r="FN89">
        <f>IF(ISNA(FH89),NA(),Capability!$N$11)</f>
        <v/>
      </c>
      <c r="FO89">
        <f>IF(ISNA(FH89),NA(),IF(OR(Capability!$Q$11="",Settings!$F$7&lt;&gt;"Y"),NA(),Capability!$Q$11))</f>
        <v/>
      </c>
      <c r="FP89">
        <f>IF(ISNA(FH89),NA(),IF(OR(Capability!$P$11="",Settings!$F$7&lt;&gt;"Y"),NA(),Capability!$P$11))</f>
        <v/>
      </c>
      <c r="FV89">
        <f>IF((FY$1+85)&gt;FW$1,NA(),(FY$1+85)-4)</f>
        <v/>
      </c>
      <c r="FW89">
        <f>IF((FY$1+85)&gt;FW$1,NA(),INDEX('Data Entry'!$O$5:$O$10004,(FY$1+85)-4))</f>
        <v/>
      </c>
      <c r="FX89">
        <f>IF(ISNA(FV89),NA(),Capability!$K$12)</f>
        <v/>
      </c>
      <c r="FY89">
        <f>IF(ISNA(FV89),NA(),Capability!$J$12)</f>
        <v/>
      </c>
      <c r="FZ89">
        <f>IF(ISNA(FV89),NA(),Capability!$L$12)</f>
        <v/>
      </c>
      <c r="GA89">
        <f>IF(OR(ISNA(FW89),ISNA(FW88)),NA(),ABS(FW89-FW88))</f>
        <v/>
      </c>
      <c r="GB89">
        <f>IF(ISNA(FV89),NA(),Capability!$N$12)</f>
        <v/>
      </c>
      <c r="GC89">
        <f>IF(ISNA(FV89),NA(),IF(OR(Capability!$Q$12="",Settings!$F$7&lt;&gt;"Y"),NA(),Capability!$Q$12))</f>
        <v/>
      </c>
      <c r="GD89">
        <f>IF(ISNA(FV89),NA(),IF(OR(Capability!$P$12="",Settings!$F$7&lt;&gt;"Y"),NA(),Capability!$P$12))</f>
        <v/>
      </c>
      <c r="GJ89">
        <f>IF((GM$1+85)&gt;GK$1,NA(),(GM$1+85)-4)</f>
        <v/>
      </c>
      <c r="GK89">
        <f>IF((GM$1+85)&gt;GK$1,NA(),INDEX('Data Entry'!$P$5:$P$10004,(GM$1+85)-4))</f>
        <v/>
      </c>
      <c r="GL89">
        <f>IF(ISNA(GJ89),NA(),Capability!$K$13)</f>
        <v/>
      </c>
      <c r="GM89">
        <f>IF(ISNA(GJ89),NA(),Capability!$J$13)</f>
        <v/>
      </c>
      <c r="GN89">
        <f>IF(ISNA(GJ89),NA(),Capability!$L$13)</f>
        <v/>
      </c>
      <c r="GO89">
        <f>IF(OR(ISNA(GK89),ISNA(GK88)),NA(),ABS(GK89-GK88))</f>
        <v/>
      </c>
      <c r="GP89">
        <f>IF(ISNA(GJ89),NA(),Capability!$N$13)</f>
        <v/>
      </c>
      <c r="GQ89">
        <f>IF(ISNA(GJ89),NA(),IF(OR(Capability!$Q$13="",Settings!$F$7&lt;&gt;"Y"),NA(),Capability!$Q$13))</f>
        <v/>
      </c>
      <c r="GR89">
        <f>IF(ISNA(GJ89),NA(),IF(OR(Capability!$P$13="",Settings!$F$7&lt;&gt;"Y"),NA(),Capability!$P$13))</f>
        <v/>
      </c>
      <c r="GX89">
        <f>IF((HA$1+85)&gt;GY$1,NA(),(HA$1+85)-4)</f>
        <v/>
      </c>
      <c r="GY89">
        <f>IF((HA$1+85)&gt;GY$1,NA(),INDEX('Data Entry'!$Q$5:$Q$10004,(HA$1+85)-4))</f>
        <v/>
      </c>
      <c r="GZ89">
        <f>IF(ISNA(GX89),NA(),Capability!$K$14)</f>
        <v/>
      </c>
      <c r="HA89">
        <f>IF(ISNA(GX89),NA(),Capability!$J$14)</f>
        <v/>
      </c>
      <c r="HB89">
        <f>IF(ISNA(GX89),NA(),Capability!$L$14)</f>
        <v/>
      </c>
      <c r="HC89">
        <f>IF(OR(ISNA(GY89),ISNA(GY88)),NA(),ABS(GY89-GY88))</f>
        <v/>
      </c>
      <c r="HD89">
        <f>IF(ISNA(GX89),NA(),Capability!$N$14)</f>
        <v/>
      </c>
      <c r="HE89">
        <f>IF(ISNA(GX89),NA(),IF(OR(Capability!$Q$14="",Settings!$F$7&lt;&gt;"Y"),NA(),Capability!$Q$14))</f>
        <v/>
      </c>
      <c r="HF89">
        <f>IF(ISNA(GX89),NA(),IF(OR(Capability!$P$14="",Settings!$F$7&lt;&gt;"Y"),NA(),Capability!$P$14))</f>
        <v/>
      </c>
    </row>
    <row r="90">
      <c r="A90" s="35" t="inlineStr">
        <is>
          <t>Max</t>
        </is>
      </c>
      <c r="B90" s="23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P90">
        <f>IF((CS$1+86)&gt;CQ$1,NA(),(CS$1+86)-4)</f>
        <v/>
      </c>
      <c r="CQ90">
        <f>IF((CS$1+86)&gt;CQ$1,NA(),INDEX('Data Entry'!$I$5:$I$10004,(CS$1+86)-4))</f>
        <v/>
      </c>
      <c r="CR90">
        <f>IF(ISNA(CP90),NA(),Capability!$K$6)</f>
        <v/>
      </c>
      <c r="CS90">
        <f>IF(ISNA(CP90),NA(),Capability!$J$6)</f>
        <v/>
      </c>
      <c r="CT90">
        <f>IF(ISNA(CP90),NA(),Capability!$L$6)</f>
        <v/>
      </c>
      <c r="CU90">
        <f>IF(OR(ISNA(CQ90),ISNA(CQ89)),NA(),ABS(CQ90-CQ89))</f>
        <v/>
      </c>
      <c r="CV90">
        <f>IF(ISNA(CP90),NA(),Capability!$N$6)</f>
        <v/>
      </c>
      <c r="CW90">
        <f>IF(ISNA(CP90),NA(),IF(OR(Capability!$Q$6="",Settings!$F$7&lt;&gt;"Y"),NA(),Capability!$Q$6))</f>
        <v/>
      </c>
      <c r="CX90">
        <f>IF(ISNA(CP90),NA(),IF(OR(Capability!$P$6="",Settings!$F$7&lt;&gt;"Y"),NA(),Capability!$P$6))</f>
        <v/>
      </c>
      <c r="DD90">
        <f>IF((DG$1+86)&gt;DE$1,NA(),(DG$1+86)-4)</f>
        <v/>
      </c>
      <c r="DE90">
        <f>IF((DG$1+86)&gt;DE$1,NA(),INDEX('Data Entry'!$J$5:$J$10004,(DG$1+86)-4))</f>
        <v/>
      </c>
      <c r="DF90">
        <f>IF(ISNA(DD90),NA(),Capability!$K$7)</f>
        <v/>
      </c>
      <c r="DG90">
        <f>IF(ISNA(DD90),NA(),Capability!$J$7)</f>
        <v/>
      </c>
      <c r="DH90">
        <f>IF(ISNA(DD90),NA(),Capability!$L$7)</f>
        <v/>
      </c>
      <c r="DI90">
        <f>IF(OR(ISNA(DE90),ISNA(DE89)),NA(),ABS(DE90-DE89))</f>
        <v/>
      </c>
      <c r="DJ90">
        <f>IF(ISNA(DD90),NA(),Capability!$N$7)</f>
        <v/>
      </c>
      <c r="DK90">
        <f>IF(ISNA(DD90),NA(),IF(OR(Capability!$Q$7="",Settings!$F$7&lt;&gt;"Y"),NA(),Capability!$Q$7))</f>
        <v/>
      </c>
      <c r="DL90">
        <f>IF(ISNA(DD90),NA(),IF(OR(Capability!$P$7="",Settings!$F$7&lt;&gt;"Y"),NA(),Capability!$P$7))</f>
        <v/>
      </c>
      <c r="DR90">
        <f>IF((DU$1+86)&gt;DS$1,NA(),(DU$1+86)-4)</f>
        <v/>
      </c>
      <c r="DS90">
        <f>IF((DU$1+86)&gt;DS$1,NA(),INDEX('Data Entry'!$K$5:$K$10004,(DU$1+86)-4))</f>
        <v/>
      </c>
      <c r="DT90">
        <f>IF(ISNA(DR90),NA(),Capability!$K$8)</f>
        <v/>
      </c>
      <c r="DU90">
        <f>IF(ISNA(DR90),NA(),Capability!$J$8)</f>
        <v/>
      </c>
      <c r="DV90">
        <f>IF(ISNA(DR90),NA(),Capability!$L$8)</f>
        <v/>
      </c>
      <c r="DW90">
        <f>IF(OR(ISNA(DS90),ISNA(DS89)),NA(),ABS(DS90-DS89))</f>
        <v/>
      </c>
      <c r="DX90">
        <f>IF(ISNA(DR90),NA(),Capability!$N$8)</f>
        <v/>
      </c>
      <c r="DY90">
        <f>IF(ISNA(DR90),NA(),IF(OR(Capability!$Q$8="",Settings!$F$7&lt;&gt;"Y"),NA(),Capability!$Q$8))</f>
        <v/>
      </c>
      <c r="DZ90">
        <f>IF(ISNA(DR90),NA(),IF(OR(Capability!$P$8="",Settings!$F$7&lt;&gt;"Y"),NA(),Capability!$P$8))</f>
        <v/>
      </c>
      <c r="EF90">
        <f>IF((EI$1+86)&gt;EG$1,NA(),(EI$1+86)-4)</f>
        <v/>
      </c>
      <c r="EG90">
        <f>IF((EI$1+86)&gt;EG$1,NA(),INDEX('Data Entry'!$L$5:$L$10004,(EI$1+86)-4))</f>
        <v/>
      </c>
      <c r="EH90">
        <f>IF(ISNA(EF90),NA(),Capability!$K$9)</f>
        <v/>
      </c>
      <c r="EI90">
        <f>IF(ISNA(EF90),NA(),Capability!$J$9)</f>
        <v/>
      </c>
      <c r="EJ90">
        <f>IF(ISNA(EF90),NA(),Capability!$L$9)</f>
        <v/>
      </c>
      <c r="EK90">
        <f>IF(OR(ISNA(EG90),ISNA(EG89)),NA(),ABS(EG90-EG89))</f>
        <v/>
      </c>
      <c r="EL90">
        <f>IF(ISNA(EF90),NA(),Capability!$N$9)</f>
        <v/>
      </c>
      <c r="EM90">
        <f>IF(ISNA(EF90),NA(),IF(OR(Capability!$Q$9="",Settings!$F$7&lt;&gt;"Y"),NA(),Capability!$Q$9))</f>
        <v/>
      </c>
      <c r="EN90">
        <f>IF(ISNA(EF90),NA(),IF(OR(Capability!$P$9="",Settings!$F$7&lt;&gt;"Y"),NA(),Capability!$P$9))</f>
        <v/>
      </c>
      <c r="ET90">
        <f>IF((EW$1+86)&gt;EU$1,NA(),(EW$1+86)-4)</f>
        <v/>
      </c>
      <c r="EU90">
        <f>IF((EW$1+86)&gt;EU$1,NA(),INDEX('Data Entry'!$M$5:$M$10004,(EW$1+86)-4))</f>
        <v/>
      </c>
      <c r="EV90">
        <f>IF(ISNA(ET90),NA(),Capability!$K$10)</f>
        <v/>
      </c>
      <c r="EW90">
        <f>IF(ISNA(ET90),NA(),Capability!$J$10)</f>
        <v/>
      </c>
      <c r="EX90">
        <f>IF(ISNA(ET90),NA(),Capability!$L$10)</f>
        <v/>
      </c>
      <c r="EY90">
        <f>IF(OR(ISNA(EU90),ISNA(EU89)),NA(),ABS(EU90-EU89))</f>
        <v/>
      </c>
      <c r="EZ90">
        <f>IF(ISNA(ET90),NA(),Capability!$N$10)</f>
        <v/>
      </c>
      <c r="FA90">
        <f>IF(ISNA(ET90),NA(),IF(OR(Capability!$Q$10="",Settings!$F$7&lt;&gt;"Y"),NA(),Capability!$Q$10))</f>
        <v/>
      </c>
      <c r="FB90">
        <f>IF(ISNA(ET90),NA(),IF(OR(Capability!$P$10="",Settings!$F$7&lt;&gt;"Y"),NA(),Capability!$P$10))</f>
        <v/>
      </c>
      <c r="FH90">
        <f>IF((FK$1+86)&gt;FI$1,NA(),(FK$1+86)-4)</f>
        <v/>
      </c>
      <c r="FI90">
        <f>IF((FK$1+86)&gt;FI$1,NA(),INDEX('Data Entry'!$N$5:$N$10004,(FK$1+86)-4))</f>
        <v/>
      </c>
      <c r="FJ90">
        <f>IF(ISNA(FH90),NA(),Capability!$K$11)</f>
        <v/>
      </c>
      <c r="FK90">
        <f>IF(ISNA(FH90),NA(),Capability!$J$11)</f>
        <v/>
      </c>
      <c r="FL90">
        <f>IF(ISNA(FH90),NA(),Capability!$L$11)</f>
        <v/>
      </c>
      <c r="FM90">
        <f>IF(OR(ISNA(FI90),ISNA(FI89)),NA(),ABS(FI90-FI89))</f>
        <v/>
      </c>
      <c r="FN90">
        <f>IF(ISNA(FH90),NA(),Capability!$N$11)</f>
        <v/>
      </c>
      <c r="FO90">
        <f>IF(ISNA(FH90),NA(),IF(OR(Capability!$Q$11="",Settings!$F$7&lt;&gt;"Y"),NA(),Capability!$Q$11))</f>
        <v/>
      </c>
      <c r="FP90">
        <f>IF(ISNA(FH90),NA(),IF(OR(Capability!$P$11="",Settings!$F$7&lt;&gt;"Y"),NA(),Capability!$P$11))</f>
        <v/>
      </c>
      <c r="FV90">
        <f>IF((FY$1+86)&gt;FW$1,NA(),(FY$1+86)-4)</f>
        <v/>
      </c>
      <c r="FW90">
        <f>IF((FY$1+86)&gt;FW$1,NA(),INDEX('Data Entry'!$O$5:$O$10004,(FY$1+86)-4))</f>
        <v/>
      </c>
      <c r="FX90">
        <f>IF(ISNA(FV90),NA(),Capability!$K$12)</f>
        <v/>
      </c>
      <c r="FY90">
        <f>IF(ISNA(FV90),NA(),Capability!$J$12)</f>
        <v/>
      </c>
      <c r="FZ90">
        <f>IF(ISNA(FV90),NA(),Capability!$L$12)</f>
        <v/>
      </c>
      <c r="GA90">
        <f>IF(OR(ISNA(FW90),ISNA(FW89)),NA(),ABS(FW90-FW89))</f>
        <v/>
      </c>
      <c r="GB90">
        <f>IF(ISNA(FV90),NA(),Capability!$N$12)</f>
        <v/>
      </c>
      <c r="GC90">
        <f>IF(ISNA(FV90),NA(),IF(OR(Capability!$Q$12="",Settings!$F$7&lt;&gt;"Y"),NA(),Capability!$Q$12))</f>
        <v/>
      </c>
      <c r="GD90">
        <f>IF(ISNA(FV90),NA(),IF(OR(Capability!$P$12="",Settings!$F$7&lt;&gt;"Y"),NA(),Capability!$P$12))</f>
        <v/>
      </c>
      <c r="GJ90">
        <f>IF((GM$1+86)&gt;GK$1,NA(),(GM$1+86)-4)</f>
        <v/>
      </c>
      <c r="GK90">
        <f>IF((GM$1+86)&gt;GK$1,NA(),INDEX('Data Entry'!$P$5:$P$10004,(GM$1+86)-4))</f>
        <v/>
      </c>
      <c r="GL90">
        <f>IF(ISNA(GJ90),NA(),Capability!$K$13)</f>
        <v/>
      </c>
      <c r="GM90">
        <f>IF(ISNA(GJ90),NA(),Capability!$J$13)</f>
        <v/>
      </c>
      <c r="GN90">
        <f>IF(ISNA(GJ90),NA(),Capability!$L$13)</f>
        <v/>
      </c>
      <c r="GO90">
        <f>IF(OR(ISNA(GK90),ISNA(GK89)),NA(),ABS(GK90-GK89))</f>
        <v/>
      </c>
      <c r="GP90">
        <f>IF(ISNA(GJ90),NA(),Capability!$N$13)</f>
        <v/>
      </c>
      <c r="GQ90">
        <f>IF(ISNA(GJ90),NA(),IF(OR(Capability!$Q$13="",Settings!$F$7&lt;&gt;"Y"),NA(),Capability!$Q$13))</f>
        <v/>
      </c>
      <c r="GR90">
        <f>IF(ISNA(GJ90),NA(),IF(OR(Capability!$P$13="",Settings!$F$7&lt;&gt;"Y"),NA(),Capability!$P$13))</f>
        <v/>
      </c>
      <c r="GX90">
        <f>IF((HA$1+86)&gt;GY$1,NA(),(HA$1+86)-4)</f>
        <v/>
      </c>
      <c r="GY90">
        <f>IF((HA$1+86)&gt;GY$1,NA(),INDEX('Data Entry'!$Q$5:$Q$10004,(HA$1+86)-4))</f>
        <v/>
      </c>
      <c r="GZ90">
        <f>IF(ISNA(GX90),NA(),Capability!$K$14)</f>
        <v/>
      </c>
      <c r="HA90">
        <f>IF(ISNA(GX90),NA(),Capability!$J$14)</f>
        <v/>
      </c>
      <c r="HB90">
        <f>IF(ISNA(GX90),NA(),Capability!$L$14)</f>
        <v/>
      </c>
      <c r="HC90">
        <f>IF(OR(ISNA(GY90),ISNA(GY89)),NA(),ABS(GY90-GY89))</f>
        <v/>
      </c>
      <c r="HD90">
        <f>IF(ISNA(GX90),NA(),Capability!$N$14)</f>
        <v/>
      </c>
      <c r="HE90">
        <f>IF(ISNA(GX90),NA(),IF(OR(Capability!$Q$14="",Settings!$F$7&lt;&gt;"Y"),NA(),Capability!$Q$14))</f>
        <v/>
      </c>
      <c r="HF90">
        <f>IF(ISNA(GX90),NA(),IF(OR(Capability!$P$14="",Settings!$F$7&lt;&gt;"Y"),NA(),Capability!$P$14))</f>
        <v/>
      </c>
    </row>
    <row r="91">
      <c r="A91" s="35" t="inlineStr">
        <is>
          <t>Range</t>
        </is>
      </c>
      <c r="B91" s="23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P91">
        <f>IF((CS$1+87)&gt;CQ$1,NA(),(CS$1+87)-4)</f>
        <v/>
      </c>
      <c r="CQ91">
        <f>IF((CS$1+87)&gt;CQ$1,NA(),INDEX('Data Entry'!$I$5:$I$10004,(CS$1+87)-4))</f>
        <v/>
      </c>
      <c r="CR91">
        <f>IF(ISNA(CP91),NA(),Capability!$K$6)</f>
        <v/>
      </c>
      <c r="CS91">
        <f>IF(ISNA(CP91),NA(),Capability!$J$6)</f>
        <v/>
      </c>
      <c r="CT91">
        <f>IF(ISNA(CP91),NA(),Capability!$L$6)</f>
        <v/>
      </c>
      <c r="CU91">
        <f>IF(OR(ISNA(CQ91),ISNA(CQ90)),NA(),ABS(CQ91-CQ90))</f>
        <v/>
      </c>
      <c r="CV91">
        <f>IF(ISNA(CP91),NA(),Capability!$N$6)</f>
        <v/>
      </c>
      <c r="CW91">
        <f>IF(ISNA(CP91),NA(),IF(OR(Capability!$Q$6="",Settings!$F$7&lt;&gt;"Y"),NA(),Capability!$Q$6))</f>
        <v/>
      </c>
      <c r="CX91">
        <f>IF(ISNA(CP91),NA(),IF(OR(Capability!$P$6="",Settings!$F$7&lt;&gt;"Y"),NA(),Capability!$P$6))</f>
        <v/>
      </c>
      <c r="DD91">
        <f>IF((DG$1+87)&gt;DE$1,NA(),(DG$1+87)-4)</f>
        <v/>
      </c>
      <c r="DE91">
        <f>IF((DG$1+87)&gt;DE$1,NA(),INDEX('Data Entry'!$J$5:$J$10004,(DG$1+87)-4))</f>
        <v/>
      </c>
      <c r="DF91">
        <f>IF(ISNA(DD91),NA(),Capability!$K$7)</f>
        <v/>
      </c>
      <c r="DG91">
        <f>IF(ISNA(DD91),NA(),Capability!$J$7)</f>
        <v/>
      </c>
      <c r="DH91">
        <f>IF(ISNA(DD91),NA(),Capability!$L$7)</f>
        <v/>
      </c>
      <c r="DI91">
        <f>IF(OR(ISNA(DE91),ISNA(DE90)),NA(),ABS(DE91-DE90))</f>
        <v/>
      </c>
      <c r="DJ91">
        <f>IF(ISNA(DD91),NA(),Capability!$N$7)</f>
        <v/>
      </c>
      <c r="DK91">
        <f>IF(ISNA(DD91),NA(),IF(OR(Capability!$Q$7="",Settings!$F$7&lt;&gt;"Y"),NA(),Capability!$Q$7))</f>
        <v/>
      </c>
      <c r="DL91">
        <f>IF(ISNA(DD91),NA(),IF(OR(Capability!$P$7="",Settings!$F$7&lt;&gt;"Y"),NA(),Capability!$P$7))</f>
        <v/>
      </c>
      <c r="DR91">
        <f>IF((DU$1+87)&gt;DS$1,NA(),(DU$1+87)-4)</f>
        <v/>
      </c>
      <c r="DS91">
        <f>IF((DU$1+87)&gt;DS$1,NA(),INDEX('Data Entry'!$K$5:$K$10004,(DU$1+87)-4))</f>
        <v/>
      </c>
      <c r="DT91">
        <f>IF(ISNA(DR91),NA(),Capability!$K$8)</f>
        <v/>
      </c>
      <c r="DU91">
        <f>IF(ISNA(DR91),NA(),Capability!$J$8)</f>
        <v/>
      </c>
      <c r="DV91">
        <f>IF(ISNA(DR91),NA(),Capability!$L$8)</f>
        <v/>
      </c>
      <c r="DW91">
        <f>IF(OR(ISNA(DS91),ISNA(DS90)),NA(),ABS(DS91-DS90))</f>
        <v/>
      </c>
      <c r="DX91">
        <f>IF(ISNA(DR91),NA(),Capability!$N$8)</f>
        <v/>
      </c>
      <c r="DY91">
        <f>IF(ISNA(DR91),NA(),IF(OR(Capability!$Q$8="",Settings!$F$7&lt;&gt;"Y"),NA(),Capability!$Q$8))</f>
        <v/>
      </c>
      <c r="DZ91">
        <f>IF(ISNA(DR91),NA(),IF(OR(Capability!$P$8="",Settings!$F$7&lt;&gt;"Y"),NA(),Capability!$P$8))</f>
        <v/>
      </c>
      <c r="EF91">
        <f>IF((EI$1+87)&gt;EG$1,NA(),(EI$1+87)-4)</f>
        <v/>
      </c>
      <c r="EG91">
        <f>IF((EI$1+87)&gt;EG$1,NA(),INDEX('Data Entry'!$L$5:$L$10004,(EI$1+87)-4))</f>
        <v/>
      </c>
      <c r="EH91">
        <f>IF(ISNA(EF91),NA(),Capability!$K$9)</f>
        <v/>
      </c>
      <c r="EI91">
        <f>IF(ISNA(EF91),NA(),Capability!$J$9)</f>
        <v/>
      </c>
      <c r="EJ91">
        <f>IF(ISNA(EF91),NA(),Capability!$L$9)</f>
        <v/>
      </c>
      <c r="EK91">
        <f>IF(OR(ISNA(EG91),ISNA(EG90)),NA(),ABS(EG91-EG90))</f>
        <v/>
      </c>
      <c r="EL91">
        <f>IF(ISNA(EF91),NA(),Capability!$N$9)</f>
        <v/>
      </c>
      <c r="EM91">
        <f>IF(ISNA(EF91),NA(),IF(OR(Capability!$Q$9="",Settings!$F$7&lt;&gt;"Y"),NA(),Capability!$Q$9))</f>
        <v/>
      </c>
      <c r="EN91">
        <f>IF(ISNA(EF91),NA(),IF(OR(Capability!$P$9="",Settings!$F$7&lt;&gt;"Y"),NA(),Capability!$P$9))</f>
        <v/>
      </c>
      <c r="ET91">
        <f>IF((EW$1+87)&gt;EU$1,NA(),(EW$1+87)-4)</f>
        <v/>
      </c>
      <c r="EU91">
        <f>IF((EW$1+87)&gt;EU$1,NA(),INDEX('Data Entry'!$M$5:$M$10004,(EW$1+87)-4))</f>
        <v/>
      </c>
      <c r="EV91">
        <f>IF(ISNA(ET91),NA(),Capability!$K$10)</f>
        <v/>
      </c>
      <c r="EW91">
        <f>IF(ISNA(ET91),NA(),Capability!$J$10)</f>
        <v/>
      </c>
      <c r="EX91">
        <f>IF(ISNA(ET91),NA(),Capability!$L$10)</f>
        <v/>
      </c>
      <c r="EY91">
        <f>IF(OR(ISNA(EU91),ISNA(EU90)),NA(),ABS(EU91-EU90))</f>
        <v/>
      </c>
      <c r="EZ91">
        <f>IF(ISNA(ET91),NA(),Capability!$N$10)</f>
        <v/>
      </c>
      <c r="FA91">
        <f>IF(ISNA(ET91),NA(),IF(OR(Capability!$Q$10="",Settings!$F$7&lt;&gt;"Y"),NA(),Capability!$Q$10))</f>
        <v/>
      </c>
      <c r="FB91">
        <f>IF(ISNA(ET91),NA(),IF(OR(Capability!$P$10="",Settings!$F$7&lt;&gt;"Y"),NA(),Capability!$P$10))</f>
        <v/>
      </c>
      <c r="FH91">
        <f>IF((FK$1+87)&gt;FI$1,NA(),(FK$1+87)-4)</f>
        <v/>
      </c>
      <c r="FI91">
        <f>IF((FK$1+87)&gt;FI$1,NA(),INDEX('Data Entry'!$N$5:$N$10004,(FK$1+87)-4))</f>
        <v/>
      </c>
      <c r="FJ91">
        <f>IF(ISNA(FH91),NA(),Capability!$K$11)</f>
        <v/>
      </c>
      <c r="FK91">
        <f>IF(ISNA(FH91),NA(),Capability!$J$11)</f>
        <v/>
      </c>
      <c r="FL91">
        <f>IF(ISNA(FH91),NA(),Capability!$L$11)</f>
        <v/>
      </c>
      <c r="FM91">
        <f>IF(OR(ISNA(FI91),ISNA(FI90)),NA(),ABS(FI91-FI90))</f>
        <v/>
      </c>
      <c r="FN91">
        <f>IF(ISNA(FH91),NA(),Capability!$N$11)</f>
        <v/>
      </c>
      <c r="FO91">
        <f>IF(ISNA(FH91),NA(),IF(OR(Capability!$Q$11="",Settings!$F$7&lt;&gt;"Y"),NA(),Capability!$Q$11))</f>
        <v/>
      </c>
      <c r="FP91">
        <f>IF(ISNA(FH91),NA(),IF(OR(Capability!$P$11="",Settings!$F$7&lt;&gt;"Y"),NA(),Capability!$P$11))</f>
        <v/>
      </c>
      <c r="FV91">
        <f>IF((FY$1+87)&gt;FW$1,NA(),(FY$1+87)-4)</f>
        <v/>
      </c>
      <c r="FW91">
        <f>IF((FY$1+87)&gt;FW$1,NA(),INDEX('Data Entry'!$O$5:$O$10004,(FY$1+87)-4))</f>
        <v/>
      </c>
      <c r="FX91">
        <f>IF(ISNA(FV91),NA(),Capability!$K$12)</f>
        <v/>
      </c>
      <c r="FY91">
        <f>IF(ISNA(FV91),NA(),Capability!$J$12)</f>
        <v/>
      </c>
      <c r="FZ91">
        <f>IF(ISNA(FV91),NA(),Capability!$L$12)</f>
        <v/>
      </c>
      <c r="GA91">
        <f>IF(OR(ISNA(FW91),ISNA(FW90)),NA(),ABS(FW91-FW90))</f>
        <v/>
      </c>
      <c r="GB91">
        <f>IF(ISNA(FV91),NA(),Capability!$N$12)</f>
        <v/>
      </c>
      <c r="GC91">
        <f>IF(ISNA(FV91),NA(),IF(OR(Capability!$Q$12="",Settings!$F$7&lt;&gt;"Y"),NA(),Capability!$Q$12))</f>
        <v/>
      </c>
      <c r="GD91">
        <f>IF(ISNA(FV91),NA(),IF(OR(Capability!$P$12="",Settings!$F$7&lt;&gt;"Y"),NA(),Capability!$P$12))</f>
        <v/>
      </c>
      <c r="GJ91">
        <f>IF((GM$1+87)&gt;GK$1,NA(),(GM$1+87)-4)</f>
        <v/>
      </c>
      <c r="GK91">
        <f>IF((GM$1+87)&gt;GK$1,NA(),INDEX('Data Entry'!$P$5:$P$10004,(GM$1+87)-4))</f>
        <v/>
      </c>
      <c r="GL91">
        <f>IF(ISNA(GJ91),NA(),Capability!$K$13)</f>
        <v/>
      </c>
      <c r="GM91">
        <f>IF(ISNA(GJ91),NA(),Capability!$J$13)</f>
        <v/>
      </c>
      <c r="GN91">
        <f>IF(ISNA(GJ91),NA(),Capability!$L$13)</f>
        <v/>
      </c>
      <c r="GO91">
        <f>IF(OR(ISNA(GK91),ISNA(GK90)),NA(),ABS(GK91-GK90))</f>
        <v/>
      </c>
      <c r="GP91">
        <f>IF(ISNA(GJ91),NA(),Capability!$N$13)</f>
        <v/>
      </c>
      <c r="GQ91">
        <f>IF(ISNA(GJ91),NA(),IF(OR(Capability!$Q$13="",Settings!$F$7&lt;&gt;"Y"),NA(),Capability!$Q$13))</f>
        <v/>
      </c>
      <c r="GR91">
        <f>IF(ISNA(GJ91),NA(),IF(OR(Capability!$P$13="",Settings!$F$7&lt;&gt;"Y"),NA(),Capability!$P$13))</f>
        <v/>
      </c>
      <c r="GX91">
        <f>IF((HA$1+87)&gt;GY$1,NA(),(HA$1+87)-4)</f>
        <v/>
      </c>
      <c r="GY91">
        <f>IF((HA$1+87)&gt;GY$1,NA(),INDEX('Data Entry'!$Q$5:$Q$10004,(HA$1+87)-4))</f>
        <v/>
      </c>
      <c r="GZ91">
        <f>IF(ISNA(GX91),NA(),Capability!$K$14)</f>
        <v/>
      </c>
      <c r="HA91">
        <f>IF(ISNA(GX91),NA(),Capability!$J$14)</f>
        <v/>
      </c>
      <c r="HB91">
        <f>IF(ISNA(GX91),NA(),Capability!$L$14)</f>
        <v/>
      </c>
      <c r="HC91">
        <f>IF(OR(ISNA(GY91),ISNA(GY90)),NA(),ABS(GY91-GY90))</f>
        <v/>
      </c>
      <c r="HD91">
        <f>IF(ISNA(GX91),NA(),Capability!$N$14)</f>
        <v/>
      </c>
      <c r="HE91">
        <f>IF(ISNA(GX91),NA(),IF(OR(Capability!$Q$14="",Settings!$F$7&lt;&gt;"Y"),NA(),Capability!$Q$14))</f>
        <v/>
      </c>
      <c r="HF91">
        <f>IF(ISNA(GX91),NA(),IF(OR(Capability!$P$14="",Settings!$F$7&lt;&gt;"Y"),NA(),Capability!$P$14))</f>
        <v/>
      </c>
    </row>
    <row r="92">
      <c r="A92" s="35" t="inlineStr">
        <is>
          <t>Mean</t>
        </is>
      </c>
      <c r="B92" s="23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P92">
        <f>IF((CS$1+88)&gt;CQ$1,NA(),(CS$1+88)-4)</f>
        <v/>
      </c>
      <c r="CQ92">
        <f>IF((CS$1+88)&gt;CQ$1,NA(),INDEX('Data Entry'!$I$5:$I$10004,(CS$1+88)-4))</f>
        <v/>
      </c>
      <c r="CR92">
        <f>IF(ISNA(CP92),NA(),Capability!$K$6)</f>
        <v/>
      </c>
      <c r="CS92">
        <f>IF(ISNA(CP92),NA(),Capability!$J$6)</f>
        <v/>
      </c>
      <c r="CT92">
        <f>IF(ISNA(CP92),NA(),Capability!$L$6)</f>
        <v/>
      </c>
      <c r="CU92">
        <f>IF(OR(ISNA(CQ92),ISNA(CQ91)),NA(),ABS(CQ92-CQ91))</f>
        <v/>
      </c>
      <c r="CV92">
        <f>IF(ISNA(CP92),NA(),Capability!$N$6)</f>
        <v/>
      </c>
      <c r="CW92">
        <f>IF(ISNA(CP92),NA(),IF(OR(Capability!$Q$6="",Settings!$F$7&lt;&gt;"Y"),NA(),Capability!$Q$6))</f>
        <v/>
      </c>
      <c r="CX92">
        <f>IF(ISNA(CP92),NA(),IF(OR(Capability!$P$6="",Settings!$F$7&lt;&gt;"Y"),NA(),Capability!$P$6))</f>
        <v/>
      </c>
      <c r="DD92">
        <f>IF((DG$1+88)&gt;DE$1,NA(),(DG$1+88)-4)</f>
        <v/>
      </c>
      <c r="DE92">
        <f>IF((DG$1+88)&gt;DE$1,NA(),INDEX('Data Entry'!$J$5:$J$10004,(DG$1+88)-4))</f>
        <v/>
      </c>
      <c r="DF92">
        <f>IF(ISNA(DD92),NA(),Capability!$K$7)</f>
        <v/>
      </c>
      <c r="DG92">
        <f>IF(ISNA(DD92),NA(),Capability!$J$7)</f>
        <v/>
      </c>
      <c r="DH92">
        <f>IF(ISNA(DD92),NA(),Capability!$L$7)</f>
        <v/>
      </c>
      <c r="DI92">
        <f>IF(OR(ISNA(DE92),ISNA(DE91)),NA(),ABS(DE92-DE91))</f>
        <v/>
      </c>
      <c r="DJ92">
        <f>IF(ISNA(DD92),NA(),Capability!$N$7)</f>
        <v/>
      </c>
      <c r="DK92">
        <f>IF(ISNA(DD92),NA(),IF(OR(Capability!$Q$7="",Settings!$F$7&lt;&gt;"Y"),NA(),Capability!$Q$7))</f>
        <v/>
      </c>
      <c r="DL92">
        <f>IF(ISNA(DD92),NA(),IF(OR(Capability!$P$7="",Settings!$F$7&lt;&gt;"Y"),NA(),Capability!$P$7))</f>
        <v/>
      </c>
      <c r="DR92">
        <f>IF((DU$1+88)&gt;DS$1,NA(),(DU$1+88)-4)</f>
        <v/>
      </c>
      <c r="DS92">
        <f>IF((DU$1+88)&gt;DS$1,NA(),INDEX('Data Entry'!$K$5:$K$10004,(DU$1+88)-4))</f>
        <v/>
      </c>
      <c r="DT92">
        <f>IF(ISNA(DR92),NA(),Capability!$K$8)</f>
        <v/>
      </c>
      <c r="DU92">
        <f>IF(ISNA(DR92),NA(),Capability!$J$8)</f>
        <v/>
      </c>
      <c r="DV92">
        <f>IF(ISNA(DR92),NA(),Capability!$L$8)</f>
        <v/>
      </c>
      <c r="DW92">
        <f>IF(OR(ISNA(DS92),ISNA(DS91)),NA(),ABS(DS92-DS91))</f>
        <v/>
      </c>
      <c r="DX92">
        <f>IF(ISNA(DR92),NA(),Capability!$N$8)</f>
        <v/>
      </c>
      <c r="DY92">
        <f>IF(ISNA(DR92),NA(),IF(OR(Capability!$Q$8="",Settings!$F$7&lt;&gt;"Y"),NA(),Capability!$Q$8))</f>
        <v/>
      </c>
      <c r="DZ92">
        <f>IF(ISNA(DR92),NA(),IF(OR(Capability!$P$8="",Settings!$F$7&lt;&gt;"Y"),NA(),Capability!$P$8))</f>
        <v/>
      </c>
      <c r="EF92">
        <f>IF((EI$1+88)&gt;EG$1,NA(),(EI$1+88)-4)</f>
        <v/>
      </c>
      <c r="EG92">
        <f>IF((EI$1+88)&gt;EG$1,NA(),INDEX('Data Entry'!$L$5:$L$10004,(EI$1+88)-4))</f>
        <v/>
      </c>
      <c r="EH92">
        <f>IF(ISNA(EF92),NA(),Capability!$K$9)</f>
        <v/>
      </c>
      <c r="EI92">
        <f>IF(ISNA(EF92),NA(),Capability!$J$9)</f>
        <v/>
      </c>
      <c r="EJ92">
        <f>IF(ISNA(EF92),NA(),Capability!$L$9)</f>
        <v/>
      </c>
      <c r="EK92">
        <f>IF(OR(ISNA(EG92),ISNA(EG91)),NA(),ABS(EG92-EG91))</f>
        <v/>
      </c>
      <c r="EL92">
        <f>IF(ISNA(EF92),NA(),Capability!$N$9)</f>
        <v/>
      </c>
      <c r="EM92">
        <f>IF(ISNA(EF92),NA(),IF(OR(Capability!$Q$9="",Settings!$F$7&lt;&gt;"Y"),NA(),Capability!$Q$9))</f>
        <v/>
      </c>
      <c r="EN92">
        <f>IF(ISNA(EF92),NA(),IF(OR(Capability!$P$9="",Settings!$F$7&lt;&gt;"Y"),NA(),Capability!$P$9))</f>
        <v/>
      </c>
      <c r="ET92">
        <f>IF((EW$1+88)&gt;EU$1,NA(),(EW$1+88)-4)</f>
        <v/>
      </c>
      <c r="EU92">
        <f>IF((EW$1+88)&gt;EU$1,NA(),INDEX('Data Entry'!$M$5:$M$10004,(EW$1+88)-4))</f>
        <v/>
      </c>
      <c r="EV92">
        <f>IF(ISNA(ET92),NA(),Capability!$K$10)</f>
        <v/>
      </c>
      <c r="EW92">
        <f>IF(ISNA(ET92),NA(),Capability!$J$10)</f>
        <v/>
      </c>
      <c r="EX92">
        <f>IF(ISNA(ET92),NA(),Capability!$L$10)</f>
        <v/>
      </c>
      <c r="EY92">
        <f>IF(OR(ISNA(EU92),ISNA(EU91)),NA(),ABS(EU92-EU91))</f>
        <v/>
      </c>
      <c r="EZ92">
        <f>IF(ISNA(ET92),NA(),Capability!$N$10)</f>
        <v/>
      </c>
      <c r="FA92">
        <f>IF(ISNA(ET92),NA(),IF(OR(Capability!$Q$10="",Settings!$F$7&lt;&gt;"Y"),NA(),Capability!$Q$10))</f>
        <v/>
      </c>
      <c r="FB92">
        <f>IF(ISNA(ET92),NA(),IF(OR(Capability!$P$10="",Settings!$F$7&lt;&gt;"Y"),NA(),Capability!$P$10))</f>
        <v/>
      </c>
      <c r="FH92">
        <f>IF((FK$1+88)&gt;FI$1,NA(),(FK$1+88)-4)</f>
        <v/>
      </c>
      <c r="FI92">
        <f>IF((FK$1+88)&gt;FI$1,NA(),INDEX('Data Entry'!$N$5:$N$10004,(FK$1+88)-4))</f>
        <v/>
      </c>
      <c r="FJ92">
        <f>IF(ISNA(FH92),NA(),Capability!$K$11)</f>
        <v/>
      </c>
      <c r="FK92">
        <f>IF(ISNA(FH92),NA(),Capability!$J$11)</f>
        <v/>
      </c>
      <c r="FL92">
        <f>IF(ISNA(FH92),NA(),Capability!$L$11)</f>
        <v/>
      </c>
      <c r="FM92">
        <f>IF(OR(ISNA(FI92),ISNA(FI91)),NA(),ABS(FI92-FI91))</f>
        <v/>
      </c>
      <c r="FN92">
        <f>IF(ISNA(FH92),NA(),Capability!$N$11)</f>
        <v/>
      </c>
      <c r="FO92">
        <f>IF(ISNA(FH92),NA(),IF(OR(Capability!$Q$11="",Settings!$F$7&lt;&gt;"Y"),NA(),Capability!$Q$11))</f>
        <v/>
      </c>
      <c r="FP92">
        <f>IF(ISNA(FH92),NA(),IF(OR(Capability!$P$11="",Settings!$F$7&lt;&gt;"Y"),NA(),Capability!$P$11))</f>
        <v/>
      </c>
      <c r="FV92">
        <f>IF((FY$1+88)&gt;FW$1,NA(),(FY$1+88)-4)</f>
        <v/>
      </c>
      <c r="FW92">
        <f>IF((FY$1+88)&gt;FW$1,NA(),INDEX('Data Entry'!$O$5:$O$10004,(FY$1+88)-4))</f>
        <v/>
      </c>
      <c r="FX92">
        <f>IF(ISNA(FV92),NA(),Capability!$K$12)</f>
        <v/>
      </c>
      <c r="FY92">
        <f>IF(ISNA(FV92),NA(),Capability!$J$12)</f>
        <v/>
      </c>
      <c r="FZ92">
        <f>IF(ISNA(FV92),NA(),Capability!$L$12)</f>
        <v/>
      </c>
      <c r="GA92">
        <f>IF(OR(ISNA(FW92),ISNA(FW91)),NA(),ABS(FW92-FW91))</f>
        <v/>
      </c>
      <c r="GB92">
        <f>IF(ISNA(FV92),NA(),Capability!$N$12)</f>
        <v/>
      </c>
      <c r="GC92">
        <f>IF(ISNA(FV92),NA(),IF(OR(Capability!$Q$12="",Settings!$F$7&lt;&gt;"Y"),NA(),Capability!$Q$12))</f>
        <v/>
      </c>
      <c r="GD92">
        <f>IF(ISNA(FV92),NA(),IF(OR(Capability!$P$12="",Settings!$F$7&lt;&gt;"Y"),NA(),Capability!$P$12))</f>
        <v/>
      </c>
      <c r="GJ92">
        <f>IF((GM$1+88)&gt;GK$1,NA(),(GM$1+88)-4)</f>
        <v/>
      </c>
      <c r="GK92">
        <f>IF((GM$1+88)&gt;GK$1,NA(),INDEX('Data Entry'!$P$5:$P$10004,(GM$1+88)-4))</f>
        <v/>
      </c>
      <c r="GL92">
        <f>IF(ISNA(GJ92),NA(),Capability!$K$13)</f>
        <v/>
      </c>
      <c r="GM92">
        <f>IF(ISNA(GJ92),NA(),Capability!$J$13)</f>
        <v/>
      </c>
      <c r="GN92">
        <f>IF(ISNA(GJ92),NA(),Capability!$L$13)</f>
        <v/>
      </c>
      <c r="GO92">
        <f>IF(OR(ISNA(GK92),ISNA(GK91)),NA(),ABS(GK92-GK91))</f>
        <v/>
      </c>
      <c r="GP92">
        <f>IF(ISNA(GJ92),NA(),Capability!$N$13)</f>
        <v/>
      </c>
      <c r="GQ92">
        <f>IF(ISNA(GJ92),NA(),IF(OR(Capability!$Q$13="",Settings!$F$7&lt;&gt;"Y"),NA(),Capability!$Q$13))</f>
        <v/>
      </c>
      <c r="GR92">
        <f>IF(ISNA(GJ92),NA(),IF(OR(Capability!$P$13="",Settings!$F$7&lt;&gt;"Y"),NA(),Capability!$P$13))</f>
        <v/>
      </c>
      <c r="GX92">
        <f>IF((HA$1+88)&gt;GY$1,NA(),(HA$1+88)-4)</f>
        <v/>
      </c>
      <c r="GY92">
        <f>IF((HA$1+88)&gt;GY$1,NA(),INDEX('Data Entry'!$Q$5:$Q$10004,(HA$1+88)-4))</f>
        <v/>
      </c>
      <c r="GZ92">
        <f>IF(ISNA(GX92),NA(),Capability!$K$14)</f>
        <v/>
      </c>
      <c r="HA92">
        <f>IF(ISNA(GX92),NA(),Capability!$J$14)</f>
        <v/>
      </c>
      <c r="HB92">
        <f>IF(ISNA(GX92),NA(),Capability!$L$14)</f>
        <v/>
      </c>
      <c r="HC92">
        <f>IF(OR(ISNA(GY92),ISNA(GY91)),NA(),ABS(GY92-GY91))</f>
        <v/>
      </c>
      <c r="HD92">
        <f>IF(ISNA(GX92),NA(),Capability!$N$14)</f>
        <v/>
      </c>
      <c r="HE92">
        <f>IF(ISNA(GX92),NA(),IF(OR(Capability!$Q$14="",Settings!$F$7&lt;&gt;"Y"),NA(),Capability!$Q$14))</f>
        <v/>
      </c>
      <c r="HF92">
        <f>IF(ISNA(GX92),NA(),IF(OR(Capability!$P$14="",Settings!$F$7&lt;&gt;"Y"),NA(),Capability!$P$14))</f>
        <v/>
      </c>
    </row>
    <row r="93">
      <c r="A93" s="35" t="inlineStr">
        <is>
          <t>Median</t>
        </is>
      </c>
      <c r="B93" s="23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P93">
        <f>IF((CS$1+89)&gt;CQ$1,NA(),(CS$1+89)-4)</f>
        <v/>
      </c>
      <c r="CQ93">
        <f>IF((CS$1+89)&gt;CQ$1,NA(),INDEX('Data Entry'!$I$5:$I$10004,(CS$1+89)-4))</f>
        <v/>
      </c>
      <c r="CR93">
        <f>IF(ISNA(CP93),NA(),Capability!$K$6)</f>
        <v/>
      </c>
      <c r="CS93">
        <f>IF(ISNA(CP93),NA(),Capability!$J$6)</f>
        <v/>
      </c>
      <c r="CT93">
        <f>IF(ISNA(CP93),NA(),Capability!$L$6)</f>
        <v/>
      </c>
      <c r="CU93">
        <f>IF(OR(ISNA(CQ93),ISNA(CQ92)),NA(),ABS(CQ93-CQ92))</f>
        <v/>
      </c>
      <c r="CV93">
        <f>IF(ISNA(CP93),NA(),Capability!$N$6)</f>
        <v/>
      </c>
      <c r="CW93">
        <f>IF(ISNA(CP93),NA(),IF(OR(Capability!$Q$6="",Settings!$F$7&lt;&gt;"Y"),NA(),Capability!$Q$6))</f>
        <v/>
      </c>
      <c r="CX93">
        <f>IF(ISNA(CP93),NA(),IF(OR(Capability!$P$6="",Settings!$F$7&lt;&gt;"Y"),NA(),Capability!$P$6))</f>
        <v/>
      </c>
      <c r="DD93">
        <f>IF((DG$1+89)&gt;DE$1,NA(),(DG$1+89)-4)</f>
        <v/>
      </c>
      <c r="DE93">
        <f>IF((DG$1+89)&gt;DE$1,NA(),INDEX('Data Entry'!$J$5:$J$10004,(DG$1+89)-4))</f>
        <v/>
      </c>
      <c r="DF93">
        <f>IF(ISNA(DD93),NA(),Capability!$K$7)</f>
        <v/>
      </c>
      <c r="DG93">
        <f>IF(ISNA(DD93),NA(),Capability!$J$7)</f>
        <v/>
      </c>
      <c r="DH93">
        <f>IF(ISNA(DD93),NA(),Capability!$L$7)</f>
        <v/>
      </c>
      <c r="DI93">
        <f>IF(OR(ISNA(DE93),ISNA(DE92)),NA(),ABS(DE93-DE92))</f>
        <v/>
      </c>
      <c r="DJ93">
        <f>IF(ISNA(DD93),NA(),Capability!$N$7)</f>
        <v/>
      </c>
      <c r="DK93">
        <f>IF(ISNA(DD93),NA(),IF(OR(Capability!$Q$7="",Settings!$F$7&lt;&gt;"Y"),NA(),Capability!$Q$7))</f>
        <v/>
      </c>
      <c r="DL93">
        <f>IF(ISNA(DD93),NA(),IF(OR(Capability!$P$7="",Settings!$F$7&lt;&gt;"Y"),NA(),Capability!$P$7))</f>
        <v/>
      </c>
      <c r="DR93">
        <f>IF((DU$1+89)&gt;DS$1,NA(),(DU$1+89)-4)</f>
        <v/>
      </c>
      <c r="DS93">
        <f>IF((DU$1+89)&gt;DS$1,NA(),INDEX('Data Entry'!$K$5:$K$10004,(DU$1+89)-4))</f>
        <v/>
      </c>
      <c r="DT93">
        <f>IF(ISNA(DR93),NA(),Capability!$K$8)</f>
        <v/>
      </c>
      <c r="DU93">
        <f>IF(ISNA(DR93),NA(),Capability!$J$8)</f>
        <v/>
      </c>
      <c r="DV93">
        <f>IF(ISNA(DR93),NA(),Capability!$L$8)</f>
        <v/>
      </c>
      <c r="DW93">
        <f>IF(OR(ISNA(DS93),ISNA(DS92)),NA(),ABS(DS93-DS92))</f>
        <v/>
      </c>
      <c r="DX93">
        <f>IF(ISNA(DR93),NA(),Capability!$N$8)</f>
        <v/>
      </c>
      <c r="DY93">
        <f>IF(ISNA(DR93),NA(),IF(OR(Capability!$Q$8="",Settings!$F$7&lt;&gt;"Y"),NA(),Capability!$Q$8))</f>
        <v/>
      </c>
      <c r="DZ93">
        <f>IF(ISNA(DR93),NA(),IF(OR(Capability!$P$8="",Settings!$F$7&lt;&gt;"Y"),NA(),Capability!$P$8))</f>
        <v/>
      </c>
      <c r="EF93">
        <f>IF((EI$1+89)&gt;EG$1,NA(),(EI$1+89)-4)</f>
        <v/>
      </c>
      <c r="EG93">
        <f>IF((EI$1+89)&gt;EG$1,NA(),INDEX('Data Entry'!$L$5:$L$10004,(EI$1+89)-4))</f>
        <v/>
      </c>
      <c r="EH93">
        <f>IF(ISNA(EF93),NA(),Capability!$K$9)</f>
        <v/>
      </c>
      <c r="EI93">
        <f>IF(ISNA(EF93),NA(),Capability!$J$9)</f>
        <v/>
      </c>
      <c r="EJ93">
        <f>IF(ISNA(EF93),NA(),Capability!$L$9)</f>
        <v/>
      </c>
      <c r="EK93">
        <f>IF(OR(ISNA(EG93),ISNA(EG92)),NA(),ABS(EG93-EG92))</f>
        <v/>
      </c>
      <c r="EL93">
        <f>IF(ISNA(EF93),NA(),Capability!$N$9)</f>
        <v/>
      </c>
      <c r="EM93">
        <f>IF(ISNA(EF93),NA(),IF(OR(Capability!$Q$9="",Settings!$F$7&lt;&gt;"Y"),NA(),Capability!$Q$9))</f>
        <v/>
      </c>
      <c r="EN93">
        <f>IF(ISNA(EF93),NA(),IF(OR(Capability!$P$9="",Settings!$F$7&lt;&gt;"Y"),NA(),Capability!$P$9))</f>
        <v/>
      </c>
      <c r="ET93">
        <f>IF((EW$1+89)&gt;EU$1,NA(),(EW$1+89)-4)</f>
        <v/>
      </c>
      <c r="EU93">
        <f>IF((EW$1+89)&gt;EU$1,NA(),INDEX('Data Entry'!$M$5:$M$10004,(EW$1+89)-4))</f>
        <v/>
      </c>
      <c r="EV93">
        <f>IF(ISNA(ET93),NA(),Capability!$K$10)</f>
        <v/>
      </c>
      <c r="EW93">
        <f>IF(ISNA(ET93),NA(),Capability!$J$10)</f>
        <v/>
      </c>
      <c r="EX93">
        <f>IF(ISNA(ET93),NA(),Capability!$L$10)</f>
        <v/>
      </c>
      <c r="EY93">
        <f>IF(OR(ISNA(EU93),ISNA(EU92)),NA(),ABS(EU93-EU92))</f>
        <v/>
      </c>
      <c r="EZ93">
        <f>IF(ISNA(ET93),NA(),Capability!$N$10)</f>
        <v/>
      </c>
      <c r="FA93">
        <f>IF(ISNA(ET93),NA(),IF(OR(Capability!$Q$10="",Settings!$F$7&lt;&gt;"Y"),NA(),Capability!$Q$10))</f>
        <v/>
      </c>
      <c r="FB93">
        <f>IF(ISNA(ET93),NA(),IF(OR(Capability!$P$10="",Settings!$F$7&lt;&gt;"Y"),NA(),Capability!$P$10))</f>
        <v/>
      </c>
      <c r="FH93">
        <f>IF((FK$1+89)&gt;FI$1,NA(),(FK$1+89)-4)</f>
        <v/>
      </c>
      <c r="FI93">
        <f>IF((FK$1+89)&gt;FI$1,NA(),INDEX('Data Entry'!$N$5:$N$10004,(FK$1+89)-4))</f>
        <v/>
      </c>
      <c r="FJ93">
        <f>IF(ISNA(FH93),NA(),Capability!$K$11)</f>
        <v/>
      </c>
      <c r="FK93">
        <f>IF(ISNA(FH93),NA(),Capability!$J$11)</f>
        <v/>
      </c>
      <c r="FL93">
        <f>IF(ISNA(FH93),NA(),Capability!$L$11)</f>
        <v/>
      </c>
      <c r="FM93">
        <f>IF(OR(ISNA(FI93),ISNA(FI92)),NA(),ABS(FI93-FI92))</f>
        <v/>
      </c>
      <c r="FN93">
        <f>IF(ISNA(FH93),NA(),Capability!$N$11)</f>
        <v/>
      </c>
      <c r="FO93">
        <f>IF(ISNA(FH93),NA(),IF(OR(Capability!$Q$11="",Settings!$F$7&lt;&gt;"Y"),NA(),Capability!$Q$11))</f>
        <v/>
      </c>
      <c r="FP93">
        <f>IF(ISNA(FH93),NA(),IF(OR(Capability!$P$11="",Settings!$F$7&lt;&gt;"Y"),NA(),Capability!$P$11))</f>
        <v/>
      </c>
      <c r="FV93">
        <f>IF((FY$1+89)&gt;FW$1,NA(),(FY$1+89)-4)</f>
        <v/>
      </c>
      <c r="FW93">
        <f>IF((FY$1+89)&gt;FW$1,NA(),INDEX('Data Entry'!$O$5:$O$10004,(FY$1+89)-4))</f>
        <v/>
      </c>
      <c r="FX93">
        <f>IF(ISNA(FV93),NA(),Capability!$K$12)</f>
        <v/>
      </c>
      <c r="FY93">
        <f>IF(ISNA(FV93),NA(),Capability!$J$12)</f>
        <v/>
      </c>
      <c r="FZ93">
        <f>IF(ISNA(FV93),NA(),Capability!$L$12)</f>
        <v/>
      </c>
      <c r="GA93">
        <f>IF(OR(ISNA(FW93),ISNA(FW92)),NA(),ABS(FW93-FW92))</f>
        <v/>
      </c>
      <c r="GB93">
        <f>IF(ISNA(FV93),NA(),Capability!$N$12)</f>
        <v/>
      </c>
      <c r="GC93">
        <f>IF(ISNA(FV93),NA(),IF(OR(Capability!$Q$12="",Settings!$F$7&lt;&gt;"Y"),NA(),Capability!$Q$12))</f>
        <v/>
      </c>
      <c r="GD93">
        <f>IF(ISNA(FV93),NA(),IF(OR(Capability!$P$12="",Settings!$F$7&lt;&gt;"Y"),NA(),Capability!$P$12))</f>
        <v/>
      </c>
      <c r="GJ93">
        <f>IF((GM$1+89)&gt;GK$1,NA(),(GM$1+89)-4)</f>
        <v/>
      </c>
      <c r="GK93">
        <f>IF((GM$1+89)&gt;GK$1,NA(),INDEX('Data Entry'!$P$5:$P$10004,(GM$1+89)-4))</f>
        <v/>
      </c>
      <c r="GL93">
        <f>IF(ISNA(GJ93),NA(),Capability!$K$13)</f>
        <v/>
      </c>
      <c r="GM93">
        <f>IF(ISNA(GJ93),NA(),Capability!$J$13)</f>
        <v/>
      </c>
      <c r="GN93">
        <f>IF(ISNA(GJ93),NA(),Capability!$L$13)</f>
        <v/>
      </c>
      <c r="GO93">
        <f>IF(OR(ISNA(GK93),ISNA(GK92)),NA(),ABS(GK93-GK92))</f>
        <v/>
      </c>
      <c r="GP93">
        <f>IF(ISNA(GJ93),NA(),Capability!$N$13)</f>
        <v/>
      </c>
      <c r="GQ93">
        <f>IF(ISNA(GJ93),NA(),IF(OR(Capability!$Q$13="",Settings!$F$7&lt;&gt;"Y"),NA(),Capability!$Q$13))</f>
        <v/>
      </c>
      <c r="GR93">
        <f>IF(ISNA(GJ93),NA(),IF(OR(Capability!$P$13="",Settings!$F$7&lt;&gt;"Y"),NA(),Capability!$P$13))</f>
        <v/>
      </c>
      <c r="GX93">
        <f>IF((HA$1+89)&gt;GY$1,NA(),(HA$1+89)-4)</f>
        <v/>
      </c>
      <c r="GY93">
        <f>IF((HA$1+89)&gt;GY$1,NA(),INDEX('Data Entry'!$Q$5:$Q$10004,(HA$1+89)-4))</f>
        <v/>
      </c>
      <c r="GZ93">
        <f>IF(ISNA(GX93),NA(),Capability!$K$14)</f>
        <v/>
      </c>
      <c r="HA93">
        <f>IF(ISNA(GX93),NA(),Capability!$J$14)</f>
        <v/>
      </c>
      <c r="HB93">
        <f>IF(ISNA(GX93),NA(),Capability!$L$14)</f>
        <v/>
      </c>
      <c r="HC93">
        <f>IF(OR(ISNA(GY93),ISNA(GY92)),NA(),ABS(GY93-GY92))</f>
        <v/>
      </c>
      <c r="HD93">
        <f>IF(ISNA(GX93),NA(),Capability!$N$14)</f>
        <v/>
      </c>
      <c r="HE93">
        <f>IF(ISNA(GX93),NA(),IF(OR(Capability!$Q$14="",Settings!$F$7&lt;&gt;"Y"),NA(),Capability!$Q$14))</f>
        <v/>
      </c>
      <c r="HF93">
        <f>IF(ISNA(GX93),NA(),IF(OR(Capability!$P$14="",Settings!$F$7&lt;&gt;"Y"),NA(),Capability!$P$14))</f>
        <v/>
      </c>
    </row>
    <row r="94">
      <c r="A94" s="35" t="inlineStr">
        <is>
          <t>Std Dev (overall)</t>
        </is>
      </c>
      <c r="B94" s="23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P94">
        <f>IF((CS$1+90)&gt;CQ$1,NA(),(CS$1+90)-4)</f>
        <v/>
      </c>
      <c r="CQ94">
        <f>IF((CS$1+90)&gt;CQ$1,NA(),INDEX('Data Entry'!$I$5:$I$10004,(CS$1+90)-4))</f>
        <v/>
      </c>
      <c r="CR94">
        <f>IF(ISNA(CP94),NA(),Capability!$K$6)</f>
        <v/>
      </c>
      <c r="CS94">
        <f>IF(ISNA(CP94),NA(),Capability!$J$6)</f>
        <v/>
      </c>
      <c r="CT94">
        <f>IF(ISNA(CP94),NA(),Capability!$L$6)</f>
        <v/>
      </c>
      <c r="CU94">
        <f>IF(OR(ISNA(CQ94),ISNA(CQ93)),NA(),ABS(CQ94-CQ93))</f>
        <v/>
      </c>
      <c r="CV94">
        <f>IF(ISNA(CP94),NA(),Capability!$N$6)</f>
        <v/>
      </c>
      <c r="CW94">
        <f>IF(ISNA(CP94),NA(),IF(OR(Capability!$Q$6="",Settings!$F$7&lt;&gt;"Y"),NA(),Capability!$Q$6))</f>
        <v/>
      </c>
      <c r="CX94">
        <f>IF(ISNA(CP94),NA(),IF(OR(Capability!$P$6="",Settings!$F$7&lt;&gt;"Y"),NA(),Capability!$P$6))</f>
        <v/>
      </c>
      <c r="DD94">
        <f>IF((DG$1+90)&gt;DE$1,NA(),(DG$1+90)-4)</f>
        <v/>
      </c>
      <c r="DE94">
        <f>IF((DG$1+90)&gt;DE$1,NA(),INDEX('Data Entry'!$J$5:$J$10004,(DG$1+90)-4))</f>
        <v/>
      </c>
      <c r="DF94">
        <f>IF(ISNA(DD94),NA(),Capability!$K$7)</f>
        <v/>
      </c>
      <c r="DG94">
        <f>IF(ISNA(DD94),NA(),Capability!$J$7)</f>
        <v/>
      </c>
      <c r="DH94">
        <f>IF(ISNA(DD94),NA(),Capability!$L$7)</f>
        <v/>
      </c>
      <c r="DI94">
        <f>IF(OR(ISNA(DE94),ISNA(DE93)),NA(),ABS(DE94-DE93))</f>
        <v/>
      </c>
      <c r="DJ94">
        <f>IF(ISNA(DD94),NA(),Capability!$N$7)</f>
        <v/>
      </c>
      <c r="DK94">
        <f>IF(ISNA(DD94),NA(),IF(OR(Capability!$Q$7="",Settings!$F$7&lt;&gt;"Y"),NA(),Capability!$Q$7))</f>
        <v/>
      </c>
      <c r="DL94">
        <f>IF(ISNA(DD94),NA(),IF(OR(Capability!$P$7="",Settings!$F$7&lt;&gt;"Y"),NA(),Capability!$P$7))</f>
        <v/>
      </c>
      <c r="DR94">
        <f>IF((DU$1+90)&gt;DS$1,NA(),(DU$1+90)-4)</f>
        <v/>
      </c>
      <c r="DS94">
        <f>IF((DU$1+90)&gt;DS$1,NA(),INDEX('Data Entry'!$K$5:$K$10004,(DU$1+90)-4))</f>
        <v/>
      </c>
      <c r="DT94">
        <f>IF(ISNA(DR94),NA(),Capability!$K$8)</f>
        <v/>
      </c>
      <c r="DU94">
        <f>IF(ISNA(DR94),NA(),Capability!$J$8)</f>
        <v/>
      </c>
      <c r="DV94">
        <f>IF(ISNA(DR94),NA(),Capability!$L$8)</f>
        <v/>
      </c>
      <c r="DW94">
        <f>IF(OR(ISNA(DS94),ISNA(DS93)),NA(),ABS(DS94-DS93))</f>
        <v/>
      </c>
      <c r="DX94">
        <f>IF(ISNA(DR94),NA(),Capability!$N$8)</f>
        <v/>
      </c>
      <c r="DY94">
        <f>IF(ISNA(DR94),NA(),IF(OR(Capability!$Q$8="",Settings!$F$7&lt;&gt;"Y"),NA(),Capability!$Q$8))</f>
        <v/>
      </c>
      <c r="DZ94">
        <f>IF(ISNA(DR94),NA(),IF(OR(Capability!$P$8="",Settings!$F$7&lt;&gt;"Y"),NA(),Capability!$P$8))</f>
        <v/>
      </c>
      <c r="EF94">
        <f>IF((EI$1+90)&gt;EG$1,NA(),(EI$1+90)-4)</f>
        <v/>
      </c>
      <c r="EG94">
        <f>IF((EI$1+90)&gt;EG$1,NA(),INDEX('Data Entry'!$L$5:$L$10004,(EI$1+90)-4))</f>
        <v/>
      </c>
      <c r="EH94">
        <f>IF(ISNA(EF94),NA(),Capability!$K$9)</f>
        <v/>
      </c>
      <c r="EI94">
        <f>IF(ISNA(EF94),NA(),Capability!$J$9)</f>
        <v/>
      </c>
      <c r="EJ94">
        <f>IF(ISNA(EF94),NA(),Capability!$L$9)</f>
        <v/>
      </c>
      <c r="EK94">
        <f>IF(OR(ISNA(EG94),ISNA(EG93)),NA(),ABS(EG94-EG93))</f>
        <v/>
      </c>
      <c r="EL94">
        <f>IF(ISNA(EF94),NA(),Capability!$N$9)</f>
        <v/>
      </c>
      <c r="EM94">
        <f>IF(ISNA(EF94),NA(),IF(OR(Capability!$Q$9="",Settings!$F$7&lt;&gt;"Y"),NA(),Capability!$Q$9))</f>
        <v/>
      </c>
      <c r="EN94">
        <f>IF(ISNA(EF94),NA(),IF(OR(Capability!$P$9="",Settings!$F$7&lt;&gt;"Y"),NA(),Capability!$P$9))</f>
        <v/>
      </c>
      <c r="ET94">
        <f>IF((EW$1+90)&gt;EU$1,NA(),(EW$1+90)-4)</f>
        <v/>
      </c>
      <c r="EU94">
        <f>IF((EW$1+90)&gt;EU$1,NA(),INDEX('Data Entry'!$M$5:$M$10004,(EW$1+90)-4))</f>
        <v/>
      </c>
      <c r="EV94">
        <f>IF(ISNA(ET94),NA(),Capability!$K$10)</f>
        <v/>
      </c>
      <c r="EW94">
        <f>IF(ISNA(ET94),NA(),Capability!$J$10)</f>
        <v/>
      </c>
      <c r="EX94">
        <f>IF(ISNA(ET94),NA(),Capability!$L$10)</f>
        <v/>
      </c>
      <c r="EY94">
        <f>IF(OR(ISNA(EU94),ISNA(EU93)),NA(),ABS(EU94-EU93))</f>
        <v/>
      </c>
      <c r="EZ94">
        <f>IF(ISNA(ET94),NA(),Capability!$N$10)</f>
        <v/>
      </c>
      <c r="FA94">
        <f>IF(ISNA(ET94),NA(),IF(OR(Capability!$Q$10="",Settings!$F$7&lt;&gt;"Y"),NA(),Capability!$Q$10))</f>
        <v/>
      </c>
      <c r="FB94">
        <f>IF(ISNA(ET94),NA(),IF(OR(Capability!$P$10="",Settings!$F$7&lt;&gt;"Y"),NA(),Capability!$P$10))</f>
        <v/>
      </c>
      <c r="FH94">
        <f>IF((FK$1+90)&gt;FI$1,NA(),(FK$1+90)-4)</f>
        <v/>
      </c>
      <c r="FI94">
        <f>IF((FK$1+90)&gt;FI$1,NA(),INDEX('Data Entry'!$N$5:$N$10004,(FK$1+90)-4))</f>
        <v/>
      </c>
      <c r="FJ94">
        <f>IF(ISNA(FH94),NA(),Capability!$K$11)</f>
        <v/>
      </c>
      <c r="FK94">
        <f>IF(ISNA(FH94),NA(),Capability!$J$11)</f>
        <v/>
      </c>
      <c r="FL94">
        <f>IF(ISNA(FH94),NA(),Capability!$L$11)</f>
        <v/>
      </c>
      <c r="FM94">
        <f>IF(OR(ISNA(FI94),ISNA(FI93)),NA(),ABS(FI94-FI93))</f>
        <v/>
      </c>
      <c r="FN94">
        <f>IF(ISNA(FH94),NA(),Capability!$N$11)</f>
        <v/>
      </c>
      <c r="FO94">
        <f>IF(ISNA(FH94),NA(),IF(OR(Capability!$Q$11="",Settings!$F$7&lt;&gt;"Y"),NA(),Capability!$Q$11))</f>
        <v/>
      </c>
      <c r="FP94">
        <f>IF(ISNA(FH94),NA(),IF(OR(Capability!$P$11="",Settings!$F$7&lt;&gt;"Y"),NA(),Capability!$P$11))</f>
        <v/>
      </c>
      <c r="FV94">
        <f>IF((FY$1+90)&gt;FW$1,NA(),(FY$1+90)-4)</f>
        <v/>
      </c>
      <c r="FW94">
        <f>IF((FY$1+90)&gt;FW$1,NA(),INDEX('Data Entry'!$O$5:$O$10004,(FY$1+90)-4))</f>
        <v/>
      </c>
      <c r="FX94">
        <f>IF(ISNA(FV94),NA(),Capability!$K$12)</f>
        <v/>
      </c>
      <c r="FY94">
        <f>IF(ISNA(FV94),NA(),Capability!$J$12)</f>
        <v/>
      </c>
      <c r="FZ94">
        <f>IF(ISNA(FV94),NA(),Capability!$L$12)</f>
        <v/>
      </c>
      <c r="GA94">
        <f>IF(OR(ISNA(FW94),ISNA(FW93)),NA(),ABS(FW94-FW93))</f>
        <v/>
      </c>
      <c r="GB94">
        <f>IF(ISNA(FV94),NA(),Capability!$N$12)</f>
        <v/>
      </c>
      <c r="GC94">
        <f>IF(ISNA(FV94),NA(),IF(OR(Capability!$Q$12="",Settings!$F$7&lt;&gt;"Y"),NA(),Capability!$Q$12))</f>
        <v/>
      </c>
      <c r="GD94">
        <f>IF(ISNA(FV94),NA(),IF(OR(Capability!$P$12="",Settings!$F$7&lt;&gt;"Y"),NA(),Capability!$P$12))</f>
        <v/>
      </c>
      <c r="GJ94">
        <f>IF((GM$1+90)&gt;GK$1,NA(),(GM$1+90)-4)</f>
        <v/>
      </c>
      <c r="GK94">
        <f>IF((GM$1+90)&gt;GK$1,NA(),INDEX('Data Entry'!$P$5:$P$10004,(GM$1+90)-4))</f>
        <v/>
      </c>
      <c r="GL94">
        <f>IF(ISNA(GJ94),NA(),Capability!$K$13)</f>
        <v/>
      </c>
      <c r="GM94">
        <f>IF(ISNA(GJ94),NA(),Capability!$J$13)</f>
        <v/>
      </c>
      <c r="GN94">
        <f>IF(ISNA(GJ94),NA(),Capability!$L$13)</f>
        <v/>
      </c>
      <c r="GO94">
        <f>IF(OR(ISNA(GK94),ISNA(GK93)),NA(),ABS(GK94-GK93))</f>
        <v/>
      </c>
      <c r="GP94">
        <f>IF(ISNA(GJ94),NA(),Capability!$N$13)</f>
        <v/>
      </c>
      <c r="GQ94">
        <f>IF(ISNA(GJ94),NA(),IF(OR(Capability!$Q$13="",Settings!$F$7&lt;&gt;"Y"),NA(),Capability!$Q$13))</f>
        <v/>
      </c>
      <c r="GR94">
        <f>IF(ISNA(GJ94),NA(),IF(OR(Capability!$P$13="",Settings!$F$7&lt;&gt;"Y"),NA(),Capability!$P$13))</f>
        <v/>
      </c>
      <c r="GX94">
        <f>IF((HA$1+90)&gt;GY$1,NA(),(HA$1+90)-4)</f>
        <v/>
      </c>
      <c r="GY94">
        <f>IF((HA$1+90)&gt;GY$1,NA(),INDEX('Data Entry'!$Q$5:$Q$10004,(HA$1+90)-4))</f>
        <v/>
      </c>
      <c r="GZ94">
        <f>IF(ISNA(GX94),NA(),Capability!$K$14)</f>
        <v/>
      </c>
      <c r="HA94">
        <f>IF(ISNA(GX94),NA(),Capability!$J$14)</f>
        <v/>
      </c>
      <c r="HB94">
        <f>IF(ISNA(GX94),NA(),Capability!$L$14)</f>
        <v/>
      </c>
      <c r="HC94">
        <f>IF(OR(ISNA(GY94),ISNA(GY93)),NA(),ABS(GY94-GY93))</f>
        <v/>
      </c>
      <c r="HD94">
        <f>IF(ISNA(GX94),NA(),Capability!$N$14)</f>
        <v/>
      </c>
      <c r="HE94">
        <f>IF(ISNA(GX94),NA(),IF(OR(Capability!$Q$14="",Settings!$F$7&lt;&gt;"Y"),NA(),Capability!$Q$14))</f>
        <v/>
      </c>
      <c r="HF94">
        <f>IF(ISNA(GX94),NA(),IF(OR(Capability!$P$14="",Settings!$F$7&lt;&gt;"Y"),NA(),Capability!$P$14))</f>
        <v/>
      </c>
    </row>
    <row r="95">
      <c r="A95" s="35" t="inlineStr">
        <is>
          <t>Sigma (within)</t>
        </is>
      </c>
      <c r="B95" s="23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P95">
        <f>IF((CS$1+91)&gt;CQ$1,NA(),(CS$1+91)-4)</f>
        <v/>
      </c>
      <c r="CQ95">
        <f>IF((CS$1+91)&gt;CQ$1,NA(),INDEX('Data Entry'!$I$5:$I$10004,(CS$1+91)-4))</f>
        <v/>
      </c>
      <c r="CR95">
        <f>IF(ISNA(CP95),NA(),Capability!$K$6)</f>
        <v/>
      </c>
      <c r="CS95">
        <f>IF(ISNA(CP95),NA(),Capability!$J$6)</f>
        <v/>
      </c>
      <c r="CT95">
        <f>IF(ISNA(CP95),NA(),Capability!$L$6)</f>
        <v/>
      </c>
      <c r="CU95">
        <f>IF(OR(ISNA(CQ95),ISNA(CQ94)),NA(),ABS(CQ95-CQ94))</f>
        <v/>
      </c>
      <c r="CV95">
        <f>IF(ISNA(CP95),NA(),Capability!$N$6)</f>
        <v/>
      </c>
      <c r="CW95">
        <f>IF(ISNA(CP95),NA(),IF(OR(Capability!$Q$6="",Settings!$F$7&lt;&gt;"Y"),NA(),Capability!$Q$6))</f>
        <v/>
      </c>
      <c r="CX95">
        <f>IF(ISNA(CP95),NA(),IF(OR(Capability!$P$6="",Settings!$F$7&lt;&gt;"Y"),NA(),Capability!$P$6))</f>
        <v/>
      </c>
      <c r="DD95">
        <f>IF((DG$1+91)&gt;DE$1,NA(),(DG$1+91)-4)</f>
        <v/>
      </c>
      <c r="DE95">
        <f>IF((DG$1+91)&gt;DE$1,NA(),INDEX('Data Entry'!$J$5:$J$10004,(DG$1+91)-4))</f>
        <v/>
      </c>
      <c r="DF95">
        <f>IF(ISNA(DD95),NA(),Capability!$K$7)</f>
        <v/>
      </c>
      <c r="DG95">
        <f>IF(ISNA(DD95),NA(),Capability!$J$7)</f>
        <v/>
      </c>
      <c r="DH95">
        <f>IF(ISNA(DD95),NA(),Capability!$L$7)</f>
        <v/>
      </c>
      <c r="DI95">
        <f>IF(OR(ISNA(DE95),ISNA(DE94)),NA(),ABS(DE95-DE94))</f>
        <v/>
      </c>
      <c r="DJ95">
        <f>IF(ISNA(DD95),NA(),Capability!$N$7)</f>
        <v/>
      </c>
      <c r="DK95">
        <f>IF(ISNA(DD95),NA(),IF(OR(Capability!$Q$7="",Settings!$F$7&lt;&gt;"Y"),NA(),Capability!$Q$7))</f>
        <v/>
      </c>
      <c r="DL95">
        <f>IF(ISNA(DD95),NA(),IF(OR(Capability!$P$7="",Settings!$F$7&lt;&gt;"Y"),NA(),Capability!$P$7))</f>
        <v/>
      </c>
      <c r="DR95">
        <f>IF((DU$1+91)&gt;DS$1,NA(),(DU$1+91)-4)</f>
        <v/>
      </c>
      <c r="DS95">
        <f>IF((DU$1+91)&gt;DS$1,NA(),INDEX('Data Entry'!$K$5:$K$10004,(DU$1+91)-4))</f>
        <v/>
      </c>
      <c r="DT95">
        <f>IF(ISNA(DR95),NA(),Capability!$K$8)</f>
        <v/>
      </c>
      <c r="DU95">
        <f>IF(ISNA(DR95),NA(),Capability!$J$8)</f>
        <v/>
      </c>
      <c r="DV95">
        <f>IF(ISNA(DR95),NA(),Capability!$L$8)</f>
        <v/>
      </c>
      <c r="DW95">
        <f>IF(OR(ISNA(DS95),ISNA(DS94)),NA(),ABS(DS95-DS94))</f>
        <v/>
      </c>
      <c r="DX95">
        <f>IF(ISNA(DR95),NA(),Capability!$N$8)</f>
        <v/>
      </c>
      <c r="DY95">
        <f>IF(ISNA(DR95),NA(),IF(OR(Capability!$Q$8="",Settings!$F$7&lt;&gt;"Y"),NA(),Capability!$Q$8))</f>
        <v/>
      </c>
      <c r="DZ95">
        <f>IF(ISNA(DR95),NA(),IF(OR(Capability!$P$8="",Settings!$F$7&lt;&gt;"Y"),NA(),Capability!$P$8))</f>
        <v/>
      </c>
      <c r="EF95">
        <f>IF((EI$1+91)&gt;EG$1,NA(),(EI$1+91)-4)</f>
        <v/>
      </c>
      <c r="EG95">
        <f>IF((EI$1+91)&gt;EG$1,NA(),INDEX('Data Entry'!$L$5:$L$10004,(EI$1+91)-4))</f>
        <v/>
      </c>
      <c r="EH95">
        <f>IF(ISNA(EF95),NA(),Capability!$K$9)</f>
        <v/>
      </c>
      <c r="EI95">
        <f>IF(ISNA(EF95),NA(),Capability!$J$9)</f>
        <v/>
      </c>
      <c r="EJ95">
        <f>IF(ISNA(EF95),NA(),Capability!$L$9)</f>
        <v/>
      </c>
      <c r="EK95">
        <f>IF(OR(ISNA(EG95),ISNA(EG94)),NA(),ABS(EG95-EG94))</f>
        <v/>
      </c>
      <c r="EL95">
        <f>IF(ISNA(EF95),NA(),Capability!$N$9)</f>
        <v/>
      </c>
      <c r="EM95">
        <f>IF(ISNA(EF95),NA(),IF(OR(Capability!$Q$9="",Settings!$F$7&lt;&gt;"Y"),NA(),Capability!$Q$9))</f>
        <v/>
      </c>
      <c r="EN95">
        <f>IF(ISNA(EF95),NA(),IF(OR(Capability!$P$9="",Settings!$F$7&lt;&gt;"Y"),NA(),Capability!$P$9))</f>
        <v/>
      </c>
      <c r="ET95">
        <f>IF((EW$1+91)&gt;EU$1,NA(),(EW$1+91)-4)</f>
        <v/>
      </c>
      <c r="EU95">
        <f>IF((EW$1+91)&gt;EU$1,NA(),INDEX('Data Entry'!$M$5:$M$10004,(EW$1+91)-4))</f>
        <v/>
      </c>
      <c r="EV95">
        <f>IF(ISNA(ET95),NA(),Capability!$K$10)</f>
        <v/>
      </c>
      <c r="EW95">
        <f>IF(ISNA(ET95),NA(),Capability!$J$10)</f>
        <v/>
      </c>
      <c r="EX95">
        <f>IF(ISNA(ET95),NA(),Capability!$L$10)</f>
        <v/>
      </c>
      <c r="EY95">
        <f>IF(OR(ISNA(EU95),ISNA(EU94)),NA(),ABS(EU95-EU94))</f>
        <v/>
      </c>
      <c r="EZ95">
        <f>IF(ISNA(ET95),NA(),Capability!$N$10)</f>
        <v/>
      </c>
      <c r="FA95">
        <f>IF(ISNA(ET95),NA(),IF(OR(Capability!$Q$10="",Settings!$F$7&lt;&gt;"Y"),NA(),Capability!$Q$10))</f>
        <v/>
      </c>
      <c r="FB95">
        <f>IF(ISNA(ET95),NA(),IF(OR(Capability!$P$10="",Settings!$F$7&lt;&gt;"Y"),NA(),Capability!$P$10))</f>
        <v/>
      </c>
      <c r="FH95">
        <f>IF((FK$1+91)&gt;FI$1,NA(),(FK$1+91)-4)</f>
        <v/>
      </c>
      <c r="FI95">
        <f>IF((FK$1+91)&gt;FI$1,NA(),INDEX('Data Entry'!$N$5:$N$10004,(FK$1+91)-4))</f>
        <v/>
      </c>
      <c r="FJ95">
        <f>IF(ISNA(FH95),NA(),Capability!$K$11)</f>
        <v/>
      </c>
      <c r="FK95">
        <f>IF(ISNA(FH95),NA(),Capability!$J$11)</f>
        <v/>
      </c>
      <c r="FL95">
        <f>IF(ISNA(FH95),NA(),Capability!$L$11)</f>
        <v/>
      </c>
      <c r="FM95">
        <f>IF(OR(ISNA(FI95),ISNA(FI94)),NA(),ABS(FI95-FI94))</f>
        <v/>
      </c>
      <c r="FN95">
        <f>IF(ISNA(FH95),NA(),Capability!$N$11)</f>
        <v/>
      </c>
      <c r="FO95">
        <f>IF(ISNA(FH95),NA(),IF(OR(Capability!$Q$11="",Settings!$F$7&lt;&gt;"Y"),NA(),Capability!$Q$11))</f>
        <v/>
      </c>
      <c r="FP95">
        <f>IF(ISNA(FH95),NA(),IF(OR(Capability!$P$11="",Settings!$F$7&lt;&gt;"Y"),NA(),Capability!$P$11))</f>
        <v/>
      </c>
      <c r="FV95">
        <f>IF((FY$1+91)&gt;FW$1,NA(),(FY$1+91)-4)</f>
        <v/>
      </c>
      <c r="FW95">
        <f>IF((FY$1+91)&gt;FW$1,NA(),INDEX('Data Entry'!$O$5:$O$10004,(FY$1+91)-4))</f>
        <v/>
      </c>
      <c r="FX95">
        <f>IF(ISNA(FV95),NA(),Capability!$K$12)</f>
        <v/>
      </c>
      <c r="FY95">
        <f>IF(ISNA(FV95),NA(),Capability!$J$12)</f>
        <v/>
      </c>
      <c r="FZ95">
        <f>IF(ISNA(FV95),NA(),Capability!$L$12)</f>
        <v/>
      </c>
      <c r="GA95">
        <f>IF(OR(ISNA(FW95),ISNA(FW94)),NA(),ABS(FW95-FW94))</f>
        <v/>
      </c>
      <c r="GB95">
        <f>IF(ISNA(FV95),NA(),Capability!$N$12)</f>
        <v/>
      </c>
      <c r="GC95">
        <f>IF(ISNA(FV95),NA(),IF(OR(Capability!$Q$12="",Settings!$F$7&lt;&gt;"Y"),NA(),Capability!$Q$12))</f>
        <v/>
      </c>
      <c r="GD95">
        <f>IF(ISNA(FV95),NA(),IF(OR(Capability!$P$12="",Settings!$F$7&lt;&gt;"Y"),NA(),Capability!$P$12))</f>
        <v/>
      </c>
      <c r="GJ95">
        <f>IF((GM$1+91)&gt;GK$1,NA(),(GM$1+91)-4)</f>
        <v/>
      </c>
      <c r="GK95">
        <f>IF((GM$1+91)&gt;GK$1,NA(),INDEX('Data Entry'!$P$5:$P$10004,(GM$1+91)-4))</f>
        <v/>
      </c>
      <c r="GL95">
        <f>IF(ISNA(GJ95),NA(),Capability!$K$13)</f>
        <v/>
      </c>
      <c r="GM95">
        <f>IF(ISNA(GJ95),NA(),Capability!$J$13)</f>
        <v/>
      </c>
      <c r="GN95">
        <f>IF(ISNA(GJ95),NA(),Capability!$L$13)</f>
        <v/>
      </c>
      <c r="GO95">
        <f>IF(OR(ISNA(GK95),ISNA(GK94)),NA(),ABS(GK95-GK94))</f>
        <v/>
      </c>
      <c r="GP95">
        <f>IF(ISNA(GJ95),NA(),Capability!$N$13)</f>
        <v/>
      </c>
      <c r="GQ95">
        <f>IF(ISNA(GJ95),NA(),IF(OR(Capability!$Q$13="",Settings!$F$7&lt;&gt;"Y"),NA(),Capability!$Q$13))</f>
        <v/>
      </c>
      <c r="GR95">
        <f>IF(ISNA(GJ95),NA(),IF(OR(Capability!$P$13="",Settings!$F$7&lt;&gt;"Y"),NA(),Capability!$P$13))</f>
        <v/>
      </c>
      <c r="GX95">
        <f>IF((HA$1+91)&gt;GY$1,NA(),(HA$1+91)-4)</f>
        <v/>
      </c>
      <c r="GY95">
        <f>IF((HA$1+91)&gt;GY$1,NA(),INDEX('Data Entry'!$Q$5:$Q$10004,(HA$1+91)-4))</f>
        <v/>
      </c>
      <c r="GZ95">
        <f>IF(ISNA(GX95),NA(),Capability!$K$14)</f>
        <v/>
      </c>
      <c r="HA95">
        <f>IF(ISNA(GX95),NA(),Capability!$J$14)</f>
        <v/>
      </c>
      <c r="HB95">
        <f>IF(ISNA(GX95),NA(),Capability!$L$14)</f>
        <v/>
      </c>
      <c r="HC95">
        <f>IF(OR(ISNA(GY95),ISNA(GY94)),NA(),ABS(GY95-GY94))</f>
        <v/>
      </c>
      <c r="HD95">
        <f>IF(ISNA(GX95),NA(),Capability!$N$14)</f>
        <v/>
      </c>
      <c r="HE95">
        <f>IF(ISNA(GX95),NA(),IF(OR(Capability!$Q$14="",Settings!$F$7&lt;&gt;"Y"),NA(),Capability!$Q$14))</f>
        <v/>
      </c>
      <c r="HF95">
        <f>IF(ISNA(GX95),NA(),IF(OR(Capability!$P$14="",Settings!$F$7&lt;&gt;"Y"),NA(),Capability!$P$14))</f>
        <v/>
      </c>
    </row>
    <row r="96">
      <c r="A96" s="37" t="inlineStr">
        <is>
          <t>CONTROL</t>
        </is>
      </c>
      <c r="B96" s="28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P96">
        <f>IF((CS$1+92)&gt;CQ$1,NA(),(CS$1+92)-4)</f>
        <v/>
      </c>
      <c r="CQ96">
        <f>IF((CS$1+92)&gt;CQ$1,NA(),INDEX('Data Entry'!$I$5:$I$10004,(CS$1+92)-4))</f>
        <v/>
      </c>
      <c r="CR96">
        <f>IF(ISNA(CP96),NA(),Capability!$K$6)</f>
        <v/>
      </c>
      <c r="CS96">
        <f>IF(ISNA(CP96),NA(),Capability!$J$6)</f>
        <v/>
      </c>
      <c r="CT96">
        <f>IF(ISNA(CP96),NA(),Capability!$L$6)</f>
        <v/>
      </c>
      <c r="CU96">
        <f>IF(OR(ISNA(CQ96),ISNA(CQ95)),NA(),ABS(CQ96-CQ95))</f>
        <v/>
      </c>
      <c r="CV96">
        <f>IF(ISNA(CP96),NA(),Capability!$N$6)</f>
        <v/>
      </c>
      <c r="CW96">
        <f>IF(ISNA(CP96),NA(),IF(OR(Capability!$Q$6="",Settings!$F$7&lt;&gt;"Y"),NA(),Capability!$Q$6))</f>
        <v/>
      </c>
      <c r="CX96">
        <f>IF(ISNA(CP96),NA(),IF(OR(Capability!$P$6="",Settings!$F$7&lt;&gt;"Y"),NA(),Capability!$P$6))</f>
        <v/>
      </c>
      <c r="DD96">
        <f>IF((DG$1+92)&gt;DE$1,NA(),(DG$1+92)-4)</f>
        <v/>
      </c>
      <c r="DE96">
        <f>IF((DG$1+92)&gt;DE$1,NA(),INDEX('Data Entry'!$J$5:$J$10004,(DG$1+92)-4))</f>
        <v/>
      </c>
      <c r="DF96">
        <f>IF(ISNA(DD96),NA(),Capability!$K$7)</f>
        <v/>
      </c>
      <c r="DG96">
        <f>IF(ISNA(DD96),NA(),Capability!$J$7)</f>
        <v/>
      </c>
      <c r="DH96">
        <f>IF(ISNA(DD96),NA(),Capability!$L$7)</f>
        <v/>
      </c>
      <c r="DI96">
        <f>IF(OR(ISNA(DE96),ISNA(DE95)),NA(),ABS(DE96-DE95))</f>
        <v/>
      </c>
      <c r="DJ96">
        <f>IF(ISNA(DD96),NA(),Capability!$N$7)</f>
        <v/>
      </c>
      <c r="DK96">
        <f>IF(ISNA(DD96),NA(),IF(OR(Capability!$Q$7="",Settings!$F$7&lt;&gt;"Y"),NA(),Capability!$Q$7))</f>
        <v/>
      </c>
      <c r="DL96">
        <f>IF(ISNA(DD96),NA(),IF(OR(Capability!$P$7="",Settings!$F$7&lt;&gt;"Y"),NA(),Capability!$P$7))</f>
        <v/>
      </c>
      <c r="DR96">
        <f>IF((DU$1+92)&gt;DS$1,NA(),(DU$1+92)-4)</f>
        <v/>
      </c>
      <c r="DS96">
        <f>IF((DU$1+92)&gt;DS$1,NA(),INDEX('Data Entry'!$K$5:$K$10004,(DU$1+92)-4))</f>
        <v/>
      </c>
      <c r="DT96">
        <f>IF(ISNA(DR96),NA(),Capability!$K$8)</f>
        <v/>
      </c>
      <c r="DU96">
        <f>IF(ISNA(DR96),NA(),Capability!$J$8)</f>
        <v/>
      </c>
      <c r="DV96">
        <f>IF(ISNA(DR96),NA(),Capability!$L$8)</f>
        <v/>
      </c>
      <c r="DW96">
        <f>IF(OR(ISNA(DS96),ISNA(DS95)),NA(),ABS(DS96-DS95))</f>
        <v/>
      </c>
      <c r="DX96">
        <f>IF(ISNA(DR96),NA(),Capability!$N$8)</f>
        <v/>
      </c>
      <c r="DY96">
        <f>IF(ISNA(DR96),NA(),IF(OR(Capability!$Q$8="",Settings!$F$7&lt;&gt;"Y"),NA(),Capability!$Q$8))</f>
        <v/>
      </c>
      <c r="DZ96">
        <f>IF(ISNA(DR96),NA(),IF(OR(Capability!$P$8="",Settings!$F$7&lt;&gt;"Y"),NA(),Capability!$P$8))</f>
        <v/>
      </c>
      <c r="EF96">
        <f>IF((EI$1+92)&gt;EG$1,NA(),(EI$1+92)-4)</f>
        <v/>
      </c>
      <c r="EG96">
        <f>IF((EI$1+92)&gt;EG$1,NA(),INDEX('Data Entry'!$L$5:$L$10004,(EI$1+92)-4))</f>
        <v/>
      </c>
      <c r="EH96">
        <f>IF(ISNA(EF96),NA(),Capability!$K$9)</f>
        <v/>
      </c>
      <c r="EI96">
        <f>IF(ISNA(EF96),NA(),Capability!$J$9)</f>
        <v/>
      </c>
      <c r="EJ96">
        <f>IF(ISNA(EF96),NA(),Capability!$L$9)</f>
        <v/>
      </c>
      <c r="EK96">
        <f>IF(OR(ISNA(EG96),ISNA(EG95)),NA(),ABS(EG96-EG95))</f>
        <v/>
      </c>
      <c r="EL96">
        <f>IF(ISNA(EF96),NA(),Capability!$N$9)</f>
        <v/>
      </c>
      <c r="EM96">
        <f>IF(ISNA(EF96),NA(),IF(OR(Capability!$Q$9="",Settings!$F$7&lt;&gt;"Y"),NA(),Capability!$Q$9))</f>
        <v/>
      </c>
      <c r="EN96">
        <f>IF(ISNA(EF96),NA(),IF(OR(Capability!$P$9="",Settings!$F$7&lt;&gt;"Y"),NA(),Capability!$P$9))</f>
        <v/>
      </c>
      <c r="ET96">
        <f>IF((EW$1+92)&gt;EU$1,NA(),(EW$1+92)-4)</f>
        <v/>
      </c>
      <c r="EU96">
        <f>IF((EW$1+92)&gt;EU$1,NA(),INDEX('Data Entry'!$M$5:$M$10004,(EW$1+92)-4))</f>
        <v/>
      </c>
      <c r="EV96">
        <f>IF(ISNA(ET96),NA(),Capability!$K$10)</f>
        <v/>
      </c>
      <c r="EW96">
        <f>IF(ISNA(ET96),NA(),Capability!$J$10)</f>
        <v/>
      </c>
      <c r="EX96">
        <f>IF(ISNA(ET96),NA(),Capability!$L$10)</f>
        <v/>
      </c>
      <c r="EY96">
        <f>IF(OR(ISNA(EU96),ISNA(EU95)),NA(),ABS(EU96-EU95))</f>
        <v/>
      </c>
      <c r="EZ96">
        <f>IF(ISNA(ET96),NA(),Capability!$N$10)</f>
        <v/>
      </c>
      <c r="FA96">
        <f>IF(ISNA(ET96),NA(),IF(OR(Capability!$Q$10="",Settings!$F$7&lt;&gt;"Y"),NA(),Capability!$Q$10))</f>
        <v/>
      </c>
      <c r="FB96">
        <f>IF(ISNA(ET96),NA(),IF(OR(Capability!$P$10="",Settings!$F$7&lt;&gt;"Y"),NA(),Capability!$P$10))</f>
        <v/>
      </c>
      <c r="FH96">
        <f>IF((FK$1+92)&gt;FI$1,NA(),(FK$1+92)-4)</f>
        <v/>
      </c>
      <c r="FI96">
        <f>IF((FK$1+92)&gt;FI$1,NA(),INDEX('Data Entry'!$N$5:$N$10004,(FK$1+92)-4))</f>
        <v/>
      </c>
      <c r="FJ96">
        <f>IF(ISNA(FH96),NA(),Capability!$K$11)</f>
        <v/>
      </c>
      <c r="FK96">
        <f>IF(ISNA(FH96),NA(),Capability!$J$11)</f>
        <v/>
      </c>
      <c r="FL96">
        <f>IF(ISNA(FH96),NA(),Capability!$L$11)</f>
        <v/>
      </c>
      <c r="FM96">
        <f>IF(OR(ISNA(FI96),ISNA(FI95)),NA(),ABS(FI96-FI95))</f>
        <v/>
      </c>
      <c r="FN96">
        <f>IF(ISNA(FH96),NA(),Capability!$N$11)</f>
        <v/>
      </c>
      <c r="FO96">
        <f>IF(ISNA(FH96),NA(),IF(OR(Capability!$Q$11="",Settings!$F$7&lt;&gt;"Y"),NA(),Capability!$Q$11))</f>
        <v/>
      </c>
      <c r="FP96">
        <f>IF(ISNA(FH96),NA(),IF(OR(Capability!$P$11="",Settings!$F$7&lt;&gt;"Y"),NA(),Capability!$P$11))</f>
        <v/>
      </c>
      <c r="FV96">
        <f>IF((FY$1+92)&gt;FW$1,NA(),(FY$1+92)-4)</f>
        <v/>
      </c>
      <c r="FW96">
        <f>IF((FY$1+92)&gt;FW$1,NA(),INDEX('Data Entry'!$O$5:$O$10004,(FY$1+92)-4))</f>
        <v/>
      </c>
      <c r="FX96">
        <f>IF(ISNA(FV96),NA(),Capability!$K$12)</f>
        <v/>
      </c>
      <c r="FY96">
        <f>IF(ISNA(FV96),NA(),Capability!$J$12)</f>
        <v/>
      </c>
      <c r="FZ96">
        <f>IF(ISNA(FV96),NA(),Capability!$L$12)</f>
        <v/>
      </c>
      <c r="GA96">
        <f>IF(OR(ISNA(FW96),ISNA(FW95)),NA(),ABS(FW96-FW95))</f>
        <v/>
      </c>
      <c r="GB96">
        <f>IF(ISNA(FV96),NA(),Capability!$N$12)</f>
        <v/>
      </c>
      <c r="GC96">
        <f>IF(ISNA(FV96),NA(),IF(OR(Capability!$Q$12="",Settings!$F$7&lt;&gt;"Y"),NA(),Capability!$Q$12))</f>
        <v/>
      </c>
      <c r="GD96">
        <f>IF(ISNA(FV96),NA(),IF(OR(Capability!$P$12="",Settings!$F$7&lt;&gt;"Y"),NA(),Capability!$P$12))</f>
        <v/>
      </c>
      <c r="GJ96">
        <f>IF((GM$1+92)&gt;GK$1,NA(),(GM$1+92)-4)</f>
        <v/>
      </c>
      <c r="GK96">
        <f>IF((GM$1+92)&gt;GK$1,NA(),INDEX('Data Entry'!$P$5:$P$10004,(GM$1+92)-4))</f>
        <v/>
      </c>
      <c r="GL96">
        <f>IF(ISNA(GJ96),NA(),Capability!$K$13)</f>
        <v/>
      </c>
      <c r="GM96">
        <f>IF(ISNA(GJ96),NA(),Capability!$J$13)</f>
        <v/>
      </c>
      <c r="GN96">
        <f>IF(ISNA(GJ96),NA(),Capability!$L$13)</f>
        <v/>
      </c>
      <c r="GO96">
        <f>IF(OR(ISNA(GK96),ISNA(GK95)),NA(),ABS(GK96-GK95))</f>
        <v/>
      </c>
      <c r="GP96">
        <f>IF(ISNA(GJ96),NA(),Capability!$N$13)</f>
        <v/>
      </c>
      <c r="GQ96">
        <f>IF(ISNA(GJ96),NA(),IF(OR(Capability!$Q$13="",Settings!$F$7&lt;&gt;"Y"),NA(),Capability!$Q$13))</f>
        <v/>
      </c>
      <c r="GR96">
        <f>IF(ISNA(GJ96),NA(),IF(OR(Capability!$P$13="",Settings!$F$7&lt;&gt;"Y"),NA(),Capability!$P$13))</f>
        <v/>
      </c>
      <c r="GX96">
        <f>IF((HA$1+92)&gt;GY$1,NA(),(HA$1+92)-4)</f>
        <v/>
      </c>
      <c r="GY96">
        <f>IF((HA$1+92)&gt;GY$1,NA(),INDEX('Data Entry'!$Q$5:$Q$10004,(HA$1+92)-4))</f>
        <v/>
      </c>
      <c r="GZ96">
        <f>IF(ISNA(GX96),NA(),Capability!$K$14)</f>
        <v/>
      </c>
      <c r="HA96">
        <f>IF(ISNA(GX96),NA(),Capability!$J$14)</f>
        <v/>
      </c>
      <c r="HB96">
        <f>IF(ISNA(GX96),NA(),Capability!$L$14)</f>
        <v/>
      </c>
      <c r="HC96">
        <f>IF(OR(ISNA(GY96),ISNA(GY95)),NA(),ABS(GY96-GY95))</f>
        <v/>
      </c>
      <c r="HD96">
        <f>IF(ISNA(GX96),NA(),Capability!$N$14)</f>
        <v/>
      </c>
      <c r="HE96">
        <f>IF(ISNA(GX96),NA(),IF(OR(Capability!$Q$14="",Settings!$F$7&lt;&gt;"Y"),NA(),Capability!$Q$14))</f>
        <v/>
      </c>
      <c r="HF96">
        <f>IF(ISNA(GX96),NA(),IF(OR(Capability!$P$14="",Settings!$F$7&lt;&gt;"Y"),NA(),Capability!$P$14))</f>
        <v/>
      </c>
    </row>
    <row r="97">
      <c r="A97" s="35" t="inlineStr">
        <is>
          <t>UCL</t>
        </is>
      </c>
      <c r="B97" s="23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P97">
        <f>IF((CS$1+93)&gt;CQ$1,NA(),(CS$1+93)-4)</f>
        <v/>
      </c>
      <c r="CQ97">
        <f>IF((CS$1+93)&gt;CQ$1,NA(),INDEX('Data Entry'!$I$5:$I$10004,(CS$1+93)-4))</f>
        <v/>
      </c>
      <c r="CR97">
        <f>IF(ISNA(CP97),NA(),Capability!$K$6)</f>
        <v/>
      </c>
      <c r="CS97">
        <f>IF(ISNA(CP97),NA(),Capability!$J$6)</f>
        <v/>
      </c>
      <c r="CT97">
        <f>IF(ISNA(CP97),NA(),Capability!$L$6)</f>
        <v/>
      </c>
      <c r="CU97">
        <f>IF(OR(ISNA(CQ97),ISNA(CQ96)),NA(),ABS(CQ97-CQ96))</f>
        <v/>
      </c>
      <c r="CV97">
        <f>IF(ISNA(CP97),NA(),Capability!$N$6)</f>
        <v/>
      </c>
      <c r="CW97">
        <f>IF(ISNA(CP97),NA(),IF(OR(Capability!$Q$6="",Settings!$F$7&lt;&gt;"Y"),NA(),Capability!$Q$6))</f>
        <v/>
      </c>
      <c r="CX97">
        <f>IF(ISNA(CP97),NA(),IF(OR(Capability!$P$6="",Settings!$F$7&lt;&gt;"Y"),NA(),Capability!$P$6))</f>
        <v/>
      </c>
      <c r="DD97">
        <f>IF((DG$1+93)&gt;DE$1,NA(),(DG$1+93)-4)</f>
        <v/>
      </c>
      <c r="DE97">
        <f>IF((DG$1+93)&gt;DE$1,NA(),INDEX('Data Entry'!$J$5:$J$10004,(DG$1+93)-4))</f>
        <v/>
      </c>
      <c r="DF97">
        <f>IF(ISNA(DD97),NA(),Capability!$K$7)</f>
        <v/>
      </c>
      <c r="DG97">
        <f>IF(ISNA(DD97),NA(),Capability!$J$7)</f>
        <v/>
      </c>
      <c r="DH97">
        <f>IF(ISNA(DD97),NA(),Capability!$L$7)</f>
        <v/>
      </c>
      <c r="DI97">
        <f>IF(OR(ISNA(DE97),ISNA(DE96)),NA(),ABS(DE97-DE96))</f>
        <v/>
      </c>
      <c r="DJ97">
        <f>IF(ISNA(DD97),NA(),Capability!$N$7)</f>
        <v/>
      </c>
      <c r="DK97">
        <f>IF(ISNA(DD97),NA(),IF(OR(Capability!$Q$7="",Settings!$F$7&lt;&gt;"Y"),NA(),Capability!$Q$7))</f>
        <v/>
      </c>
      <c r="DL97">
        <f>IF(ISNA(DD97),NA(),IF(OR(Capability!$P$7="",Settings!$F$7&lt;&gt;"Y"),NA(),Capability!$P$7))</f>
        <v/>
      </c>
      <c r="DR97">
        <f>IF((DU$1+93)&gt;DS$1,NA(),(DU$1+93)-4)</f>
        <v/>
      </c>
      <c r="DS97">
        <f>IF((DU$1+93)&gt;DS$1,NA(),INDEX('Data Entry'!$K$5:$K$10004,(DU$1+93)-4))</f>
        <v/>
      </c>
      <c r="DT97">
        <f>IF(ISNA(DR97),NA(),Capability!$K$8)</f>
        <v/>
      </c>
      <c r="DU97">
        <f>IF(ISNA(DR97),NA(),Capability!$J$8)</f>
        <v/>
      </c>
      <c r="DV97">
        <f>IF(ISNA(DR97),NA(),Capability!$L$8)</f>
        <v/>
      </c>
      <c r="DW97">
        <f>IF(OR(ISNA(DS97),ISNA(DS96)),NA(),ABS(DS97-DS96))</f>
        <v/>
      </c>
      <c r="DX97">
        <f>IF(ISNA(DR97),NA(),Capability!$N$8)</f>
        <v/>
      </c>
      <c r="DY97">
        <f>IF(ISNA(DR97),NA(),IF(OR(Capability!$Q$8="",Settings!$F$7&lt;&gt;"Y"),NA(),Capability!$Q$8))</f>
        <v/>
      </c>
      <c r="DZ97">
        <f>IF(ISNA(DR97),NA(),IF(OR(Capability!$P$8="",Settings!$F$7&lt;&gt;"Y"),NA(),Capability!$P$8))</f>
        <v/>
      </c>
      <c r="EF97">
        <f>IF((EI$1+93)&gt;EG$1,NA(),(EI$1+93)-4)</f>
        <v/>
      </c>
      <c r="EG97">
        <f>IF((EI$1+93)&gt;EG$1,NA(),INDEX('Data Entry'!$L$5:$L$10004,(EI$1+93)-4))</f>
        <v/>
      </c>
      <c r="EH97">
        <f>IF(ISNA(EF97),NA(),Capability!$K$9)</f>
        <v/>
      </c>
      <c r="EI97">
        <f>IF(ISNA(EF97),NA(),Capability!$J$9)</f>
        <v/>
      </c>
      <c r="EJ97">
        <f>IF(ISNA(EF97),NA(),Capability!$L$9)</f>
        <v/>
      </c>
      <c r="EK97">
        <f>IF(OR(ISNA(EG97),ISNA(EG96)),NA(),ABS(EG97-EG96))</f>
        <v/>
      </c>
      <c r="EL97">
        <f>IF(ISNA(EF97),NA(),Capability!$N$9)</f>
        <v/>
      </c>
      <c r="EM97">
        <f>IF(ISNA(EF97),NA(),IF(OR(Capability!$Q$9="",Settings!$F$7&lt;&gt;"Y"),NA(),Capability!$Q$9))</f>
        <v/>
      </c>
      <c r="EN97">
        <f>IF(ISNA(EF97),NA(),IF(OR(Capability!$P$9="",Settings!$F$7&lt;&gt;"Y"),NA(),Capability!$P$9))</f>
        <v/>
      </c>
      <c r="ET97">
        <f>IF((EW$1+93)&gt;EU$1,NA(),(EW$1+93)-4)</f>
        <v/>
      </c>
      <c r="EU97">
        <f>IF((EW$1+93)&gt;EU$1,NA(),INDEX('Data Entry'!$M$5:$M$10004,(EW$1+93)-4))</f>
        <v/>
      </c>
      <c r="EV97">
        <f>IF(ISNA(ET97),NA(),Capability!$K$10)</f>
        <v/>
      </c>
      <c r="EW97">
        <f>IF(ISNA(ET97),NA(),Capability!$J$10)</f>
        <v/>
      </c>
      <c r="EX97">
        <f>IF(ISNA(ET97),NA(),Capability!$L$10)</f>
        <v/>
      </c>
      <c r="EY97">
        <f>IF(OR(ISNA(EU97),ISNA(EU96)),NA(),ABS(EU97-EU96))</f>
        <v/>
      </c>
      <c r="EZ97">
        <f>IF(ISNA(ET97),NA(),Capability!$N$10)</f>
        <v/>
      </c>
      <c r="FA97">
        <f>IF(ISNA(ET97),NA(),IF(OR(Capability!$Q$10="",Settings!$F$7&lt;&gt;"Y"),NA(),Capability!$Q$10))</f>
        <v/>
      </c>
      <c r="FB97">
        <f>IF(ISNA(ET97),NA(),IF(OR(Capability!$P$10="",Settings!$F$7&lt;&gt;"Y"),NA(),Capability!$P$10))</f>
        <v/>
      </c>
      <c r="FH97">
        <f>IF((FK$1+93)&gt;FI$1,NA(),(FK$1+93)-4)</f>
        <v/>
      </c>
      <c r="FI97">
        <f>IF((FK$1+93)&gt;FI$1,NA(),INDEX('Data Entry'!$N$5:$N$10004,(FK$1+93)-4))</f>
        <v/>
      </c>
      <c r="FJ97">
        <f>IF(ISNA(FH97),NA(),Capability!$K$11)</f>
        <v/>
      </c>
      <c r="FK97">
        <f>IF(ISNA(FH97),NA(),Capability!$J$11)</f>
        <v/>
      </c>
      <c r="FL97">
        <f>IF(ISNA(FH97),NA(),Capability!$L$11)</f>
        <v/>
      </c>
      <c r="FM97">
        <f>IF(OR(ISNA(FI97),ISNA(FI96)),NA(),ABS(FI97-FI96))</f>
        <v/>
      </c>
      <c r="FN97">
        <f>IF(ISNA(FH97),NA(),Capability!$N$11)</f>
        <v/>
      </c>
      <c r="FO97">
        <f>IF(ISNA(FH97),NA(),IF(OR(Capability!$Q$11="",Settings!$F$7&lt;&gt;"Y"),NA(),Capability!$Q$11))</f>
        <v/>
      </c>
      <c r="FP97">
        <f>IF(ISNA(FH97),NA(),IF(OR(Capability!$P$11="",Settings!$F$7&lt;&gt;"Y"),NA(),Capability!$P$11))</f>
        <v/>
      </c>
      <c r="FV97">
        <f>IF((FY$1+93)&gt;FW$1,NA(),(FY$1+93)-4)</f>
        <v/>
      </c>
      <c r="FW97">
        <f>IF((FY$1+93)&gt;FW$1,NA(),INDEX('Data Entry'!$O$5:$O$10004,(FY$1+93)-4))</f>
        <v/>
      </c>
      <c r="FX97">
        <f>IF(ISNA(FV97),NA(),Capability!$K$12)</f>
        <v/>
      </c>
      <c r="FY97">
        <f>IF(ISNA(FV97),NA(),Capability!$J$12)</f>
        <v/>
      </c>
      <c r="FZ97">
        <f>IF(ISNA(FV97),NA(),Capability!$L$12)</f>
        <v/>
      </c>
      <c r="GA97">
        <f>IF(OR(ISNA(FW97),ISNA(FW96)),NA(),ABS(FW97-FW96))</f>
        <v/>
      </c>
      <c r="GB97">
        <f>IF(ISNA(FV97),NA(),Capability!$N$12)</f>
        <v/>
      </c>
      <c r="GC97">
        <f>IF(ISNA(FV97),NA(),IF(OR(Capability!$Q$12="",Settings!$F$7&lt;&gt;"Y"),NA(),Capability!$Q$12))</f>
        <v/>
      </c>
      <c r="GD97">
        <f>IF(ISNA(FV97),NA(),IF(OR(Capability!$P$12="",Settings!$F$7&lt;&gt;"Y"),NA(),Capability!$P$12))</f>
        <v/>
      </c>
      <c r="GJ97">
        <f>IF((GM$1+93)&gt;GK$1,NA(),(GM$1+93)-4)</f>
        <v/>
      </c>
      <c r="GK97">
        <f>IF((GM$1+93)&gt;GK$1,NA(),INDEX('Data Entry'!$P$5:$P$10004,(GM$1+93)-4))</f>
        <v/>
      </c>
      <c r="GL97">
        <f>IF(ISNA(GJ97),NA(),Capability!$K$13)</f>
        <v/>
      </c>
      <c r="GM97">
        <f>IF(ISNA(GJ97),NA(),Capability!$J$13)</f>
        <v/>
      </c>
      <c r="GN97">
        <f>IF(ISNA(GJ97),NA(),Capability!$L$13)</f>
        <v/>
      </c>
      <c r="GO97">
        <f>IF(OR(ISNA(GK97),ISNA(GK96)),NA(),ABS(GK97-GK96))</f>
        <v/>
      </c>
      <c r="GP97">
        <f>IF(ISNA(GJ97),NA(),Capability!$N$13)</f>
        <v/>
      </c>
      <c r="GQ97">
        <f>IF(ISNA(GJ97),NA(),IF(OR(Capability!$Q$13="",Settings!$F$7&lt;&gt;"Y"),NA(),Capability!$Q$13))</f>
        <v/>
      </c>
      <c r="GR97">
        <f>IF(ISNA(GJ97),NA(),IF(OR(Capability!$P$13="",Settings!$F$7&lt;&gt;"Y"),NA(),Capability!$P$13))</f>
        <v/>
      </c>
      <c r="GX97">
        <f>IF((HA$1+93)&gt;GY$1,NA(),(HA$1+93)-4)</f>
        <v/>
      </c>
      <c r="GY97">
        <f>IF((HA$1+93)&gt;GY$1,NA(),INDEX('Data Entry'!$Q$5:$Q$10004,(HA$1+93)-4))</f>
        <v/>
      </c>
      <c r="GZ97">
        <f>IF(ISNA(GX97),NA(),Capability!$K$14)</f>
        <v/>
      </c>
      <c r="HA97">
        <f>IF(ISNA(GX97),NA(),Capability!$J$14)</f>
        <v/>
      </c>
      <c r="HB97">
        <f>IF(ISNA(GX97),NA(),Capability!$L$14)</f>
        <v/>
      </c>
      <c r="HC97">
        <f>IF(OR(ISNA(GY97),ISNA(GY96)),NA(),ABS(GY97-GY96))</f>
        <v/>
      </c>
      <c r="HD97">
        <f>IF(ISNA(GX97),NA(),Capability!$N$14)</f>
        <v/>
      </c>
      <c r="HE97">
        <f>IF(ISNA(GX97),NA(),IF(OR(Capability!$Q$14="",Settings!$F$7&lt;&gt;"Y"),NA(),Capability!$Q$14))</f>
        <v/>
      </c>
      <c r="HF97">
        <f>IF(ISNA(GX97),NA(),IF(OR(Capability!$P$14="",Settings!$F$7&lt;&gt;"Y"),NA(),Capability!$P$14))</f>
        <v/>
      </c>
    </row>
    <row r="98">
      <c r="A98" s="35" t="inlineStr">
        <is>
          <t>CL</t>
        </is>
      </c>
      <c r="B98" s="23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P98">
        <f>IF((CS$1+94)&gt;CQ$1,NA(),(CS$1+94)-4)</f>
        <v/>
      </c>
      <c r="CQ98">
        <f>IF((CS$1+94)&gt;CQ$1,NA(),INDEX('Data Entry'!$I$5:$I$10004,(CS$1+94)-4))</f>
        <v/>
      </c>
      <c r="CR98">
        <f>IF(ISNA(CP98),NA(),Capability!$K$6)</f>
        <v/>
      </c>
      <c r="CS98">
        <f>IF(ISNA(CP98),NA(),Capability!$J$6)</f>
        <v/>
      </c>
      <c r="CT98">
        <f>IF(ISNA(CP98),NA(),Capability!$L$6)</f>
        <v/>
      </c>
      <c r="CU98">
        <f>IF(OR(ISNA(CQ98),ISNA(CQ97)),NA(),ABS(CQ98-CQ97))</f>
        <v/>
      </c>
      <c r="CV98">
        <f>IF(ISNA(CP98),NA(),Capability!$N$6)</f>
        <v/>
      </c>
      <c r="CW98">
        <f>IF(ISNA(CP98),NA(),IF(OR(Capability!$Q$6="",Settings!$F$7&lt;&gt;"Y"),NA(),Capability!$Q$6))</f>
        <v/>
      </c>
      <c r="CX98">
        <f>IF(ISNA(CP98),NA(),IF(OR(Capability!$P$6="",Settings!$F$7&lt;&gt;"Y"),NA(),Capability!$P$6))</f>
        <v/>
      </c>
      <c r="DD98">
        <f>IF((DG$1+94)&gt;DE$1,NA(),(DG$1+94)-4)</f>
        <v/>
      </c>
      <c r="DE98">
        <f>IF((DG$1+94)&gt;DE$1,NA(),INDEX('Data Entry'!$J$5:$J$10004,(DG$1+94)-4))</f>
        <v/>
      </c>
      <c r="DF98">
        <f>IF(ISNA(DD98),NA(),Capability!$K$7)</f>
        <v/>
      </c>
      <c r="DG98">
        <f>IF(ISNA(DD98),NA(),Capability!$J$7)</f>
        <v/>
      </c>
      <c r="DH98">
        <f>IF(ISNA(DD98),NA(),Capability!$L$7)</f>
        <v/>
      </c>
      <c r="DI98">
        <f>IF(OR(ISNA(DE98),ISNA(DE97)),NA(),ABS(DE98-DE97))</f>
        <v/>
      </c>
      <c r="DJ98">
        <f>IF(ISNA(DD98),NA(),Capability!$N$7)</f>
        <v/>
      </c>
      <c r="DK98">
        <f>IF(ISNA(DD98),NA(),IF(OR(Capability!$Q$7="",Settings!$F$7&lt;&gt;"Y"),NA(),Capability!$Q$7))</f>
        <v/>
      </c>
      <c r="DL98">
        <f>IF(ISNA(DD98),NA(),IF(OR(Capability!$P$7="",Settings!$F$7&lt;&gt;"Y"),NA(),Capability!$P$7))</f>
        <v/>
      </c>
      <c r="DR98">
        <f>IF((DU$1+94)&gt;DS$1,NA(),(DU$1+94)-4)</f>
        <v/>
      </c>
      <c r="DS98">
        <f>IF((DU$1+94)&gt;DS$1,NA(),INDEX('Data Entry'!$K$5:$K$10004,(DU$1+94)-4))</f>
        <v/>
      </c>
      <c r="DT98">
        <f>IF(ISNA(DR98),NA(),Capability!$K$8)</f>
        <v/>
      </c>
      <c r="DU98">
        <f>IF(ISNA(DR98),NA(),Capability!$J$8)</f>
        <v/>
      </c>
      <c r="DV98">
        <f>IF(ISNA(DR98),NA(),Capability!$L$8)</f>
        <v/>
      </c>
      <c r="DW98">
        <f>IF(OR(ISNA(DS98),ISNA(DS97)),NA(),ABS(DS98-DS97))</f>
        <v/>
      </c>
      <c r="DX98">
        <f>IF(ISNA(DR98),NA(),Capability!$N$8)</f>
        <v/>
      </c>
      <c r="DY98">
        <f>IF(ISNA(DR98),NA(),IF(OR(Capability!$Q$8="",Settings!$F$7&lt;&gt;"Y"),NA(),Capability!$Q$8))</f>
        <v/>
      </c>
      <c r="DZ98">
        <f>IF(ISNA(DR98),NA(),IF(OR(Capability!$P$8="",Settings!$F$7&lt;&gt;"Y"),NA(),Capability!$P$8))</f>
        <v/>
      </c>
      <c r="EF98">
        <f>IF((EI$1+94)&gt;EG$1,NA(),(EI$1+94)-4)</f>
        <v/>
      </c>
      <c r="EG98">
        <f>IF((EI$1+94)&gt;EG$1,NA(),INDEX('Data Entry'!$L$5:$L$10004,(EI$1+94)-4))</f>
        <v/>
      </c>
      <c r="EH98">
        <f>IF(ISNA(EF98),NA(),Capability!$K$9)</f>
        <v/>
      </c>
      <c r="EI98">
        <f>IF(ISNA(EF98),NA(),Capability!$J$9)</f>
        <v/>
      </c>
      <c r="EJ98">
        <f>IF(ISNA(EF98),NA(),Capability!$L$9)</f>
        <v/>
      </c>
      <c r="EK98">
        <f>IF(OR(ISNA(EG98),ISNA(EG97)),NA(),ABS(EG98-EG97))</f>
        <v/>
      </c>
      <c r="EL98">
        <f>IF(ISNA(EF98),NA(),Capability!$N$9)</f>
        <v/>
      </c>
      <c r="EM98">
        <f>IF(ISNA(EF98),NA(),IF(OR(Capability!$Q$9="",Settings!$F$7&lt;&gt;"Y"),NA(),Capability!$Q$9))</f>
        <v/>
      </c>
      <c r="EN98">
        <f>IF(ISNA(EF98),NA(),IF(OR(Capability!$P$9="",Settings!$F$7&lt;&gt;"Y"),NA(),Capability!$P$9))</f>
        <v/>
      </c>
      <c r="ET98">
        <f>IF((EW$1+94)&gt;EU$1,NA(),(EW$1+94)-4)</f>
        <v/>
      </c>
      <c r="EU98">
        <f>IF((EW$1+94)&gt;EU$1,NA(),INDEX('Data Entry'!$M$5:$M$10004,(EW$1+94)-4))</f>
        <v/>
      </c>
      <c r="EV98">
        <f>IF(ISNA(ET98),NA(),Capability!$K$10)</f>
        <v/>
      </c>
      <c r="EW98">
        <f>IF(ISNA(ET98),NA(),Capability!$J$10)</f>
        <v/>
      </c>
      <c r="EX98">
        <f>IF(ISNA(ET98),NA(),Capability!$L$10)</f>
        <v/>
      </c>
      <c r="EY98">
        <f>IF(OR(ISNA(EU98),ISNA(EU97)),NA(),ABS(EU98-EU97))</f>
        <v/>
      </c>
      <c r="EZ98">
        <f>IF(ISNA(ET98),NA(),Capability!$N$10)</f>
        <v/>
      </c>
      <c r="FA98">
        <f>IF(ISNA(ET98),NA(),IF(OR(Capability!$Q$10="",Settings!$F$7&lt;&gt;"Y"),NA(),Capability!$Q$10))</f>
        <v/>
      </c>
      <c r="FB98">
        <f>IF(ISNA(ET98),NA(),IF(OR(Capability!$P$10="",Settings!$F$7&lt;&gt;"Y"),NA(),Capability!$P$10))</f>
        <v/>
      </c>
      <c r="FH98">
        <f>IF((FK$1+94)&gt;FI$1,NA(),(FK$1+94)-4)</f>
        <v/>
      </c>
      <c r="FI98">
        <f>IF((FK$1+94)&gt;FI$1,NA(),INDEX('Data Entry'!$N$5:$N$10004,(FK$1+94)-4))</f>
        <v/>
      </c>
      <c r="FJ98">
        <f>IF(ISNA(FH98),NA(),Capability!$K$11)</f>
        <v/>
      </c>
      <c r="FK98">
        <f>IF(ISNA(FH98),NA(),Capability!$J$11)</f>
        <v/>
      </c>
      <c r="FL98">
        <f>IF(ISNA(FH98),NA(),Capability!$L$11)</f>
        <v/>
      </c>
      <c r="FM98">
        <f>IF(OR(ISNA(FI98),ISNA(FI97)),NA(),ABS(FI98-FI97))</f>
        <v/>
      </c>
      <c r="FN98">
        <f>IF(ISNA(FH98),NA(),Capability!$N$11)</f>
        <v/>
      </c>
      <c r="FO98">
        <f>IF(ISNA(FH98),NA(),IF(OR(Capability!$Q$11="",Settings!$F$7&lt;&gt;"Y"),NA(),Capability!$Q$11))</f>
        <v/>
      </c>
      <c r="FP98">
        <f>IF(ISNA(FH98),NA(),IF(OR(Capability!$P$11="",Settings!$F$7&lt;&gt;"Y"),NA(),Capability!$P$11))</f>
        <v/>
      </c>
      <c r="FV98">
        <f>IF((FY$1+94)&gt;FW$1,NA(),(FY$1+94)-4)</f>
        <v/>
      </c>
      <c r="FW98">
        <f>IF((FY$1+94)&gt;FW$1,NA(),INDEX('Data Entry'!$O$5:$O$10004,(FY$1+94)-4))</f>
        <v/>
      </c>
      <c r="FX98">
        <f>IF(ISNA(FV98),NA(),Capability!$K$12)</f>
        <v/>
      </c>
      <c r="FY98">
        <f>IF(ISNA(FV98),NA(),Capability!$J$12)</f>
        <v/>
      </c>
      <c r="FZ98">
        <f>IF(ISNA(FV98),NA(),Capability!$L$12)</f>
        <v/>
      </c>
      <c r="GA98">
        <f>IF(OR(ISNA(FW98),ISNA(FW97)),NA(),ABS(FW98-FW97))</f>
        <v/>
      </c>
      <c r="GB98">
        <f>IF(ISNA(FV98),NA(),Capability!$N$12)</f>
        <v/>
      </c>
      <c r="GC98">
        <f>IF(ISNA(FV98),NA(),IF(OR(Capability!$Q$12="",Settings!$F$7&lt;&gt;"Y"),NA(),Capability!$Q$12))</f>
        <v/>
      </c>
      <c r="GD98">
        <f>IF(ISNA(FV98),NA(),IF(OR(Capability!$P$12="",Settings!$F$7&lt;&gt;"Y"),NA(),Capability!$P$12))</f>
        <v/>
      </c>
      <c r="GJ98">
        <f>IF((GM$1+94)&gt;GK$1,NA(),(GM$1+94)-4)</f>
        <v/>
      </c>
      <c r="GK98">
        <f>IF((GM$1+94)&gt;GK$1,NA(),INDEX('Data Entry'!$P$5:$P$10004,(GM$1+94)-4))</f>
        <v/>
      </c>
      <c r="GL98">
        <f>IF(ISNA(GJ98),NA(),Capability!$K$13)</f>
        <v/>
      </c>
      <c r="GM98">
        <f>IF(ISNA(GJ98),NA(),Capability!$J$13)</f>
        <v/>
      </c>
      <c r="GN98">
        <f>IF(ISNA(GJ98),NA(),Capability!$L$13)</f>
        <v/>
      </c>
      <c r="GO98">
        <f>IF(OR(ISNA(GK98),ISNA(GK97)),NA(),ABS(GK98-GK97))</f>
        <v/>
      </c>
      <c r="GP98">
        <f>IF(ISNA(GJ98),NA(),Capability!$N$13)</f>
        <v/>
      </c>
      <c r="GQ98">
        <f>IF(ISNA(GJ98),NA(),IF(OR(Capability!$Q$13="",Settings!$F$7&lt;&gt;"Y"),NA(),Capability!$Q$13))</f>
        <v/>
      </c>
      <c r="GR98">
        <f>IF(ISNA(GJ98),NA(),IF(OR(Capability!$P$13="",Settings!$F$7&lt;&gt;"Y"),NA(),Capability!$P$13))</f>
        <v/>
      </c>
      <c r="GX98">
        <f>IF((HA$1+94)&gt;GY$1,NA(),(HA$1+94)-4)</f>
        <v/>
      </c>
      <c r="GY98">
        <f>IF((HA$1+94)&gt;GY$1,NA(),INDEX('Data Entry'!$Q$5:$Q$10004,(HA$1+94)-4))</f>
        <v/>
      </c>
      <c r="GZ98">
        <f>IF(ISNA(GX98),NA(),Capability!$K$14)</f>
        <v/>
      </c>
      <c r="HA98">
        <f>IF(ISNA(GX98),NA(),Capability!$J$14)</f>
        <v/>
      </c>
      <c r="HB98">
        <f>IF(ISNA(GX98),NA(),Capability!$L$14)</f>
        <v/>
      </c>
      <c r="HC98">
        <f>IF(OR(ISNA(GY98),ISNA(GY97)),NA(),ABS(GY98-GY97))</f>
        <v/>
      </c>
      <c r="HD98">
        <f>IF(ISNA(GX98),NA(),Capability!$N$14)</f>
        <v/>
      </c>
      <c r="HE98">
        <f>IF(ISNA(GX98),NA(),IF(OR(Capability!$Q$14="",Settings!$F$7&lt;&gt;"Y"),NA(),Capability!$Q$14))</f>
        <v/>
      </c>
      <c r="HF98">
        <f>IF(ISNA(GX98),NA(),IF(OR(Capability!$P$14="",Settings!$F$7&lt;&gt;"Y"),NA(),Capability!$P$14))</f>
        <v/>
      </c>
    </row>
    <row r="99">
      <c r="A99" s="35" t="inlineStr">
        <is>
          <t>LCL</t>
        </is>
      </c>
      <c r="B99" s="23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P99">
        <f>IF((CS$1+95)&gt;CQ$1,NA(),(CS$1+95)-4)</f>
        <v/>
      </c>
      <c r="CQ99">
        <f>IF((CS$1+95)&gt;CQ$1,NA(),INDEX('Data Entry'!$I$5:$I$10004,(CS$1+95)-4))</f>
        <v/>
      </c>
      <c r="CR99">
        <f>IF(ISNA(CP99),NA(),Capability!$K$6)</f>
        <v/>
      </c>
      <c r="CS99">
        <f>IF(ISNA(CP99),NA(),Capability!$J$6)</f>
        <v/>
      </c>
      <c r="CT99">
        <f>IF(ISNA(CP99),NA(),Capability!$L$6)</f>
        <v/>
      </c>
      <c r="CU99">
        <f>IF(OR(ISNA(CQ99),ISNA(CQ98)),NA(),ABS(CQ99-CQ98))</f>
        <v/>
      </c>
      <c r="CV99">
        <f>IF(ISNA(CP99),NA(),Capability!$N$6)</f>
        <v/>
      </c>
      <c r="CW99">
        <f>IF(ISNA(CP99),NA(),IF(OR(Capability!$Q$6="",Settings!$F$7&lt;&gt;"Y"),NA(),Capability!$Q$6))</f>
        <v/>
      </c>
      <c r="CX99">
        <f>IF(ISNA(CP99),NA(),IF(OR(Capability!$P$6="",Settings!$F$7&lt;&gt;"Y"),NA(),Capability!$P$6))</f>
        <v/>
      </c>
      <c r="DD99">
        <f>IF((DG$1+95)&gt;DE$1,NA(),(DG$1+95)-4)</f>
        <v/>
      </c>
      <c r="DE99">
        <f>IF((DG$1+95)&gt;DE$1,NA(),INDEX('Data Entry'!$J$5:$J$10004,(DG$1+95)-4))</f>
        <v/>
      </c>
      <c r="DF99">
        <f>IF(ISNA(DD99),NA(),Capability!$K$7)</f>
        <v/>
      </c>
      <c r="DG99">
        <f>IF(ISNA(DD99),NA(),Capability!$J$7)</f>
        <v/>
      </c>
      <c r="DH99">
        <f>IF(ISNA(DD99),NA(),Capability!$L$7)</f>
        <v/>
      </c>
      <c r="DI99">
        <f>IF(OR(ISNA(DE99),ISNA(DE98)),NA(),ABS(DE99-DE98))</f>
        <v/>
      </c>
      <c r="DJ99">
        <f>IF(ISNA(DD99),NA(),Capability!$N$7)</f>
        <v/>
      </c>
      <c r="DK99">
        <f>IF(ISNA(DD99),NA(),IF(OR(Capability!$Q$7="",Settings!$F$7&lt;&gt;"Y"),NA(),Capability!$Q$7))</f>
        <v/>
      </c>
      <c r="DL99">
        <f>IF(ISNA(DD99),NA(),IF(OR(Capability!$P$7="",Settings!$F$7&lt;&gt;"Y"),NA(),Capability!$P$7))</f>
        <v/>
      </c>
      <c r="DR99">
        <f>IF((DU$1+95)&gt;DS$1,NA(),(DU$1+95)-4)</f>
        <v/>
      </c>
      <c r="DS99">
        <f>IF((DU$1+95)&gt;DS$1,NA(),INDEX('Data Entry'!$K$5:$K$10004,(DU$1+95)-4))</f>
        <v/>
      </c>
      <c r="DT99">
        <f>IF(ISNA(DR99),NA(),Capability!$K$8)</f>
        <v/>
      </c>
      <c r="DU99">
        <f>IF(ISNA(DR99),NA(),Capability!$J$8)</f>
        <v/>
      </c>
      <c r="DV99">
        <f>IF(ISNA(DR99),NA(),Capability!$L$8)</f>
        <v/>
      </c>
      <c r="DW99">
        <f>IF(OR(ISNA(DS99),ISNA(DS98)),NA(),ABS(DS99-DS98))</f>
        <v/>
      </c>
      <c r="DX99">
        <f>IF(ISNA(DR99),NA(),Capability!$N$8)</f>
        <v/>
      </c>
      <c r="DY99">
        <f>IF(ISNA(DR99),NA(),IF(OR(Capability!$Q$8="",Settings!$F$7&lt;&gt;"Y"),NA(),Capability!$Q$8))</f>
        <v/>
      </c>
      <c r="DZ99">
        <f>IF(ISNA(DR99),NA(),IF(OR(Capability!$P$8="",Settings!$F$7&lt;&gt;"Y"),NA(),Capability!$P$8))</f>
        <v/>
      </c>
      <c r="EF99">
        <f>IF((EI$1+95)&gt;EG$1,NA(),(EI$1+95)-4)</f>
        <v/>
      </c>
      <c r="EG99">
        <f>IF((EI$1+95)&gt;EG$1,NA(),INDEX('Data Entry'!$L$5:$L$10004,(EI$1+95)-4))</f>
        <v/>
      </c>
      <c r="EH99">
        <f>IF(ISNA(EF99),NA(),Capability!$K$9)</f>
        <v/>
      </c>
      <c r="EI99">
        <f>IF(ISNA(EF99),NA(),Capability!$J$9)</f>
        <v/>
      </c>
      <c r="EJ99">
        <f>IF(ISNA(EF99),NA(),Capability!$L$9)</f>
        <v/>
      </c>
      <c r="EK99">
        <f>IF(OR(ISNA(EG99),ISNA(EG98)),NA(),ABS(EG99-EG98))</f>
        <v/>
      </c>
      <c r="EL99">
        <f>IF(ISNA(EF99),NA(),Capability!$N$9)</f>
        <v/>
      </c>
      <c r="EM99">
        <f>IF(ISNA(EF99),NA(),IF(OR(Capability!$Q$9="",Settings!$F$7&lt;&gt;"Y"),NA(),Capability!$Q$9))</f>
        <v/>
      </c>
      <c r="EN99">
        <f>IF(ISNA(EF99),NA(),IF(OR(Capability!$P$9="",Settings!$F$7&lt;&gt;"Y"),NA(),Capability!$P$9))</f>
        <v/>
      </c>
      <c r="ET99">
        <f>IF((EW$1+95)&gt;EU$1,NA(),(EW$1+95)-4)</f>
        <v/>
      </c>
      <c r="EU99">
        <f>IF((EW$1+95)&gt;EU$1,NA(),INDEX('Data Entry'!$M$5:$M$10004,(EW$1+95)-4))</f>
        <v/>
      </c>
      <c r="EV99">
        <f>IF(ISNA(ET99),NA(),Capability!$K$10)</f>
        <v/>
      </c>
      <c r="EW99">
        <f>IF(ISNA(ET99),NA(),Capability!$J$10)</f>
        <v/>
      </c>
      <c r="EX99">
        <f>IF(ISNA(ET99),NA(),Capability!$L$10)</f>
        <v/>
      </c>
      <c r="EY99">
        <f>IF(OR(ISNA(EU99),ISNA(EU98)),NA(),ABS(EU99-EU98))</f>
        <v/>
      </c>
      <c r="EZ99">
        <f>IF(ISNA(ET99),NA(),Capability!$N$10)</f>
        <v/>
      </c>
      <c r="FA99">
        <f>IF(ISNA(ET99),NA(),IF(OR(Capability!$Q$10="",Settings!$F$7&lt;&gt;"Y"),NA(),Capability!$Q$10))</f>
        <v/>
      </c>
      <c r="FB99">
        <f>IF(ISNA(ET99),NA(),IF(OR(Capability!$P$10="",Settings!$F$7&lt;&gt;"Y"),NA(),Capability!$P$10))</f>
        <v/>
      </c>
      <c r="FH99">
        <f>IF((FK$1+95)&gt;FI$1,NA(),(FK$1+95)-4)</f>
        <v/>
      </c>
      <c r="FI99">
        <f>IF((FK$1+95)&gt;FI$1,NA(),INDEX('Data Entry'!$N$5:$N$10004,(FK$1+95)-4))</f>
        <v/>
      </c>
      <c r="FJ99">
        <f>IF(ISNA(FH99),NA(),Capability!$K$11)</f>
        <v/>
      </c>
      <c r="FK99">
        <f>IF(ISNA(FH99),NA(),Capability!$J$11)</f>
        <v/>
      </c>
      <c r="FL99">
        <f>IF(ISNA(FH99),NA(),Capability!$L$11)</f>
        <v/>
      </c>
      <c r="FM99">
        <f>IF(OR(ISNA(FI99),ISNA(FI98)),NA(),ABS(FI99-FI98))</f>
        <v/>
      </c>
      <c r="FN99">
        <f>IF(ISNA(FH99),NA(),Capability!$N$11)</f>
        <v/>
      </c>
      <c r="FO99">
        <f>IF(ISNA(FH99),NA(),IF(OR(Capability!$Q$11="",Settings!$F$7&lt;&gt;"Y"),NA(),Capability!$Q$11))</f>
        <v/>
      </c>
      <c r="FP99">
        <f>IF(ISNA(FH99),NA(),IF(OR(Capability!$P$11="",Settings!$F$7&lt;&gt;"Y"),NA(),Capability!$P$11))</f>
        <v/>
      </c>
      <c r="FV99">
        <f>IF((FY$1+95)&gt;FW$1,NA(),(FY$1+95)-4)</f>
        <v/>
      </c>
      <c r="FW99">
        <f>IF((FY$1+95)&gt;FW$1,NA(),INDEX('Data Entry'!$O$5:$O$10004,(FY$1+95)-4))</f>
        <v/>
      </c>
      <c r="FX99">
        <f>IF(ISNA(FV99),NA(),Capability!$K$12)</f>
        <v/>
      </c>
      <c r="FY99">
        <f>IF(ISNA(FV99),NA(),Capability!$J$12)</f>
        <v/>
      </c>
      <c r="FZ99">
        <f>IF(ISNA(FV99),NA(),Capability!$L$12)</f>
        <v/>
      </c>
      <c r="GA99">
        <f>IF(OR(ISNA(FW99),ISNA(FW98)),NA(),ABS(FW99-FW98))</f>
        <v/>
      </c>
      <c r="GB99">
        <f>IF(ISNA(FV99),NA(),Capability!$N$12)</f>
        <v/>
      </c>
      <c r="GC99">
        <f>IF(ISNA(FV99),NA(),IF(OR(Capability!$Q$12="",Settings!$F$7&lt;&gt;"Y"),NA(),Capability!$Q$12))</f>
        <v/>
      </c>
      <c r="GD99">
        <f>IF(ISNA(FV99),NA(),IF(OR(Capability!$P$12="",Settings!$F$7&lt;&gt;"Y"),NA(),Capability!$P$12))</f>
        <v/>
      </c>
      <c r="GJ99">
        <f>IF((GM$1+95)&gt;GK$1,NA(),(GM$1+95)-4)</f>
        <v/>
      </c>
      <c r="GK99">
        <f>IF((GM$1+95)&gt;GK$1,NA(),INDEX('Data Entry'!$P$5:$P$10004,(GM$1+95)-4))</f>
        <v/>
      </c>
      <c r="GL99">
        <f>IF(ISNA(GJ99),NA(),Capability!$K$13)</f>
        <v/>
      </c>
      <c r="GM99">
        <f>IF(ISNA(GJ99),NA(),Capability!$J$13)</f>
        <v/>
      </c>
      <c r="GN99">
        <f>IF(ISNA(GJ99),NA(),Capability!$L$13)</f>
        <v/>
      </c>
      <c r="GO99">
        <f>IF(OR(ISNA(GK99),ISNA(GK98)),NA(),ABS(GK99-GK98))</f>
        <v/>
      </c>
      <c r="GP99">
        <f>IF(ISNA(GJ99),NA(),Capability!$N$13)</f>
        <v/>
      </c>
      <c r="GQ99">
        <f>IF(ISNA(GJ99),NA(),IF(OR(Capability!$Q$13="",Settings!$F$7&lt;&gt;"Y"),NA(),Capability!$Q$13))</f>
        <v/>
      </c>
      <c r="GR99">
        <f>IF(ISNA(GJ99),NA(),IF(OR(Capability!$P$13="",Settings!$F$7&lt;&gt;"Y"),NA(),Capability!$P$13))</f>
        <v/>
      </c>
      <c r="GX99">
        <f>IF((HA$1+95)&gt;GY$1,NA(),(HA$1+95)-4)</f>
        <v/>
      </c>
      <c r="GY99">
        <f>IF((HA$1+95)&gt;GY$1,NA(),INDEX('Data Entry'!$Q$5:$Q$10004,(HA$1+95)-4))</f>
        <v/>
      </c>
      <c r="GZ99">
        <f>IF(ISNA(GX99),NA(),Capability!$K$14)</f>
        <v/>
      </c>
      <c r="HA99">
        <f>IF(ISNA(GX99),NA(),Capability!$J$14)</f>
        <v/>
      </c>
      <c r="HB99">
        <f>IF(ISNA(GX99),NA(),Capability!$L$14)</f>
        <v/>
      </c>
      <c r="HC99">
        <f>IF(OR(ISNA(GY99),ISNA(GY98)),NA(),ABS(GY99-GY98))</f>
        <v/>
      </c>
      <c r="HD99">
        <f>IF(ISNA(GX99),NA(),Capability!$N$14)</f>
        <v/>
      </c>
      <c r="HE99">
        <f>IF(ISNA(GX99),NA(),IF(OR(Capability!$Q$14="",Settings!$F$7&lt;&gt;"Y"),NA(),Capability!$Q$14))</f>
        <v/>
      </c>
      <c r="HF99">
        <f>IF(ISNA(GX99),NA(),IF(OR(Capability!$P$14="",Settings!$F$7&lt;&gt;"Y"),NA(),Capability!$P$14))</f>
        <v/>
      </c>
    </row>
    <row r="100">
      <c r="A100" s="35" t="inlineStr">
        <is>
          <t>mR-bar</t>
        </is>
      </c>
      <c r="B100" s="23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P100">
        <f>IF((CS$1+96)&gt;CQ$1,NA(),(CS$1+96)-4)</f>
        <v/>
      </c>
      <c r="CQ100">
        <f>IF((CS$1+96)&gt;CQ$1,NA(),INDEX('Data Entry'!$I$5:$I$10004,(CS$1+96)-4))</f>
        <v/>
      </c>
      <c r="CR100">
        <f>IF(ISNA(CP100),NA(),Capability!$K$6)</f>
        <v/>
      </c>
      <c r="CS100">
        <f>IF(ISNA(CP100),NA(),Capability!$J$6)</f>
        <v/>
      </c>
      <c r="CT100">
        <f>IF(ISNA(CP100),NA(),Capability!$L$6)</f>
        <v/>
      </c>
      <c r="CU100">
        <f>IF(OR(ISNA(CQ100),ISNA(CQ99)),NA(),ABS(CQ100-CQ99))</f>
        <v/>
      </c>
      <c r="CV100">
        <f>IF(ISNA(CP100),NA(),Capability!$N$6)</f>
        <v/>
      </c>
      <c r="CW100">
        <f>IF(ISNA(CP100),NA(),IF(OR(Capability!$Q$6="",Settings!$F$7&lt;&gt;"Y"),NA(),Capability!$Q$6))</f>
        <v/>
      </c>
      <c r="CX100">
        <f>IF(ISNA(CP100),NA(),IF(OR(Capability!$P$6="",Settings!$F$7&lt;&gt;"Y"),NA(),Capability!$P$6))</f>
        <v/>
      </c>
      <c r="DD100">
        <f>IF((DG$1+96)&gt;DE$1,NA(),(DG$1+96)-4)</f>
        <v/>
      </c>
      <c r="DE100">
        <f>IF((DG$1+96)&gt;DE$1,NA(),INDEX('Data Entry'!$J$5:$J$10004,(DG$1+96)-4))</f>
        <v/>
      </c>
      <c r="DF100">
        <f>IF(ISNA(DD100),NA(),Capability!$K$7)</f>
        <v/>
      </c>
      <c r="DG100">
        <f>IF(ISNA(DD100),NA(),Capability!$J$7)</f>
        <v/>
      </c>
      <c r="DH100">
        <f>IF(ISNA(DD100),NA(),Capability!$L$7)</f>
        <v/>
      </c>
      <c r="DI100">
        <f>IF(OR(ISNA(DE100),ISNA(DE99)),NA(),ABS(DE100-DE99))</f>
        <v/>
      </c>
      <c r="DJ100">
        <f>IF(ISNA(DD100),NA(),Capability!$N$7)</f>
        <v/>
      </c>
      <c r="DK100">
        <f>IF(ISNA(DD100),NA(),IF(OR(Capability!$Q$7="",Settings!$F$7&lt;&gt;"Y"),NA(),Capability!$Q$7))</f>
        <v/>
      </c>
      <c r="DL100">
        <f>IF(ISNA(DD100),NA(),IF(OR(Capability!$P$7="",Settings!$F$7&lt;&gt;"Y"),NA(),Capability!$P$7))</f>
        <v/>
      </c>
      <c r="DR100">
        <f>IF((DU$1+96)&gt;DS$1,NA(),(DU$1+96)-4)</f>
        <v/>
      </c>
      <c r="DS100">
        <f>IF((DU$1+96)&gt;DS$1,NA(),INDEX('Data Entry'!$K$5:$K$10004,(DU$1+96)-4))</f>
        <v/>
      </c>
      <c r="DT100">
        <f>IF(ISNA(DR100),NA(),Capability!$K$8)</f>
        <v/>
      </c>
      <c r="DU100">
        <f>IF(ISNA(DR100),NA(),Capability!$J$8)</f>
        <v/>
      </c>
      <c r="DV100">
        <f>IF(ISNA(DR100),NA(),Capability!$L$8)</f>
        <v/>
      </c>
      <c r="DW100">
        <f>IF(OR(ISNA(DS100),ISNA(DS99)),NA(),ABS(DS100-DS99))</f>
        <v/>
      </c>
      <c r="DX100">
        <f>IF(ISNA(DR100),NA(),Capability!$N$8)</f>
        <v/>
      </c>
      <c r="DY100">
        <f>IF(ISNA(DR100),NA(),IF(OR(Capability!$Q$8="",Settings!$F$7&lt;&gt;"Y"),NA(),Capability!$Q$8))</f>
        <v/>
      </c>
      <c r="DZ100">
        <f>IF(ISNA(DR100),NA(),IF(OR(Capability!$P$8="",Settings!$F$7&lt;&gt;"Y"),NA(),Capability!$P$8))</f>
        <v/>
      </c>
      <c r="EF100">
        <f>IF((EI$1+96)&gt;EG$1,NA(),(EI$1+96)-4)</f>
        <v/>
      </c>
      <c r="EG100">
        <f>IF((EI$1+96)&gt;EG$1,NA(),INDEX('Data Entry'!$L$5:$L$10004,(EI$1+96)-4))</f>
        <v/>
      </c>
      <c r="EH100">
        <f>IF(ISNA(EF100),NA(),Capability!$K$9)</f>
        <v/>
      </c>
      <c r="EI100">
        <f>IF(ISNA(EF100),NA(),Capability!$J$9)</f>
        <v/>
      </c>
      <c r="EJ100">
        <f>IF(ISNA(EF100),NA(),Capability!$L$9)</f>
        <v/>
      </c>
      <c r="EK100">
        <f>IF(OR(ISNA(EG100),ISNA(EG99)),NA(),ABS(EG100-EG99))</f>
        <v/>
      </c>
      <c r="EL100">
        <f>IF(ISNA(EF100),NA(),Capability!$N$9)</f>
        <v/>
      </c>
      <c r="EM100">
        <f>IF(ISNA(EF100),NA(),IF(OR(Capability!$Q$9="",Settings!$F$7&lt;&gt;"Y"),NA(),Capability!$Q$9))</f>
        <v/>
      </c>
      <c r="EN100">
        <f>IF(ISNA(EF100),NA(),IF(OR(Capability!$P$9="",Settings!$F$7&lt;&gt;"Y"),NA(),Capability!$P$9))</f>
        <v/>
      </c>
      <c r="ET100">
        <f>IF((EW$1+96)&gt;EU$1,NA(),(EW$1+96)-4)</f>
        <v/>
      </c>
      <c r="EU100">
        <f>IF((EW$1+96)&gt;EU$1,NA(),INDEX('Data Entry'!$M$5:$M$10004,(EW$1+96)-4))</f>
        <v/>
      </c>
      <c r="EV100">
        <f>IF(ISNA(ET100),NA(),Capability!$K$10)</f>
        <v/>
      </c>
      <c r="EW100">
        <f>IF(ISNA(ET100),NA(),Capability!$J$10)</f>
        <v/>
      </c>
      <c r="EX100">
        <f>IF(ISNA(ET100),NA(),Capability!$L$10)</f>
        <v/>
      </c>
      <c r="EY100">
        <f>IF(OR(ISNA(EU100),ISNA(EU99)),NA(),ABS(EU100-EU99))</f>
        <v/>
      </c>
      <c r="EZ100">
        <f>IF(ISNA(ET100),NA(),Capability!$N$10)</f>
        <v/>
      </c>
      <c r="FA100">
        <f>IF(ISNA(ET100),NA(),IF(OR(Capability!$Q$10="",Settings!$F$7&lt;&gt;"Y"),NA(),Capability!$Q$10))</f>
        <v/>
      </c>
      <c r="FB100">
        <f>IF(ISNA(ET100),NA(),IF(OR(Capability!$P$10="",Settings!$F$7&lt;&gt;"Y"),NA(),Capability!$P$10))</f>
        <v/>
      </c>
      <c r="FH100">
        <f>IF((FK$1+96)&gt;FI$1,NA(),(FK$1+96)-4)</f>
        <v/>
      </c>
      <c r="FI100">
        <f>IF((FK$1+96)&gt;FI$1,NA(),INDEX('Data Entry'!$N$5:$N$10004,(FK$1+96)-4))</f>
        <v/>
      </c>
      <c r="FJ100">
        <f>IF(ISNA(FH100),NA(),Capability!$K$11)</f>
        <v/>
      </c>
      <c r="FK100">
        <f>IF(ISNA(FH100),NA(),Capability!$J$11)</f>
        <v/>
      </c>
      <c r="FL100">
        <f>IF(ISNA(FH100),NA(),Capability!$L$11)</f>
        <v/>
      </c>
      <c r="FM100">
        <f>IF(OR(ISNA(FI100),ISNA(FI99)),NA(),ABS(FI100-FI99))</f>
        <v/>
      </c>
      <c r="FN100">
        <f>IF(ISNA(FH100),NA(),Capability!$N$11)</f>
        <v/>
      </c>
      <c r="FO100">
        <f>IF(ISNA(FH100),NA(),IF(OR(Capability!$Q$11="",Settings!$F$7&lt;&gt;"Y"),NA(),Capability!$Q$11))</f>
        <v/>
      </c>
      <c r="FP100">
        <f>IF(ISNA(FH100),NA(),IF(OR(Capability!$P$11="",Settings!$F$7&lt;&gt;"Y"),NA(),Capability!$P$11))</f>
        <v/>
      </c>
      <c r="FV100">
        <f>IF((FY$1+96)&gt;FW$1,NA(),(FY$1+96)-4)</f>
        <v/>
      </c>
      <c r="FW100">
        <f>IF((FY$1+96)&gt;FW$1,NA(),INDEX('Data Entry'!$O$5:$O$10004,(FY$1+96)-4))</f>
        <v/>
      </c>
      <c r="FX100">
        <f>IF(ISNA(FV100),NA(),Capability!$K$12)</f>
        <v/>
      </c>
      <c r="FY100">
        <f>IF(ISNA(FV100),NA(),Capability!$J$12)</f>
        <v/>
      </c>
      <c r="FZ100">
        <f>IF(ISNA(FV100),NA(),Capability!$L$12)</f>
        <v/>
      </c>
      <c r="GA100">
        <f>IF(OR(ISNA(FW100),ISNA(FW99)),NA(),ABS(FW100-FW99))</f>
        <v/>
      </c>
      <c r="GB100">
        <f>IF(ISNA(FV100),NA(),Capability!$N$12)</f>
        <v/>
      </c>
      <c r="GC100">
        <f>IF(ISNA(FV100),NA(),IF(OR(Capability!$Q$12="",Settings!$F$7&lt;&gt;"Y"),NA(),Capability!$Q$12))</f>
        <v/>
      </c>
      <c r="GD100">
        <f>IF(ISNA(FV100),NA(),IF(OR(Capability!$P$12="",Settings!$F$7&lt;&gt;"Y"),NA(),Capability!$P$12))</f>
        <v/>
      </c>
      <c r="GJ100">
        <f>IF((GM$1+96)&gt;GK$1,NA(),(GM$1+96)-4)</f>
        <v/>
      </c>
      <c r="GK100">
        <f>IF((GM$1+96)&gt;GK$1,NA(),INDEX('Data Entry'!$P$5:$P$10004,(GM$1+96)-4))</f>
        <v/>
      </c>
      <c r="GL100">
        <f>IF(ISNA(GJ100),NA(),Capability!$K$13)</f>
        <v/>
      </c>
      <c r="GM100">
        <f>IF(ISNA(GJ100),NA(),Capability!$J$13)</f>
        <v/>
      </c>
      <c r="GN100">
        <f>IF(ISNA(GJ100),NA(),Capability!$L$13)</f>
        <v/>
      </c>
      <c r="GO100">
        <f>IF(OR(ISNA(GK100),ISNA(GK99)),NA(),ABS(GK100-GK99))</f>
        <v/>
      </c>
      <c r="GP100">
        <f>IF(ISNA(GJ100),NA(),Capability!$N$13)</f>
        <v/>
      </c>
      <c r="GQ100">
        <f>IF(ISNA(GJ100),NA(),IF(OR(Capability!$Q$13="",Settings!$F$7&lt;&gt;"Y"),NA(),Capability!$Q$13))</f>
        <v/>
      </c>
      <c r="GR100">
        <f>IF(ISNA(GJ100),NA(),IF(OR(Capability!$P$13="",Settings!$F$7&lt;&gt;"Y"),NA(),Capability!$P$13))</f>
        <v/>
      </c>
      <c r="GX100">
        <f>IF((HA$1+96)&gt;GY$1,NA(),(HA$1+96)-4)</f>
        <v/>
      </c>
      <c r="GY100">
        <f>IF((HA$1+96)&gt;GY$1,NA(),INDEX('Data Entry'!$Q$5:$Q$10004,(HA$1+96)-4))</f>
        <v/>
      </c>
      <c r="GZ100">
        <f>IF(ISNA(GX100),NA(),Capability!$K$14)</f>
        <v/>
      </c>
      <c r="HA100">
        <f>IF(ISNA(GX100),NA(),Capability!$J$14)</f>
        <v/>
      </c>
      <c r="HB100">
        <f>IF(ISNA(GX100),NA(),Capability!$L$14)</f>
        <v/>
      </c>
      <c r="HC100">
        <f>IF(OR(ISNA(GY100),ISNA(GY99)),NA(),ABS(GY100-GY99))</f>
        <v/>
      </c>
      <c r="HD100">
        <f>IF(ISNA(GX100),NA(),Capability!$N$14)</f>
        <v/>
      </c>
      <c r="HE100">
        <f>IF(ISNA(GX100),NA(),IF(OR(Capability!$Q$14="",Settings!$F$7&lt;&gt;"Y"),NA(),Capability!$Q$14))</f>
        <v/>
      </c>
      <c r="HF100">
        <f>IF(ISNA(GX100),NA(),IF(OR(Capability!$P$14="",Settings!$F$7&lt;&gt;"Y"),NA(),Capability!$P$14))</f>
        <v/>
      </c>
    </row>
    <row r="101">
      <c r="A101" s="35" t="inlineStr">
        <is>
          <t>mR UCL</t>
        </is>
      </c>
      <c r="B101" s="23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P101">
        <f>IF((CS$1+97)&gt;CQ$1,NA(),(CS$1+97)-4)</f>
        <v/>
      </c>
      <c r="CQ101">
        <f>IF((CS$1+97)&gt;CQ$1,NA(),INDEX('Data Entry'!$I$5:$I$10004,(CS$1+97)-4))</f>
        <v/>
      </c>
      <c r="CR101">
        <f>IF(ISNA(CP101),NA(),Capability!$K$6)</f>
        <v/>
      </c>
      <c r="CS101">
        <f>IF(ISNA(CP101),NA(),Capability!$J$6)</f>
        <v/>
      </c>
      <c r="CT101">
        <f>IF(ISNA(CP101),NA(),Capability!$L$6)</f>
        <v/>
      </c>
      <c r="CU101">
        <f>IF(OR(ISNA(CQ101),ISNA(CQ100)),NA(),ABS(CQ101-CQ100))</f>
        <v/>
      </c>
      <c r="CV101">
        <f>IF(ISNA(CP101),NA(),Capability!$N$6)</f>
        <v/>
      </c>
      <c r="CW101">
        <f>IF(ISNA(CP101),NA(),IF(OR(Capability!$Q$6="",Settings!$F$7&lt;&gt;"Y"),NA(),Capability!$Q$6))</f>
        <v/>
      </c>
      <c r="CX101">
        <f>IF(ISNA(CP101),NA(),IF(OR(Capability!$P$6="",Settings!$F$7&lt;&gt;"Y"),NA(),Capability!$P$6))</f>
        <v/>
      </c>
      <c r="DD101">
        <f>IF((DG$1+97)&gt;DE$1,NA(),(DG$1+97)-4)</f>
        <v/>
      </c>
      <c r="DE101">
        <f>IF((DG$1+97)&gt;DE$1,NA(),INDEX('Data Entry'!$J$5:$J$10004,(DG$1+97)-4))</f>
        <v/>
      </c>
      <c r="DF101">
        <f>IF(ISNA(DD101),NA(),Capability!$K$7)</f>
        <v/>
      </c>
      <c r="DG101">
        <f>IF(ISNA(DD101),NA(),Capability!$J$7)</f>
        <v/>
      </c>
      <c r="DH101">
        <f>IF(ISNA(DD101),NA(),Capability!$L$7)</f>
        <v/>
      </c>
      <c r="DI101">
        <f>IF(OR(ISNA(DE101),ISNA(DE100)),NA(),ABS(DE101-DE100))</f>
        <v/>
      </c>
      <c r="DJ101">
        <f>IF(ISNA(DD101),NA(),Capability!$N$7)</f>
        <v/>
      </c>
      <c r="DK101">
        <f>IF(ISNA(DD101),NA(),IF(OR(Capability!$Q$7="",Settings!$F$7&lt;&gt;"Y"),NA(),Capability!$Q$7))</f>
        <v/>
      </c>
      <c r="DL101">
        <f>IF(ISNA(DD101),NA(),IF(OR(Capability!$P$7="",Settings!$F$7&lt;&gt;"Y"),NA(),Capability!$P$7))</f>
        <v/>
      </c>
      <c r="DR101">
        <f>IF((DU$1+97)&gt;DS$1,NA(),(DU$1+97)-4)</f>
        <v/>
      </c>
      <c r="DS101">
        <f>IF((DU$1+97)&gt;DS$1,NA(),INDEX('Data Entry'!$K$5:$K$10004,(DU$1+97)-4))</f>
        <v/>
      </c>
      <c r="DT101">
        <f>IF(ISNA(DR101),NA(),Capability!$K$8)</f>
        <v/>
      </c>
      <c r="DU101">
        <f>IF(ISNA(DR101),NA(),Capability!$J$8)</f>
        <v/>
      </c>
      <c r="DV101">
        <f>IF(ISNA(DR101),NA(),Capability!$L$8)</f>
        <v/>
      </c>
      <c r="DW101">
        <f>IF(OR(ISNA(DS101),ISNA(DS100)),NA(),ABS(DS101-DS100))</f>
        <v/>
      </c>
      <c r="DX101">
        <f>IF(ISNA(DR101),NA(),Capability!$N$8)</f>
        <v/>
      </c>
      <c r="DY101">
        <f>IF(ISNA(DR101),NA(),IF(OR(Capability!$Q$8="",Settings!$F$7&lt;&gt;"Y"),NA(),Capability!$Q$8))</f>
        <v/>
      </c>
      <c r="DZ101">
        <f>IF(ISNA(DR101),NA(),IF(OR(Capability!$P$8="",Settings!$F$7&lt;&gt;"Y"),NA(),Capability!$P$8))</f>
        <v/>
      </c>
      <c r="EF101">
        <f>IF((EI$1+97)&gt;EG$1,NA(),(EI$1+97)-4)</f>
        <v/>
      </c>
      <c r="EG101">
        <f>IF((EI$1+97)&gt;EG$1,NA(),INDEX('Data Entry'!$L$5:$L$10004,(EI$1+97)-4))</f>
        <v/>
      </c>
      <c r="EH101">
        <f>IF(ISNA(EF101),NA(),Capability!$K$9)</f>
        <v/>
      </c>
      <c r="EI101">
        <f>IF(ISNA(EF101),NA(),Capability!$J$9)</f>
        <v/>
      </c>
      <c r="EJ101">
        <f>IF(ISNA(EF101),NA(),Capability!$L$9)</f>
        <v/>
      </c>
      <c r="EK101">
        <f>IF(OR(ISNA(EG101),ISNA(EG100)),NA(),ABS(EG101-EG100))</f>
        <v/>
      </c>
      <c r="EL101">
        <f>IF(ISNA(EF101),NA(),Capability!$N$9)</f>
        <v/>
      </c>
      <c r="EM101">
        <f>IF(ISNA(EF101),NA(),IF(OR(Capability!$Q$9="",Settings!$F$7&lt;&gt;"Y"),NA(),Capability!$Q$9))</f>
        <v/>
      </c>
      <c r="EN101">
        <f>IF(ISNA(EF101),NA(),IF(OR(Capability!$P$9="",Settings!$F$7&lt;&gt;"Y"),NA(),Capability!$P$9))</f>
        <v/>
      </c>
      <c r="ET101">
        <f>IF((EW$1+97)&gt;EU$1,NA(),(EW$1+97)-4)</f>
        <v/>
      </c>
      <c r="EU101">
        <f>IF((EW$1+97)&gt;EU$1,NA(),INDEX('Data Entry'!$M$5:$M$10004,(EW$1+97)-4))</f>
        <v/>
      </c>
      <c r="EV101">
        <f>IF(ISNA(ET101),NA(),Capability!$K$10)</f>
        <v/>
      </c>
      <c r="EW101">
        <f>IF(ISNA(ET101),NA(),Capability!$J$10)</f>
        <v/>
      </c>
      <c r="EX101">
        <f>IF(ISNA(ET101),NA(),Capability!$L$10)</f>
        <v/>
      </c>
      <c r="EY101">
        <f>IF(OR(ISNA(EU101),ISNA(EU100)),NA(),ABS(EU101-EU100))</f>
        <v/>
      </c>
      <c r="EZ101">
        <f>IF(ISNA(ET101),NA(),Capability!$N$10)</f>
        <v/>
      </c>
      <c r="FA101">
        <f>IF(ISNA(ET101),NA(),IF(OR(Capability!$Q$10="",Settings!$F$7&lt;&gt;"Y"),NA(),Capability!$Q$10))</f>
        <v/>
      </c>
      <c r="FB101">
        <f>IF(ISNA(ET101),NA(),IF(OR(Capability!$P$10="",Settings!$F$7&lt;&gt;"Y"),NA(),Capability!$P$10))</f>
        <v/>
      </c>
      <c r="FH101">
        <f>IF((FK$1+97)&gt;FI$1,NA(),(FK$1+97)-4)</f>
        <v/>
      </c>
      <c r="FI101">
        <f>IF((FK$1+97)&gt;FI$1,NA(),INDEX('Data Entry'!$N$5:$N$10004,(FK$1+97)-4))</f>
        <v/>
      </c>
      <c r="FJ101">
        <f>IF(ISNA(FH101),NA(),Capability!$K$11)</f>
        <v/>
      </c>
      <c r="FK101">
        <f>IF(ISNA(FH101),NA(),Capability!$J$11)</f>
        <v/>
      </c>
      <c r="FL101">
        <f>IF(ISNA(FH101),NA(),Capability!$L$11)</f>
        <v/>
      </c>
      <c r="FM101">
        <f>IF(OR(ISNA(FI101),ISNA(FI100)),NA(),ABS(FI101-FI100))</f>
        <v/>
      </c>
      <c r="FN101">
        <f>IF(ISNA(FH101),NA(),Capability!$N$11)</f>
        <v/>
      </c>
      <c r="FO101">
        <f>IF(ISNA(FH101),NA(),IF(OR(Capability!$Q$11="",Settings!$F$7&lt;&gt;"Y"),NA(),Capability!$Q$11))</f>
        <v/>
      </c>
      <c r="FP101">
        <f>IF(ISNA(FH101),NA(),IF(OR(Capability!$P$11="",Settings!$F$7&lt;&gt;"Y"),NA(),Capability!$P$11))</f>
        <v/>
      </c>
      <c r="FV101">
        <f>IF((FY$1+97)&gt;FW$1,NA(),(FY$1+97)-4)</f>
        <v/>
      </c>
      <c r="FW101">
        <f>IF((FY$1+97)&gt;FW$1,NA(),INDEX('Data Entry'!$O$5:$O$10004,(FY$1+97)-4))</f>
        <v/>
      </c>
      <c r="FX101">
        <f>IF(ISNA(FV101),NA(),Capability!$K$12)</f>
        <v/>
      </c>
      <c r="FY101">
        <f>IF(ISNA(FV101),NA(),Capability!$J$12)</f>
        <v/>
      </c>
      <c r="FZ101">
        <f>IF(ISNA(FV101),NA(),Capability!$L$12)</f>
        <v/>
      </c>
      <c r="GA101">
        <f>IF(OR(ISNA(FW101),ISNA(FW100)),NA(),ABS(FW101-FW100))</f>
        <v/>
      </c>
      <c r="GB101">
        <f>IF(ISNA(FV101),NA(),Capability!$N$12)</f>
        <v/>
      </c>
      <c r="GC101">
        <f>IF(ISNA(FV101),NA(),IF(OR(Capability!$Q$12="",Settings!$F$7&lt;&gt;"Y"),NA(),Capability!$Q$12))</f>
        <v/>
      </c>
      <c r="GD101">
        <f>IF(ISNA(FV101),NA(),IF(OR(Capability!$P$12="",Settings!$F$7&lt;&gt;"Y"),NA(),Capability!$P$12))</f>
        <v/>
      </c>
      <c r="GJ101">
        <f>IF((GM$1+97)&gt;GK$1,NA(),(GM$1+97)-4)</f>
        <v/>
      </c>
      <c r="GK101">
        <f>IF((GM$1+97)&gt;GK$1,NA(),INDEX('Data Entry'!$P$5:$P$10004,(GM$1+97)-4))</f>
        <v/>
      </c>
      <c r="GL101">
        <f>IF(ISNA(GJ101),NA(),Capability!$K$13)</f>
        <v/>
      </c>
      <c r="GM101">
        <f>IF(ISNA(GJ101),NA(),Capability!$J$13)</f>
        <v/>
      </c>
      <c r="GN101">
        <f>IF(ISNA(GJ101),NA(),Capability!$L$13)</f>
        <v/>
      </c>
      <c r="GO101">
        <f>IF(OR(ISNA(GK101),ISNA(GK100)),NA(),ABS(GK101-GK100))</f>
        <v/>
      </c>
      <c r="GP101">
        <f>IF(ISNA(GJ101),NA(),Capability!$N$13)</f>
        <v/>
      </c>
      <c r="GQ101">
        <f>IF(ISNA(GJ101),NA(),IF(OR(Capability!$Q$13="",Settings!$F$7&lt;&gt;"Y"),NA(),Capability!$Q$13))</f>
        <v/>
      </c>
      <c r="GR101">
        <f>IF(ISNA(GJ101),NA(),IF(OR(Capability!$P$13="",Settings!$F$7&lt;&gt;"Y"),NA(),Capability!$P$13))</f>
        <v/>
      </c>
      <c r="GX101">
        <f>IF((HA$1+97)&gt;GY$1,NA(),(HA$1+97)-4)</f>
        <v/>
      </c>
      <c r="GY101">
        <f>IF((HA$1+97)&gt;GY$1,NA(),INDEX('Data Entry'!$Q$5:$Q$10004,(HA$1+97)-4))</f>
        <v/>
      </c>
      <c r="GZ101">
        <f>IF(ISNA(GX101),NA(),Capability!$K$14)</f>
        <v/>
      </c>
      <c r="HA101">
        <f>IF(ISNA(GX101),NA(),Capability!$J$14)</f>
        <v/>
      </c>
      <c r="HB101">
        <f>IF(ISNA(GX101),NA(),Capability!$L$14)</f>
        <v/>
      </c>
      <c r="HC101">
        <f>IF(OR(ISNA(GY101),ISNA(GY100)),NA(),ABS(GY101-GY100))</f>
        <v/>
      </c>
      <c r="HD101">
        <f>IF(ISNA(GX101),NA(),Capability!$N$14)</f>
        <v/>
      </c>
      <c r="HE101">
        <f>IF(ISNA(GX101),NA(),IF(OR(Capability!$Q$14="",Settings!$F$7&lt;&gt;"Y"),NA(),Capability!$Q$14))</f>
        <v/>
      </c>
      <c r="HF101">
        <f>IF(ISNA(GX101),NA(),IF(OR(Capability!$P$14="",Settings!$F$7&lt;&gt;"Y"),NA(),Capability!$P$14))</f>
        <v/>
      </c>
    </row>
    <row r="102">
      <c r="A102" s="37" t="inlineStr">
        <is>
          <t>SPECIFICATION</t>
        </is>
      </c>
      <c r="B102" s="28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P102">
        <f>IF((CS$1+98)&gt;CQ$1,NA(),(CS$1+98)-4)</f>
        <v/>
      </c>
      <c r="CQ102">
        <f>IF((CS$1+98)&gt;CQ$1,NA(),INDEX('Data Entry'!$I$5:$I$10004,(CS$1+98)-4))</f>
        <v/>
      </c>
      <c r="CR102">
        <f>IF(ISNA(CP102),NA(),Capability!$K$6)</f>
        <v/>
      </c>
      <c r="CS102">
        <f>IF(ISNA(CP102),NA(),Capability!$J$6)</f>
        <v/>
      </c>
      <c r="CT102">
        <f>IF(ISNA(CP102),NA(),Capability!$L$6)</f>
        <v/>
      </c>
      <c r="CU102">
        <f>IF(OR(ISNA(CQ102),ISNA(CQ101)),NA(),ABS(CQ102-CQ101))</f>
        <v/>
      </c>
      <c r="CV102">
        <f>IF(ISNA(CP102),NA(),Capability!$N$6)</f>
        <v/>
      </c>
      <c r="CW102">
        <f>IF(ISNA(CP102),NA(),IF(OR(Capability!$Q$6="",Settings!$F$7&lt;&gt;"Y"),NA(),Capability!$Q$6))</f>
        <v/>
      </c>
      <c r="CX102">
        <f>IF(ISNA(CP102),NA(),IF(OR(Capability!$P$6="",Settings!$F$7&lt;&gt;"Y"),NA(),Capability!$P$6))</f>
        <v/>
      </c>
      <c r="DD102">
        <f>IF((DG$1+98)&gt;DE$1,NA(),(DG$1+98)-4)</f>
        <v/>
      </c>
      <c r="DE102">
        <f>IF((DG$1+98)&gt;DE$1,NA(),INDEX('Data Entry'!$J$5:$J$10004,(DG$1+98)-4))</f>
        <v/>
      </c>
      <c r="DF102">
        <f>IF(ISNA(DD102),NA(),Capability!$K$7)</f>
        <v/>
      </c>
      <c r="DG102">
        <f>IF(ISNA(DD102),NA(),Capability!$J$7)</f>
        <v/>
      </c>
      <c r="DH102">
        <f>IF(ISNA(DD102),NA(),Capability!$L$7)</f>
        <v/>
      </c>
      <c r="DI102">
        <f>IF(OR(ISNA(DE102),ISNA(DE101)),NA(),ABS(DE102-DE101))</f>
        <v/>
      </c>
      <c r="DJ102">
        <f>IF(ISNA(DD102),NA(),Capability!$N$7)</f>
        <v/>
      </c>
      <c r="DK102">
        <f>IF(ISNA(DD102),NA(),IF(OR(Capability!$Q$7="",Settings!$F$7&lt;&gt;"Y"),NA(),Capability!$Q$7))</f>
        <v/>
      </c>
      <c r="DL102">
        <f>IF(ISNA(DD102),NA(),IF(OR(Capability!$P$7="",Settings!$F$7&lt;&gt;"Y"),NA(),Capability!$P$7))</f>
        <v/>
      </c>
      <c r="DR102">
        <f>IF((DU$1+98)&gt;DS$1,NA(),(DU$1+98)-4)</f>
        <v/>
      </c>
      <c r="DS102">
        <f>IF((DU$1+98)&gt;DS$1,NA(),INDEX('Data Entry'!$K$5:$K$10004,(DU$1+98)-4))</f>
        <v/>
      </c>
      <c r="DT102">
        <f>IF(ISNA(DR102),NA(),Capability!$K$8)</f>
        <v/>
      </c>
      <c r="DU102">
        <f>IF(ISNA(DR102),NA(),Capability!$J$8)</f>
        <v/>
      </c>
      <c r="DV102">
        <f>IF(ISNA(DR102),NA(),Capability!$L$8)</f>
        <v/>
      </c>
      <c r="DW102">
        <f>IF(OR(ISNA(DS102),ISNA(DS101)),NA(),ABS(DS102-DS101))</f>
        <v/>
      </c>
      <c r="DX102">
        <f>IF(ISNA(DR102),NA(),Capability!$N$8)</f>
        <v/>
      </c>
      <c r="DY102">
        <f>IF(ISNA(DR102),NA(),IF(OR(Capability!$Q$8="",Settings!$F$7&lt;&gt;"Y"),NA(),Capability!$Q$8))</f>
        <v/>
      </c>
      <c r="DZ102">
        <f>IF(ISNA(DR102),NA(),IF(OR(Capability!$P$8="",Settings!$F$7&lt;&gt;"Y"),NA(),Capability!$P$8))</f>
        <v/>
      </c>
      <c r="EF102">
        <f>IF((EI$1+98)&gt;EG$1,NA(),(EI$1+98)-4)</f>
        <v/>
      </c>
      <c r="EG102">
        <f>IF((EI$1+98)&gt;EG$1,NA(),INDEX('Data Entry'!$L$5:$L$10004,(EI$1+98)-4))</f>
        <v/>
      </c>
      <c r="EH102">
        <f>IF(ISNA(EF102),NA(),Capability!$K$9)</f>
        <v/>
      </c>
      <c r="EI102">
        <f>IF(ISNA(EF102),NA(),Capability!$J$9)</f>
        <v/>
      </c>
      <c r="EJ102">
        <f>IF(ISNA(EF102),NA(),Capability!$L$9)</f>
        <v/>
      </c>
      <c r="EK102">
        <f>IF(OR(ISNA(EG102),ISNA(EG101)),NA(),ABS(EG102-EG101))</f>
        <v/>
      </c>
      <c r="EL102">
        <f>IF(ISNA(EF102),NA(),Capability!$N$9)</f>
        <v/>
      </c>
      <c r="EM102">
        <f>IF(ISNA(EF102),NA(),IF(OR(Capability!$Q$9="",Settings!$F$7&lt;&gt;"Y"),NA(),Capability!$Q$9))</f>
        <v/>
      </c>
      <c r="EN102">
        <f>IF(ISNA(EF102),NA(),IF(OR(Capability!$P$9="",Settings!$F$7&lt;&gt;"Y"),NA(),Capability!$P$9))</f>
        <v/>
      </c>
      <c r="ET102">
        <f>IF((EW$1+98)&gt;EU$1,NA(),(EW$1+98)-4)</f>
        <v/>
      </c>
      <c r="EU102">
        <f>IF((EW$1+98)&gt;EU$1,NA(),INDEX('Data Entry'!$M$5:$M$10004,(EW$1+98)-4))</f>
        <v/>
      </c>
      <c r="EV102">
        <f>IF(ISNA(ET102),NA(),Capability!$K$10)</f>
        <v/>
      </c>
      <c r="EW102">
        <f>IF(ISNA(ET102),NA(),Capability!$J$10)</f>
        <v/>
      </c>
      <c r="EX102">
        <f>IF(ISNA(ET102),NA(),Capability!$L$10)</f>
        <v/>
      </c>
      <c r="EY102">
        <f>IF(OR(ISNA(EU102),ISNA(EU101)),NA(),ABS(EU102-EU101))</f>
        <v/>
      </c>
      <c r="EZ102">
        <f>IF(ISNA(ET102),NA(),Capability!$N$10)</f>
        <v/>
      </c>
      <c r="FA102">
        <f>IF(ISNA(ET102),NA(),IF(OR(Capability!$Q$10="",Settings!$F$7&lt;&gt;"Y"),NA(),Capability!$Q$10))</f>
        <v/>
      </c>
      <c r="FB102">
        <f>IF(ISNA(ET102),NA(),IF(OR(Capability!$P$10="",Settings!$F$7&lt;&gt;"Y"),NA(),Capability!$P$10))</f>
        <v/>
      </c>
      <c r="FH102">
        <f>IF((FK$1+98)&gt;FI$1,NA(),(FK$1+98)-4)</f>
        <v/>
      </c>
      <c r="FI102">
        <f>IF((FK$1+98)&gt;FI$1,NA(),INDEX('Data Entry'!$N$5:$N$10004,(FK$1+98)-4))</f>
        <v/>
      </c>
      <c r="FJ102">
        <f>IF(ISNA(FH102),NA(),Capability!$K$11)</f>
        <v/>
      </c>
      <c r="FK102">
        <f>IF(ISNA(FH102),NA(),Capability!$J$11)</f>
        <v/>
      </c>
      <c r="FL102">
        <f>IF(ISNA(FH102),NA(),Capability!$L$11)</f>
        <v/>
      </c>
      <c r="FM102">
        <f>IF(OR(ISNA(FI102),ISNA(FI101)),NA(),ABS(FI102-FI101))</f>
        <v/>
      </c>
      <c r="FN102">
        <f>IF(ISNA(FH102),NA(),Capability!$N$11)</f>
        <v/>
      </c>
      <c r="FO102">
        <f>IF(ISNA(FH102),NA(),IF(OR(Capability!$Q$11="",Settings!$F$7&lt;&gt;"Y"),NA(),Capability!$Q$11))</f>
        <v/>
      </c>
      <c r="FP102">
        <f>IF(ISNA(FH102),NA(),IF(OR(Capability!$P$11="",Settings!$F$7&lt;&gt;"Y"),NA(),Capability!$P$11))</f>
        <v/>
      </c>
      <c r="FV102">
        <f>IF((FY$1+98)&gt;FW$1,NA(),(FY$1+98)-4)</f>
        <v/>
      </c>
      <c r="FW102">
        <f>IF((FY$1+98)&gt;FW$1,NA(),INDEX('Data Entry'!$O$5:$O$10004,(FY$1+98)-4))</f>
        <v/>
      </c>
      <c r="FX102">
        <f>IF(ISNA(FV102),NA(),Capability!$K$12)</f>
        <v/>
      </c>
      <c r="FY102">
        <f>IF(ISNA(FV102),NA(),Capability!$J$12)</f>
        <v/>
      </c>
      <c r="FZ102">
        <f>IF(ISNA(FV102),NA(),Capability!$L$12)</f>
        <v/>
      </c>
      <c r="GA102">
        <f>IF(OR(ISNA(FW102),ISNA(FW101)),NA(),ABS(FW102-FW101))</f>
        <v/>
      </c>
      <c r="GB102">
        <f>IF(ISNA(FV102),NA(),Capability!$N$12)</f>
        <v/>
      </c>
      <c r="GC102">
        <f>IF(ISNA(FV102),NA(),IF(OR(Capability!$Q$12="",Settings!$F$7&lt;&gt;"Y"),NA(),Capability!$Q$12))</f>
        <v/>
      </c>
      <c r="GD102">
        <f>IF(ISNA(FV102),NA(),IF(OR(Capability!$P$12="",Settings!$F$7&lt;&gt;"Y"),NA(),Capability!$P$12))</f>
        <v/>
      </c>
      <c r="GJ102">
        <f>IF((GM$1+98)&gt;GK$1,NA(),(GM$1+98)-4)</f>
        <v/>
      </c>
      <c r="GK102">
        <f>IF((GM$1+98)&gt;GK$1,NA(),INDEX('Data Entry'!$P$5:$P$10004,(GM$1+98)-4))</f>
        <v/>
      </c>
      <c r="GL102">
        <f>IF(ISNA(GJ102),NA(),Capability!$K$13)</f>
        <v/>
      </c>
      <c r="GM102">
        <f>IF(ISNA(GJ102),NA(),Capability!$J$13)</f>
        <v/>
      </c>
      <c r="GN102">
        <f>IF(ISNA(GJ102),NA(),Capability!$L$13)</f>
        <v/>
      </c>
      <c r="GO102">
        <f>IF(OR(ISNA(GK102),ISNA(GK101)),NA(),ABS(GK102-GK101))</f>
        <v/>
      </c>
      <c r="GP102">
        <f>IF(ISNA(GJ102),NA(),Capability!$N$13)</f>
        <v/>
      </c>
      <c r="GQ102">
        <f>IF(ISNA(GJ102),NA(),IF(OR(Capability!$Q$13="",Settings!$F$7&lt;&gt;"Y"),NA(),Capability!$Q$13))</f>
        <v/>
      </c>
      <c r="GR102">
        <f>IF(ISNA(GJ102),NA(),IF(OR(Capability!$P$13="",Settings!$F$7&lt;&gt;"Y"),NA(),Capability!$P$13))</f>
        <v/>
      </c>
      <c r="GX102">
        <f>IF((HA$1+98)&gt;GY$1,NA(),(HA$1+98)-4)</f>
        <v/>
      </c>
      <c r="GY102">
        <f>IF((HA$1+98)&gt;GY$1,NA(),INDEX('Data Entry'!$Q$5:$Q$10004,(HA$1+98)-4))</f>
        <v/>
      </c>
      <c r="GZ102">
        <f>IF(ISNA(GX102),NA(),Capability!$K$14)</f>
        <v/>
      </c>
      <c r="HA102">
        <f>IF(ISNA(GX102),NA(),Capability!$J$14)</f>
        <v/>
      </c>
      <c r="HB102">
        <f>IF(ISNA(GX102),NA(),Capability!$L$14)</f>
        <v/>
      </c>
      <c r="HC102">
        <f>IF(OR(ISNA(GY102),ISNA(GY101)),NA(),ABS(GY102-GY101))</f>
        <v/>
      </c>
      <c r="HD102">
        <f>IF(ISNA(GX102),NA(),Capability!$N$14)</f>
        <v/>
      </c>
      <c r="HE102">
        <f>IF(ISNA(GX102),NA(),IF(OR(Capability!$Q$14="",Settings!$F$7&lt;&gt;"Y"),NA(),Capability!$Q$14))</f>
        <v/>
      </c>
      <c r="HF102">
        <f>IF(ISNA(GX102),NA(),IF(OR(Capability!$P$14="",Settings!$F$7&lt;&gt;"Y"),NA(),Capability!$P$14))</f>
        <v/>
      </c>
    </row>
    <row r="103">
      <c r="A103" s="35" t="inlineStr">
        <is>
          <t>USL</t>
        </is>
      </c>
      <c r="B103" s="23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P103">
        <f>IF((CS$1+99)&gt;CQ$1,NA(),(CS$1+99)-4)</f>
        <v/>
      </c>
      <c r="CQ103">
        <f>IF((CS$1+99)&gt;CQ$1,NA(),INDEX('Data Entry'!$I$5:$I$10004,(CS$1+99)-4))</f>
        <v/>
      </c>
      <c r="CR103">
        <f>IF(ISNA(CP103),NA(),Capability!$K$6)</f>
        <v/>
      </c>
      <c r="CS103">
        <f>IF(ISNA(CP103),NA(),Capability!$J$6)</f>
        <v/>
      </c>
      <c r="CT103">
        <f>IF(ISNA(CP103),NA(),Capability!$L$6)</f>
        <v/>
      </c>
      <c r="CU103">
        <f>IF(OR(ISNA(CQ103),ISNA(CQ102)),NA(),ABS(CQ103-CQ102))</f>
        <v/>
      </c>
      <c r="CV103">
        <f>IF(ISNA(CP103),NA(),Capability!$N$6)</f>
        <v/>
      </c>
      <c r="CW103">
        <f>IF(ISNA(CP103),NA(),IF(OR(Capability!$Q$6="",Settings!$F$7&lt;&gt;"Y"),NA(),Capability!$Q$6))</f>
        <v/>
      </c>
      <c r="CX103">
        <f>IF(ISNA(CP103),NA(),IF(OR(Capability!$P$6="",Settings!$F$7&lt;&gt;"Y"),NA(),Capability!$P$6))</f>
        <v/>
      </c>
      <c r="DD103">
        <f>IF((DG$1+99)&gt;DE$1,NA(),(DG$1+99)-4)</f>
        <v/>
      </c>
      <c r="DE103">
        <f>IF((DG$1+99)&gt;DE$1,NA(),INDEX('Data Entry'!$J$5:$J$10004,(DG$1+99)-4))</f>
        <v/>
      </c>
      <c r="DF103">
        <f>IF(ISNA(DD103),NA(),Capability!$K$7)</f>
        <v/>
      </c>
      <c r="DG103">
        <f>IF(ISNA(DD103),NA(),Capability!$J$7)</f>
        <v/>
      </c>
      <c r="DH103">
        <f>IF(ISNA(DD103),NA(),Capability!$L$7)</f>
        <v/>
      </c>
      <c r="DI103">
        <f>IF(OR(ISNA(DE103),ISNA(DE102)),NA(),ABS(DE103-DE102))</f>
        <v/>
      </c>
      <c r="DJ103">
        <f>IF(ISNA(DD103),NA(),Capability!$N$7)</f>
        <v/>
      </c>
      <c r="DK103">
        <f>IF(ISNA(DD103),NA(),IF(OR(Capability!$Q$7="",Settings!$F$7&lt;&gt;"Y"),NA(),Capability!$Q$7))</f>
        <v/>
      </c>
      <c r="DL103">
        <f>IF(ISNA(DD103),NA(),IF(OR(Capability!$P$7="",Settings!$F$7&lt;&gt;"Y"),NA(),Capability!$P$7))</f>
        <v/>
      </c>
      <c r="DR103">
        <f>IF((DU$1+99)&gt;DS$1,NA(),(DU$1+99)-4)</f>
        <v/>
      </c>
      <c r="DS103">
        <f>IF((DU$1+99)&gt;DS$1,NA(),INDEX('Data Entry'!$K$5:$K$10004,(DU$1+99)-4))</f>
        <v/>
      </c>
      <c r="DT103">
        <f>IF(ISNA(DR103),NA(),Capability!$K$8)</f>
        <v/>
      </c>
      <c r="DU103">
        <f>IF(ISNA(DR103),NA(),Capability!$J$8)</f>
        <v/>
      </c>
      <c r="DV103">
        <f>IF(ISNA(DR103),NA(),Capability!$L$8)</f>
        <v/>
      </c>
      <c r="DW103">
        <f>IF(OR(ISNA(DS103),ISNA(DS102)),NA(),ABS(DS103-DS102))</f>
        <v/>
      </c>
      <c r="DX103">
        <f>IF(ISNA(DR103),NA(),Capability!$N$8)</f>
        <v/>
      </c>
      <c r="DY103">
        <f>IF(ISNA(DR103),NA(),IF(OR(Capability!$Q$8="",Settings!$F$7&lt;&gt;"Y"),NA(),Capability!$Q$8))</f>
        <v/>
      </c>
      <c r="DZ103">
        <f>IF(ISNA(DR103),NA(),IF(OR(Capability!$P$8="",Settings!$F$7&lt;&gt;"Y"),NA(),Capability!$P$8))</f>
        <v/>
      </c>
      <c r="EF103">
        <f>IF((EI$1+99)&gt;EG$1,NA(),(EI$1+99)-4)</f>
        <v/>
      </c>
      <c r="EG103">
        <f>IF((EI$1+99)&gt;EG$1,NA(),INDEX('Data Entry'!$L$5:$L$10004,(EI$1+99)-4))</f>
        <v/>
      </c>
      <c r="EH103">
        <f>IF(ISNA(EF103),NA(),Capability!$K$9)</f>
        <v/>
      </c>
      <c r="EI103">
        <f>IF(ISNA(EF103),NA(),Capability!$J$9)</f>
        <v/>
      </c>
      <c r="EJ103">
        <f>IF(ISNA(EF103),NA(),Capability!$L$9)</f>
        <v/>
      </c>
      <c r="EK103">
        <f>IF(OR(ISNA(EG103),ISNA(EG102)),NA(),ABS(EG103-EG102))</f>
        <v/>
      </c>
      <c r="EL103">
        <f>IF(ISNA(EF103),NA(),Capability!$N$9)</f>
        <v/>
      </c>
      <c r="EM103">
        <f>IF(ISNA(EF103),NA(),IF(OR(Capability!$Q$9="",Settings!$F$7&lt;&gt;"Y"),NA(),Capability!$Q$9))</f>
        <v/>
      </c>
      <c r="EN103">
        <f>IF(ISNA(EF103),NA(),IF(OR(Capability!$P$9="",Settings!$F$7&lt;&gt;"Y"),NA(),Capability!$P$9))</f>
        <v/>
      </c>
      <c r="ET103">
        <f>IF((EW$1+99)&gt;EU$1,NA(),(EW$1+99)-4)</f>
        <v/>
      </c>
      <c r="EU103">
        <f>IF((EW$1+99)&gt;EU$1,NA(),INDEX('Data Entry'!$M$5:$M$10004,(EW$1+99)-4))</f>
        <v/>
      </c>
      <c r="EV103">
        <f>IF(ISNA(ET103),NA(),Capability!$K$10)</f>
        <v/>
      </c>
      <c r="EW103">
        <f>IF(ISNA(ET103),NA(),Capability!$J$10)</f>
        <v/>
      </c>
      <c r="EX103">
        <f>IF(ISNA(ET103),NA(),Capability!$L$10)</f>
        <v/>
      </c>
      <c r="EY103">
        <f>IF(OR(ISNA(EU103),ISNA(EU102)),NA(),ABS(EU103-EU102))</f>
        <v/>
      </c>
      <c r="EZ103">
        <f>IF(ISNA(ET103),NA(),Capability!$N$10)</f>
        <v/>
      </c>
      <c r="FA103">
        <f>IF(ISNA(ET103),NA(),IF(OR(Capability!$Q$10="",Settings!$F$7&lt;&gt;"Y"),NA(),Capability!$Q$10))</f>
        <v/>
      </c>
      <c r="FB103">
        <f>IF(ISNA(ET103),NA(),IF(OR(Capability!$P$10="",Settings!$F$7&lt;&gt;"Y"),NA(),Capability!$P$10))</f>
        <v/>
      </c>
      <c r="FH103">
        <f>IF((FK$1+99)&gt;FI$1,NA(),(FK$1+99)-4)</f>
        <v/>
      </c>
      <c r="FI103">
        <f>IF((FK$1+99)&gt;FI$1,NA(),INDEX('Data Entry'!$N$5:$N$10004,(FK$1+99)-4))</f>
        <v/>
      </c>
      <c r="FJ103">
        <f>IF(ISNA(FH103),NA(),Capability!$K$11)</f>
        <v/>
      </c>
      <c r="FK103">
        <f>IF(ISNA(FH103),NA(),Capability!$J$11)</f>
        <v/>
      </c>
      <c r="FL103">
        <f>IF(ISNA(FH103),NA(),Capability!$L$11)</f>
        <v/>
      </c>
      <c r="FM103">
        <f>IF(OR(ISNA(FI103),ISNA(FI102)),NA(),ABS(FI103-FI102))</f>
        <v/>
      </c>
      <c r="FN103">
        <f>IF(ISNA(FH103),NA(),Capability!$N$11)</f>
        <v/>
      </c>
      <c r="FO103">
        <f>IF(ISNA(FH103),NA(),IF(OR(Capability!$Q$11="",Settings!$F$7&lt;&gt;"Y"),NA(),Capability!$Q$11))</f>
        <v/>
      </c>
      <c r="FP103">
        <f>IF(ISNA(FH103),NA(),IF(OR(Capability!$P$11="",Settings!$F$7&lt;&gt;"Y"),NA(),Capability!$P$11))</f>
        <v/>
      </c>
      <c r="FV103">
        <f>IF((FY$1+99)&gt;FW$1,NA(),(FY$1+99)-4)</f>
        <v/>
      </c>
      <c r="FW103">
        <f>IF((FY$1+99)&gt;FW$1,NA(),INDEX('Data Entry'!$O$5:$O$10004,(FY$1+99)-4))</f>
        <v/>
      </c>
      <c r="FX103">
        <f>IF(ISNA(FV103),NA(),Capability!$K$12)</f>
        <v/>
      </c>
      <c r="FY103">
        <f>IF(ISNA(FV103),NA(),Capability!$J$12)</f>
        <v/>
      </c>
      <c r="FZ103">
        <f>IF(ISNA(FV103),NA(),Capability!$L$12)</f>
        <v/>
      </c>
      <c r="GA103">
        <f>IF(OR(ISNA(FW103),ISNA(FW102)),NA(),ABS(FW103-FW102))</f>
        <v/>
      </c>
      <c r="GB103">
        <f>IF(ISNA(FV103),NA(),Capability!$N$12)</f>
        <v/>
      </c>
      <c r="GC103">
        <f>IF(ISNA(FV103),NA(),IF(OR(Capability!$Q$12="",Settings!$F$7&lt;&gt;"Y"),NA(),Capability!$Q$12))</f>
        <v/>
      </c>
      <c r="GD103">
        <f>IF(ISNA(FV103),NA(),IF(OR(Capability!$P$12="",Settings!$F$7&lt;&gt;"Y"),NA(),Capability!$P$12))</f>
        <v/>
      </c>
      <c r="GJ103">
        <f>IF((GM$1+99)&gt;GK$1,NA(),(GM$1+99)-4)</f>
        <v/>
      </c>
      <c r="GK103">
        <f>IF((GM$1+99)&gt;GK$1,NA(),INDEX('Data Entry'!$P$5:$P$10004,(GM$1+99)-4))</f>
        <v/>
      </c>
      <c r="GL103">
        <f>IF(ISNA(GJ103),NA(),Capability!$K$13)</f>
        <v/>
      </c>
      <c r="GM103">
        <f>IF(ISNA(GJ103),NA(),Capability!$J$13)</f>
        <v/>
      </c>
      <c r="GN103">
        <f>IF(ISNA(GJ103),NA(),Capability!$L$13)</f>
        <v/>
      </c>
      <c r="GO103">
        <f>IF(OR(ISNA(GK103),ISNA(GK102)),NA(),ABS(GK103-GK102))</f>
        <v/>
      </c>
      <c r="GP103">
        <f>IF(ISNA(GJ103),NA(),Capability!$N$13)</f>
        <v/>
      </c>
      <c r="GQ103">
        <f>IF(ISNA(GJ103),NA(),IF(OR(Capability!$Q$13="",Settings!$F$7&lt;&gt;"Y"),NA(),Capability!$Q$13))</f>
        <v/>
      </c>
      <c r="GR103">
        <f>IF(ISNA(GJ103),NA(),IF(OR(Capability!$P$13="",Settings!$F$7&lt;&gt;"Y"),NA(),Capability!$P$13))</f>
        <v/>
      </c>
      <c r="GX103">
        <f>IF((HA$1+99)&gt;GY$1,NA(),(HA$1+99)-4)</f>
        <v/>
      </c>
      <c r="GY103">
        <f>IF((HA$1+99)&gt;GY$1,NA(),INDEX('Data Entry'!$Q$5:$Q$10004,(HA$1+99)-4))</f>
        <v/>
      </c>
      <c r="GZ103">
        <f>IF(ISNA(GX103),NA(),Capability!$K$14)</f>
        <v/>
      </c>
      <c r="HA103">
        <f>IF(ISNA(GX103),NA(),Capability!$J$14)</f>
        <v/>
      </c>
      <c r="HB103">
        <f>IF(ISNA(GX103),NA(),Capability!$L$14)</f>
        <v/>
      </c>
      <c r="HC103">
        <f>IF(OR(ISNA(GY103),ISNA(GY102)),NA(),ABS(GY103-GY102))</f>
        <v/>
      </c>
      <c r="HD103">
        <f>IF(ISNA(GX103),NA(),Capability!$N$14)</f>
        <v/>
      </c>
      <c r="HE103">
        <f>IF(ISNA(GX103),NA(),IF(OR(Capability!$Q$14="",Settings!$F$7&lt;&gt;"Y"),NA(),Capability!$Q$14))</f>
        <v/>
      </c>
      <c r="HF103">
        <f>IF(ISNA(GX103),NA(),IF(OR(Capability!$P$14="",Settings!$F$7&lt;&gt;"Y"),NA(),Capability!$P$14))</f>
        <v/>
      </c>
    </row>
    <row r="104">
      <c r="A104" s="35" t="inlineStr">
        <is>
          <t>Nominal</t>
        </is>
      </c>
      <c r="B104" s="23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P104">
        <f>IF((CS$1+100)&gt;CQ$1,NA(),(CS$1+100)-4)</f>
        <v/>
      </c>
      <c r="CQ104">
        <f>IF((CS$1+100)&gt;CQ$1,NA(),INDEX('Data Entry'!$I$5:$I$10004,(CS$1+100)-4))</f>
        <v/>
      </c>
      <c r="CR104">
        <f>IF(ISNA(CP104),NA(),Capability!$K$6)</f>
        <v/>
      </c>
      <c r="CS104">
        <f>IF(ISNA(CP104),NA(),Capability!$J$6)</f>
        <v/>
      </c>
      <c r="CT104">
        <f>IF(ISNA(CP104),NA(),Capability!$L$6)</f>
        <v/>
      </c>
      <c r="CU104">
        <f>IF(OR(ISNA(CQ104),ISNA(CQ103)),NA(),ABS(CQ104-CQ103))</f>
        <v/>
      </c>
      <c r="CV104">
        <f>IF(ISNA(CP104),NA(),Capability!$N$6)</f>
        <v/>
      </c>
      <c r="CW104">
        <f>IF(ISNA(CP104),NA(),IF(OR(Capability!$Q$6="",Settings!$F$7&lt;&gt;"Y"),NA(),Capability!$Q$6))</f>
        <v/>
      </c>
      <c r="CX104">
        <f>IF(ISNA(CP104),NA(),IF(OR(Capability!$P$6="",Settings!$F$7&lt;&gt;"Y"),NA(),Capability!$P$6))</f>
        <v/>
      </c>
      <c r="DD104">
        <f>IF((DG$1+100)&gt;DE$1,NA(),(DG$1+100)-4)</f>
        <v/>
      </c>
      <c r="DE104">
        <f>IF((DG$1+100)&gt;DE$1,NA(),INDEX('Data Entry'!$J$5:$J$10004,(DG$1+100)-4))</f>
        <v/>
      </c>
      <c r="DF104">
        <f>IF(ISNA(DD104),NA(),Capability!$K$7)</f>
        <v/>
      </c>
      <c r="DG104">
        <f>IF(ISNA(DD104),NA(),Capability!$J$7)</f>
        <v/>
      </c>
      <c r="DH104">
        <f>IF(ISNA(DD104),NA(),Capability!$L$7)</f>
        <v/>
      </c>
      <c r="DI104">
        <f>IF(OR(ISNA(DE104),ISNA(DE103)),NA(),ABS(DE104-DE103))</f>
        <v/>
      </c>
      <c r="DJ104">
        <f>IF(ISNA(DD104),NA(),Capability!$N$7)</f>
        <v/>
      </c>
      <c r="DK104">
        <f>IF(ISNA(DD104),NA(),IF(OR(Capability!$Q$7="",Settings!$F$7&lt;&gt;"Y"),NA(),Capability!$Q$7))</f>
        <v/>
      </c>
      <c r="DL104">
        <f>IF(ISNA(DD104),NA(),IF(OR(Capability!$P$7="",Settings!$F$7&lt;&gt;"Y"),NA(),Capability!$P$7))</f>
        <v/>
      </c>
      <c r="DR104">
        <f>IF((DU$1+100)&gt;DS$1,NA(),(DU$1+100)-4)</f>
        <v/>
      </c>
      <c r="DS104">
        <f>IF((DU$1+100)&gt;DS$1,NA(),INDEX('Data Entry'!$K$5:$K$10004,(DU$1+100)-4))</f>
        <v/>
      </c>
      <c r="DT104">
        <f>IF(ISNA(DR104),NA(),Capability!$K$8)</f>
        <v/>
      </c>
      <c r="DU104">
        <f>IF(ISNA(DR104),NA(),Capability!$J$8)</f>
        <v/>
      </c>
      <c r="DV104">
        <f>IF(ISNA(DR104),NA(),Capability!$L$8)</f>
        <v/>
      </c>
      <c r="DW104">
        <f>IF(OR(ISNA(DS104),ISNA(DS103)),NA(),ABS(DS104-DS103))</f>
        <v/>
      </c>
      <c r="DX104">
        <f>IF(ISNA(DR104),NA(),Capability!$N$8)</f>
        <v/>
      </c>
      <c r="DY104">
        <f>IF(ISNA(DR104),NA(),IF(OR(Capability!$Q$8="",Settings!$F$7&lt;&gt;"Y"),NA(),Capability!$Q$8))</f>
        <v/>
      </c>
      <c r="DZ104">
        <f>IF(ISNA(DR104),NA(),IF(OR(Capability!$P$8="",Settings!$F$7&lt;&gt;"Y"),NA(),Capability!$P$8))</f>
        <v/>
      </c>
      <c r="EF104">
        <f>IF((EI$1+100)&gt;EG$1,NA(),(EI$1+100)-4)</f>
        <v/>
      </c>
      <c r="EG104">
        <f>IF((EI$1+100)&gt;EG$1,NA(),INDEX('Data Entry'!$L$5:$L$10004,(EI$1+100)-4))</f>
        <v/>
      </c>
      <c r="EH104">
        <f>IF(ISNA(EF104),NA(),Capability!$K$9)</f>
        <v/>
      </c>
      <c r="EI104">
        <f>IF(ISNA(EF104),NA(),Capability!$J$9)</f>
        <v/>
      </c>
      <c r="EJ104">
        <f>IF(ISNA(EF104),NA(),Capability!$L$9)</f>
        <v/>
      </c>
      <c r="EK104">
        <f>IF(OR(ISNA(EG104),ISNA(EG103)),NA(),ABS(EG104-EG103))</f>
        <v/>
      </c>
      <c r="EL104">
        <f>IF(ISNA(EF104),NA(),Capability!$N$9)</f>
        <v/>
      </c>
      <c r="EM104">
        <f>IF(ISNA(EF104),NA(),IF(OR(Capability!$Q$9="",Settings!$F$7&lt;&gt;"Y"),NA(),Capability!$Q$9))</f>
        <v/>
      </c>
      <c r="EN104">
        <f>IF(ISNA(EF104),NA(),IF(OR(Capability!$P$9="",Settings!$F$7&lt;&gt;"Y"),NA(),Capability!$P$9))</f>
        <v/>
      </c>
      <c r="ET104">
        <f>IF((EW$1+100)&gt;EU$1,NA(),(EW$1+100)-4)</f>
        <v/>
      </c>
      <c r="EU104">
        <f>IF((EW$1+100)&gt;EU$1,NA(),INDEX('Data Entry'!$M$5:$M$10004,(EW$1+100)-4))</f>
        <v/>
      </c>
      <c r="EV104">
        <f>IF(ISNA(ET104),NA(),Capability!$K$10)</f>
        <v/>
      </c>
      <c r="EW104">
        <f>IF(ISNA(ET104),NA(),Capability!$J$10)</f>
        <v/>
      </c>
      <c r="EX104">
        <f>IF(ISNA(ET104),NA(),Capability!$L$10)</f>
        <v/>
      </c>
      <c r="EY104">
        <f>IF(OR(ISNA(EU104),ISNA(EU103)),NA(),ABS(EU104-EU103))</f>
        <v/>
      </c>
      <c r="EZ104">
        <f>IF(ISNA(ET104),NA(),Capability!$N$10)</f>
        <v/>
      </c>
      <c r="FA104">
        <f>IF(ISNA(ET104),NA(),IF(OR(Capability!$Q$10="",Settings!$F$7&lt;&gt;"Y"),NA(),Capability!$Q$10))</f>
        <v/>
      </c>
      <c r="FB104">
        <f>IF(ISNA(ET104),NA(),IF(OR(Capability!$P$10="",Settings!$F$7&lt;&gt;"Y"),NA(),Capability!$P$10))</f>
        <v/>
      </c>
      <c r="FH104">
        <f>IF((FK$1+100)&gt;FI$1,NA(),(FK$1+100)-4)</f>
        <v/>
      </c>
      <c r="FI104">
        <f>IF((FK$1+100)&gt;FI$1,NA(),INDEX('Data Entry'!$N$5:$N$10004,(FK$1+100)-4))</f>
        <v/>
      </c>
      <c r="FJ104">
        <f>IF(ISNA(FH104),NA(),Capability!$K$11)</f>
        <v/>
      </c>
      <c r="FK104">
        <f>IF(ISNA(FH104),NA(),Capability!$J$11)</f>
        <v/>
      </c>
      <c r="FL104">
        <f>IF(ISNA(FH104),NA(),Capability!$L$11)</f>
        <v/>
      </c>
      <c r="FM104">
        <f>IF(OR(ISNA(FI104),ISNA(FI103)),NA(),ABS(FI104-FI103))</f>
        <v/>
      </c>
      <c r="FN104">
        <f>IF(ISNA(FH104),NA(),Capability!$N$11)</f>
        <v/>
      </c>
      <c r="FO104">
        <f>IF(ISNA(FH104),NA(),IF(OR(Capability!$Q$11="",Settings!$F$7&lt;&gt;"Y"),NA(),Capability!$Q$11))</f>
        <v/>
      </c>
      <c r="FP104">
        <f>IF(ISNA(FH104),NA(),IF(OR(Capability!$P$11="",Settings!$F$7&lt;&gt;"Y"),NA(),Capability!$P$11))</f>
        <v/>
      </c>
      <c r="FV104">
        <f>IF((FY$1+100)&gt;FW$1,NA(),(FY$1+100)-4)</f>
        <v/>
      </c>
      <c r="FW104">
        <f>IF((FY$1+100)&gt;FW$1,NA(),INDEX('Data Entry'!$O$5:$O$10004,(FY$1+100)-4))</f>
        <v/>
      </c>
      <c r="FX104">
        <f>IF(ISNA(FV104),NA(),Capability!$K$12)</f>
        <v/>
      </c>
      <c r="FY104">
        <f>IF(ISNA(FV104),NA(),Capability!$J$12)</f>
        <v/>
      </c>
      <c r="FZ104">
        <f>IF(ISNA(FV104),NA(),Capability!$L$12)</f>
        <v/>
      </c>
      <c r="GA104">
        <f>IF(OR(ISNA(FW104),ISNA(FW103)),NA(),ABS(FW104-FW103))</f>
        <v/>
      </c>
      <c r="GB104">
        <f>IF(ISNA(FV104),NA(),Capability!$N$12)</f>
        <v/>
      </c>
      <c r="GC104">
        <f>IF(ISNA(FV104),NA(),IF(OR(Capability!$Q$12="",Settings!$F$7&lt;&gt;"Y"),NA(),Capability!$Q$12))</f>
        <v/>
      </c>
      <c r="GD104">
        <f>IF(ISNA(FV104),NA(),IF(OR(Capability!$P$12="",Settings!$F$7&lt;&gt;"Y"),NA(),Capability!$P$12))</f>
        <v/>
      </c>
      <c r="GJ104">
        <f>IF((GM$1+100)&gt;GK$1,NA(),(GM$1+100)-4)</f>
        <v/>
      </c>
      <c r="GK104">
        <f>IF((GM$1+100)&gt;GK$1,NA(),INDEX('Data Entry'!$P$5:$P$10004,(GM$1+100)-4))</f>
        <v/>
      </c>
      <c r="GL104">
        <f>IF(ISNA(GJ104),NA(),Capability!$K$13)</f>
        <v/>
      </c>
      <c r="GM104">
        <f>IF(ISNA(GJ104),NA(),Capability!$J$13)</f>
        <v/>
      </c>
      <c r="GN104">
        <f>IF(ISNA(GJ104),NA(),Capability!$L$13)</f>
        <v/>
      </c>
      <c r="GO104">
        <f>IF(OR(ISNA(GK104),ISNA(GK103)),NA(),ABS(GK104-GK103))</f>
        <v/>
      </c>
      <c r="GP104">
        <f>IF(ISNA(GJ104),NA(),Capability!$N$13)</f>
        <v/>
      </c>
      <c r="GQ104">
        <f>IF(ISNA(GJ104),NA(),IF(OR(Capability!$Q$13="",Settings!$F$7&lt;&gt;"Y"),NA(),Capability!$Q$13))</f>
        <v/>
      </c>
      <c r="GR104">
        <f>IF(ISNA(GJ104),NA(),IF(OR(Capability!$P$13="",Settings!$F$7&lt;&gt;"Y"),NA(),Capability!$P$13))</f>
        <v/>
      </c>
      <c r="GX104">
        <f>IF((HA$1+100)&gt;GY$1,NA(),(HA$1+100)-4)</f>
        <v/>
      </c>
      <c r="GY104">
        <f>IF((HA$1+100)&gt;GY$1,NA(),INDEX('Data Entry'!$Q$5:$Q$10004,(HA$1+100)-4))</f>
        <v/>
      </c>
      <c r="GZ104">
        <f>IF(ISNA(GX104),NA(),Capability!$K$14)</f>
        <v/>
      </c>
      <c r="HA104">
        <f>IF(ISNA(GX104),NA(),Capability!$J$14)</f>
        <v/>
      </c>
      <c r="HB104">
        <f>IF(ISNA(GX104),NA(),Capability!$L$14)</f>
        <v/>
      </c>
      <c r="HC104">
        <f>IF(OR(ISNA(GY104),ISNA(GY103)),NA(),ABS(GY104-GY103))</f>
        <v/>
      </c>
      <c r="HD104">
        <f>IF(ISNA(GX104),NA(),Capability!$N$14)</f>
        <v/>
      </c>
      <c r="HE104">
        <f>IF(ISNA(GX104),NA(),IF(OR(Capability!$Q$14="",Settings!$F$7&lt;&gt;"Y"),NA(),Capability!$Q$14))</f>
        <v/>
      </c>
      <c r="HF104">
        <f>IF(ISNA(GX104),NA(),IF(OR(Capability!$P$14="",Settings!$F$7&lt;&gt;"Y"),NA(),Capability!$P$14))</f>
        <v/>
      </c>
    </row>
    <row r="105">
      <c r="A105" s="35" t="inlineStr">
        <is>
          <t>LSL</t>
        </is>
      </c>
      <c r="B105" s="23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P105">
        <f>IF((CS$1+101)&gt;CQ$1,NA(),(CS$1+101)-4)</f>
        <v/>
      </c>
      <c r="CQ105">
        <f>IF((CS$1+101)&gt;CQ$1,NA(),INDEX('Data Entry'!$I$5:$I$10004,(CS$1+101)-4))</f>
        <v/>
      </c>
      <c r="CR105">
        <f>IF(ISNA(CP105),NA(),Capability!$K$6)</f>
        <v/>
      </c>
      <c r="CS105">
        <f>IF(ISNA(CP105),NA(),Capability!$J$6)</f>
        <v/>
      </c>
      <c r="CT105">
        <f>IF(ISNA(CP105),NA(),Capability!$L$6)</f>
        <v/>
      </c>
      <c r="CU105">
        <f>IF(OR(ISNA(CQ105),ISNA(CQ104)),NA(),ABS(CQ105-CQ104))</f>
        <v/>
      </c>
      <c r="CV105">
        <f>IF(ISNA(CP105),NA(),Capability!$N$6)</f>
        <v/>
      </c>
      <c r="CW105">
        <f>IF(ISNA(CP105),NA(),IF(OR(Capability!$Q$6="",Settings!$F$7&lt;&gt;"Y"),NA(),Capability!$Q$6))</f>
        <v/>
      </c>
      <c r="CX105">
        <f>IF(ISNA(CP105),NA(),IF(OR(Capability!$P$6="",Settings!$F$7&lt;&gt;"Y"),NA(),Capability!$P$6))</f>
        <v/>
      </c>
      <c r="DD105">
        <f>IF((DG$1+101)&gt;DE$1,NA(),(DG$1+101)-4)</f>
        <v/>
      </c>
      <c r="DE105">
        <f>IF((DG$1+101)&gt;DE$1,NA(),INDEX('Data Entry'!$J$5:$J$10004,(DG$1+101)-4))</f>
        <v/>
      </c>
      <c r="DF105">
        <f>IF(ISNA(DD105),NA(),Capability!$K$7)</f>
        <v/>
      </c>
      <c r="DG105">
        <f>IF(ISNA(DD105),NA(),Capability!$J$7)</f>
        <v/>
      </c>
      <c r="DH105">
        <f>IF(ISNA(DD105),NA(),Capability!$L$7)</f>
        <v/>
      </c>
      <c r="DI105">
        <f>IF(OR(ISNA(DE105),ISNA(DE104)),NA(),ABS(DE105-DE104))</f>
        <v/>
      </c>
      <c r="DJ105">
        <f>IF(ISNA(DD105),NA(),Capability!$N$7)</f>
        <v/>
      </c>
      <c r="DK105">
        <f>IF(ISNA(DD105),NA(),IF(OR(Capability!$Q$7="",Settings!$F$7&lt;&gt;"Y"),NA(),Capability!$Q$7))</f>
        <v/>
      </c>
      <c r="DL105">
        <f>IF(ISNA(DD105),NA(),IF(OR(Capability!$P$7="",Settings!$F$7&lt;&gt;"Y"),NA(),Capability!$P$7))</f>
        <v/>
      </c>
      <c r="DR105">
        <f>IF((DU$1+101)&gt;DS$1,NA(),(DU$1+101)-4)</f>
        <v/>
      </c>
      <c r="DS105">
        <f>IF((DU$1+101)&gt;DS$1,NA(),INDEX('Data Entry'!$K$5:$K$10004,(DU$1+101)-4))</f>
        <v/>
      </c>
      <c r="DT105">
        <f>IF(ISNA(DR105),NA(),Capability!$K$8)</f>
        <v/>
      </c>
      <c r="DU105">
        <f>IF(ISNA(DR105),NA(),Capability!$J$8)</f>
        <v/>
      </c>
      <c r="DV105">
        <f>IF(ISNA(DR105),NA(),Capability!$L$8)</f>
        <v/>
      </c>
      <c r="DW105">
        <f>IF(OR(ISNA(DS105),ISNA(DS104)),NA(),ABS(DS105-DS104))</f>
        <v/>
      </c>
      <c r="DX105">
        <f>IF(ISNA(DR105),NA(),Capability!$N$8)</f>
        <v/>
      </c>
      <c r="DY105">
        <f>IF(ISNA(DR105),NA(),IF(OR(Capability!$Q$8="",Settings!$F$7&lt;&gt;"Y"),NA(),Capability!$Q$8))</f>
        <v/>
      </c>
      <c r="DZ105">
        <f>IF(ISNA(DR105),NA(),IF(OR(Capability!$P$8="",Settings!$F$7&lt;&gt;"Y"),NA(),Capability!$P$8))</f>
        <v/>
      </c>
      <c r="EF105">
        <f>IF((EI$1+101)&gt;EG$1,NA(),(EI$1+101)-4)</f>
        <v/>
      </c>
      <c r="EG105">
        <f>IF((EI$1+101)&gt;EG$1,NA(),INDEX('Data Entry'!$L$5:$L$10004,(EI$1+101)-4))</f>
        <v/>
      </c>
      <c r="EH105">
        <f>IF(ISNA(EF105),NA(),Capability!$K$9)</f>
        <v/>
      </c>
      <c r="EI105">
        <f>IF(ISNA(EF105),NA(),Capability!$J$9)</f>
        <v/>
      </c>
      <c r="EJ105">
        <f>IF(ISNA(EF105),NA(),Capability!$L$9)</f>
        <v/>
      </c>
      <c r="EK105">
        <f>IF(OR(ISNA(EG105),ISNA(EG104)),NA(),ABS(EG105-EG104))</f>
        <v/>
      </c>
      <c r="EL105">
        <f>IF(ISNA(EF105),NA(),Capability!$N$9)</f>
        <v/>
      </c>
      <c r="EM105">
        <f>IF(ISNA(EF105),NA(),IF(OR(Capability!$Q$9="",Settings!$F$7&lt;&gt;"Y"),NA(),Capability!$Q$9))</f>
        <v/>
      </c>
      <c r="EN105">
        <f>IF(ISNA(EF105),NA(),IF(OR(Capability!$P$9="",Settings!$F$7&lt;&gt;"Y"),NA(),Capability!$P$9))</f>
        <v/>
      </c>
      <c r="ET105">
        <f>IF((EW$1+101)&gt;EU$1,NA(),(EW$1+101)-4)</f>
        <v/>
      </c>
      <c r="EU105">
        <f>IF((EW$1+101)&gt;EU$1,NA(),INDEX('Data Entry'!$M$5:$M$10004,(EW$1+101)-4))</f>
        <v/>
      </c>
      <c r="EV105">
        <f>IF(ISNA(ET105),NA(),Capability!$K$10)</f>
        <v/>
      </c>
      <c r="EW105">
        <f>IF(ISNA(ET105),NA(),Capability!$J$10)</f>
        <v/>
      </c>
      <c r="EX105">
        <f>IF(ISNA(ET105),NA(),Capability!$L$10)</f>
        <v/>
      </c>
      <c r="EY105">
        <f>IF(OR(ISNA(EU105),ISNA(EU104)),NA(),ABS(EU105-EU104))</f>
        <v/>
      </c>
      <c r="EZ105">
        <f>IF(ISNA(ET105),NA(),Capability!$N$10)</f>
        <v/>
      </c>
      <c r="FA105">
        <f>IF(ISNA(ET105),NA(),IF(OR(Capability!$Q$10="",Settings!$F$7&lt;&gt;"Y"),NA(),Capability!$Q$10))</f>
        <v/>
      </c>
      <c r="FB105">
        <f>IF(ISNA(ET105),NA(),IF(OR(Capability!$P$10="",Settings!$F$7&lt;&gt;"Y"),NA(),Capability!$P$10))</f>
        <v/>
      </c>
      <c r="FH105">
        <f>IF((FK$1+101)&gt;FI$1,NA(),(FK$1+101)-4)</f>
        <v/>
      </c>
      <c r="FI105">
        <f>IF((FK$1+101)&gt;FI$1,NA(),INDEX('Data Entry'!$N$5:$N$10004,(FK$1+101)-4))</f>
        <v/>
      </c>
      <c r="FJ105">
        <f>IF(ISNA(FH105),NA(),Capability!$K$11)</f>
        <v/>
      </c>
      <c r="FK105">
        <f>IF(ISNA(FH105),NA(),Capability!$J$11)</f>
        <v/>
      </c>
      <c r="FL105">
        <f>IF(ISNA(FH105),NA(),Capability!$L$11)</f>
        <v/>
      </c>
      <c r="FM105">
        <f>IF(OR(ISNA(FI105),ISNA(FI104)),NA(),ABS(FI105-FI104))</f>
        <v/>
      </c>
      <c r="FN105">
        <f>IF(ISNA(FH105),NA(),Capability!$N$11)</f>
        <v/>
      </c>
      <c r="FO105">
        <f>IF(ISNA(FH105),NA(),IF(OR(Capability!$Q$11="",Settings!$F$7&lt;&gt;"Y"),NA(),Capability!$Q$11))</f>
        <v/>
      </c>
      <c r="FP105">
        <f>IF(ISNA(FH105),NA(),IF(OR(Capability!$P$11="",Settings!$F$7&lt;&gt;"Y"),NA(),Capability!$P$11))</f>
        <v/>
      </c>
      <c r="FV105">
        <f>IF((FY$1+101)&gt;FW$1,NA(),(FY$1+101)-4)</f>
        <v/>
      </c>
      <c r="FW105">
        <f>IF((FY$1+101)&gt;FW$1,NA(),INDEX('Data Entry'!$O$5:$O$10004,(FY$1+101)-4))</f>
        <v/>
      </c>
      <c r="FX105">
        <f>IF(ISNA(FV105),NA(),Capability!$K$12)</f>
        <v/>
      </c>
      <c r="FY105">
        <f>IF(ISNA(FV105),NA(),Capability!$J$12)</f>
        <v/>
      </c>
      <c r="FZ105">
        <f>IF(ISNA(FV105),NA(),Capability!$L$12)</f>
        <v/>
      </c>
      <c r="GA105">
        <f>IF(OR(ISNA(FW105),ISNA(FW104)),NA(),ABS(FW105-FW104))</f>
        <v/>
      </c>
      <c r="GB105">
        <f>IF(ISNA(FV105),NA(),Capability!$N$12)</f>
        <v/>
      </c>
      <c r="GC105">
        <f>IF(ISNA(FV105),NA(),IF(OR(Capability!$Q$12="",Settings!$F$7&lt;&gt;"Y"),NA(),Capability!$Q$12))</f>
        <v/>
      </c>
      <c r="GD105">
        <f>IF(ISNA(FV105),NA(),IF(OR(Capability!$P$12="",Settings!$F$7&lt;&gt;"Y"),NA(),Capability!$P$12))</f>
        <v/>
      </c>
      <c r="GJ105">
        <f>IF((GM$1+101)&gt;GK$1,NA(),(GM$1+101)-4)</f>
        <v/>
      </c>
      <c r="GK105">
        <f>IF((GM$1+101)&gt;GK$1,NA(),INDEX('Data Entry'!$P$5:$P$10004,(GM$1+101)-4))</f>
        <v/>
      </c>
      <c r="GL105">
        <f>IF(ISNA(GJ105),NA(),Capability!$K$13)</f>
        <v/>
      </c>
      <c r="GM105">
        <f>IF(ISNA(GJ105),NA(),Capability!$J$13)</f>
        <v/>
      </c>
      <c r="GN105">
        <f>IF(ISNA(GJ105),NA(),Capability!$L$13)</f>
        <v/>
      </c>
      <c r="GO105">
        <f>IF(OR(ISNA(GK105),ISNA(GK104)),NA(),ABS(GK105-GK104))</f>
        <v/>
      </c>
      <c r="GP105">
        <f>IF(ISNA(GJ105),NA(),Capability!$N$13)</f>
        <v/>
      </c>
      <c r="GQ105">
        <f>IF(ISNA(GJ105),NA(),IF(OR(Capability!$Q$13="",Settings!$F$7&lt;&gt;"Y"),NA(),Capability!$Q$13))</f>
        <v/>
      </c>
      <c r="GR105">
        <f>IF(ISNA(GJ105),NA(),IF(OR(Capability!$P$13="",Settings!$F$7&lt;&gt;"Y"),NA(),Capability!$P$13))</f>
        <v/>
      </c>
      <c r="GX105">
        <f>IF((HA$1+101)&gt;GY$1,NA(),(HA$1+101)-4)</f>
        <v/>
      </c>
      <c r="GY105">
        <f>IF((HA$1+101)&gt;GY$1,NA(),INDEX('Data Entry'!$Q$5:$Q$10004,(HA$1+101)-4))</f>
        <v/>
      </c>
      <c r="GZ105">
        <f>IF(ISNA(GX105),NA(),Capability!$K$14)</f>
        <v/>
      </c>
      <c r="HA105">
        <f>IF(ISNA(GX105),NA(),Capability!$J$14)</f>
        <v/>
      </c>
      <c r="HB105">
        <f>IF(ISNA(GX105),NA(),Capability!$L$14)</f>
        <v/>
      </c>
      <c r="HC105">
        <f>IF(OR(ISNA(GY105),ISNA(GY104)),NA(),ABS(GY105-GY104))</f>
        <v/>
      </c>
      <c r="HD105">
        <f>IF(ISNA(GX105),NA(),Capability!$N$14)</f>
        <v/>
      </c>
      <c r="HE105">
        <f>IF(ISNA(GX105),NA(),IF(OR(Capability!$Q$14="",Settings!$F$7&lt;&gt;"Y"),NA(),Capability!$Q$14))</f>
        <v/>
      </c>
      <c r="HF105">
        <f>IF(ISNA(GX105),NA(),IF(OR(Capability!$P$14="",Settings!$F$7&lt;&gt;"Y"),NA(),Capability!$P$14))</f>
        <v/>
      </c>
    </row>
    <row r="106">
      <c r="A106" s="37" t="inlineStr">
        <is>
          <t>CAPABILITY</t>
        </is>
      </c>
      <c r="B106" s="28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P106">
        <f>IF((CS$1+102)&gt;CQ$1,NA(),(CS$1+102)-4)</f>
        <v/>
      </c>
      <c r="CQ106">
        <f>IF((CS$1+102)&gt;CQ$1,NA(),INDEX('Data Entry'!$I$5:$I$10004,(CS$1+102)-4))</f>
        <v/>
      </c>
      <c r="CR106">
        <f>IF(ISNA(CP106),NA(),Capability!$K$6)</f>
        <v/>
      </c>
      <c r="CS106">
        <f>IF(ISNA(CP106),NA(),Capability!$J$6)</f>
        <v/>
      </c>
      <c r="CT106">
        <f>IF(ISNA(CP106),NA(),Capability!$L$6)</f>
        <v/>
      </c>
      <c r="CU106">
        <f>IF(OR(ISNA(CQ106),ISNA(CQ105)),NA(),ABS(CQ106-CQ105))</f>
        <v/>
      </c>
      <c r="CV106">
        <f>IF(ISNA(CP106),NA(),Capability!$N$6)</f>
        <v/>
      </c>
      <c r="CW106">
        <f>IF(ISNA(CP106),NA(),IF(OR(Capability!$Q$6="",Settings!$F$7&lt;&gt;"Y"),NA(),Capability!$Q$6))</f>
        <v/>
      </c>
      <c r="CX106">
        <f>IF(ISNA(CP106),NA(),IF(OR(Capability!$P$6="",Settings!$F$7&lt;&gt;"Y"),NA(),Capability!$P$6))</f>
        <v/>
      </c>
      <c r="DD106">
        <f>IF((DG$1+102)&gt;DE$1,NA(),(DG$1+102)-4)</f>
        <v/>
      </c>
      <c r="DE106">
        <f>IF((DG$1+102)&gt;DE$1,NA(),INDEX('Data Entry'!$J$5:$J$10004,(DG$1+102)-4))</f>
        <v/>
      </c>
      <c r="DF106">
        <f>IF(ISNA(DD106),NA(),Capability!$K$7)</f>
        <v/>
      </c>
      <c r="DG106">
        <f>IF(ISNA(DD106),NA(),Capability!$J$7)</f>
        <v/>
      </c>
      <c r="DH106">
        <f>IF(ISNA(DD106),NA(),Capability!$L$7)</f>
        <v/>
      </c>
      <c r="DI106">
        <f>IF(OR(ISNA(DE106),ISNA(DE105)),NA(),ABS(DE106-DE105))</f>
        <v/>
      </c>
      <c r="DJ106">
        <f>IF(ISNA(DD106),NA(),Capability!$N$7)</f>
        <v/>
      </c>
      <c r="DK106">
        <f>IF(ISNA(DD106),NA(),IF(OR(Capability!$Q$7="",Settings!$F$7&lt;&gt;"Y"),NA(),Capability!$Q$7))</f>
        <v/>
      </c>
      <c r="DL106">
        <f>IF(ISNA(DD106),NA(),IF(OR(Capability!$P$7="",Settings!$F$7&lt;&gt;"Y"),NA(),Capability!$P$7))</f>
        <v/>
      </c>
      <c r="DR106">
        <f>IF((DU$1+102)&gt;DS$1,NA(),(DU$1+102)-4)</f>
        <v/>
      </c>
      <c r="DS106">
        <f>IF((DU$1+102)&gt;DS$1,NA(),INDEX('Data Entry'!$K$5:$K$10004,(DU$1+102)-4))</f>
        <v/>
      </c>
      <c r="DT106">
        <f>IF(ISNA(DR106),NA(),Capability!$K$8)</f>
        <v/>
      </c>
      <c r="DU106">
        <f>IF(ISNA(DR106),NA(),Capability!$J$8)</f>
        <v/>
      </c>
      <c r="DV106">
        <f>IF(ISNA(DR106),NA(),Capability!$L$8)</f>
        <v/>
      </c>
      <c r="DW106">
        <f>IF(OR(ISNA(DS106),ISNA(DS105)),NA(),ABS(DS106-DS105))</f>
        <v/>
      </c>
      <c r="DX106">
        <f>IF(ISNA(DR106),NA(),Capability!$N$8)</f>
        <v/>
      </c>
      <c r="DY106">
        <f>IF(ISNA(DR106),NA(),IF(OR(Capability!$Q$8="",Settings!$F$7&lt;&gt;"Y"),NA(),Capability!$Q$8))</f>
        <v/>
      </c>
      <c r="DZ106">
        <f>IF(ISNA(DR106),NA(),IF(OR(Capability!$P$8="",Settings!$F$7&lt;&gt;"Y"),NA(),Capability!$P$8))</f>
        <v/>
      </c>
      <c r="EF106">
        <f>IF((EI$1+102)&gt;EG$1,NA(),(EI$1+102)-4)</f>
        <v/>
      </c>
      <c r="EG106">
        <f>IF((EI$1+102)&gt;EG$1,NA(),INDEX('Data Entry'!$L$5:$L$10004,(EI$1+102)-4))</f>
        <v/>
      </c>
      <c r="EH106">
        <f>IF(ISNA(EF106),NA(),Capability!$K$9)</f>
        <v/>
      </c>
      <c r="EI106">
        <f>IF(ISNA(EF106),NA(),Capability!$J$9)</f>
        <v/>
      </c>
      <c r="EJ106">
        <f>IF(ISNA(EF106),NA(),Capability!$L$9)</f>
        <v/>
      </c>
      <c r="EK106">
        <f>IF(OR(ISNA(EG106),ISNA(EG105)),NA(),ABS(EG106-EG105))</f>
        <v/>
      </c>
      <c r="EL106">
        <f>IF(ISNA(EF106),NA(),Capability!$N$9)</f>
        <v/>
      </c>
      <c r="EM106">
        <f>IF(ISNA(EF106),NA(),IF(OR(Capability!$Q$9="",Settings!$F$7&lt;&gt;"Y"),NA(),Capability!$Q$9))</f>
        <v/>
      </c>
      <c r="EN106">
        <f>IF(ISNA(EF106),NA(),IF(OR(Capability!$P$9="",Settings!$F$7&lt;&gt;"Y"),NA(),Capability!$P$9))</f>
        <v/>
      </c>
      <c r="ET106">
        <f>IF((EW$1+102)&gt;EU$1,NA(),(EW$1+102)-4)</f>
        <v/>
      </c>
      <c r="EU106">
        <f>IF((EW$1+102)&gt;EU$1,NA(),INDEX('Data Entry'!$M$5:$M$10004,(EW$1+102)-4))</f>
        <v/>
      </c>
      <c r="EV106">
        <f>IF(ISNA(ET106),NA(),Capability!$K$10)</f>
        <v/>
      </c>
      <c r="EW106">
        <f>IF(ISNA(ET106),NA(),Capability!$J$10)</f>
        <v/>
      </c>
      <c r="EX106">
        <f>IF(ISNA(ET106),NA(),Capability!$L$10)</f>
        <v/>
      </c>
      <c r="EY106">
        <f>IF(OR(ISNA(EU106),ISNA(EU105)),NA(),ABS(EU106-EU105))</f>
        <v/>
      </c>
      <c r="EZ106">
        <f>IF(ISNA(ET106),NA(),Capability!$N$10)</f>
        <v/>
      </c>
      <c r="FA106">
        <f>IF(ISNA(ET106),NA(),IF(OR(Capability!$Q$10="",Settings!$F$7&lt;&gt;"Y"),NA(),Capability!$Q$10))</f>
        <v/>
      </c>
      <c r="FB106">
        <f>IF(ISNA(ET106),NA(),IF(OR(Capability!$P$10="",Settings!$F$7&lt;&gt;"Y"),NA(),Capability!$P$10))</f>
        <v/>
      </c>
      <c r="FH106">
        <f>IF((FK$1+102)&gt;FI$1,NA(),(FK$1+102)-4)</f>
        <v/>
      </c>
      <c r="FI106">
        <f>IF((FK$1+102)&gt;FI$1,NA(),INDEX('Data Entry'!$N$5:$N$10004,(FK$1+102)-4))</f>
        <v/>
      </c>
      <c r="FJ106">
        <f>IF(ISNA(FH106),NA(),Capability!$K$11)</f>
        <v/>
      </c>
      <c r="FK106">
        <f>IF(ISNA(FH106),NA(),Capability!$J$11)</f>
        <v/>
      </c>
      <c r="FL106">
        <f>IF(ISNA(FH106),NA(),Capability!$L$11)</f>
        <v/>
      </c>
      <c r="FM106">
        <f>IF(OR(ISNA(FI106),ISNA(FI105)),NA(),ABS(FI106-FI105))</f>
        <v/>
      </c>
      <c r="FN106">
        <f>IF(ISNA(FH106),NA(),Capability!$N$11)</f>
        <v/>
      </c>
      <c r="FO106">
        <f>IF(ISNA(FH106),NA(),IF(OR(Capability!$Q$11="",Settings!$F$7&lt;&gt;"Y"),NA(),Capability!$Q$11))</f>
        <v/>
      </c>
      <c r="FP106">
        <f>IF(ISNA(FH106),NA(),IF(OR(Capability!$P$11="",Settings!$F$7&lt;&gt;"Y"),NA(),Capability!$P$11))</f>
        <v/>
      </c>
      <c r="FV106">
        <f>IF((FY$1+102)&gt;FW$1,NA(),(FY$1+102)-4)</f>
        <v/>
      </c>
      <c r="FW106">
        <f>IF((FY$1+102)&gt;FW$1,NA(),INDEX('Data Entry'!$O$5:$O$10004,(FY$1+102)-4))</f>
        <v/>
      </c>
      <c r="FX106">
        <f>IF(ISNA(FV106),NA(),Capability!$K$12)</f>
        <v/>
      </c>
      <c r="FY106">
        <f>IF(ISNA(FV106),NA(),Capability!$J$12)</f>
        <v/>
      </c>
      <c r="FZ106">
        <f>IF(ISNA(FV106),NA(),Capability!$L$12)</f>
        <v/>
      </c>
      <c r="GA106">
        <f>IF(OR(ISNA(FW106),ISNA(FW105)),NA(),ABS(FW106-FW105))</f>
        <v/>
      </c>
      <c r="GB106">
        <f>IF(ISNA(FV106),NA(),Capability!$N$12)</f>
        <v/>
      </c>
      <c r="GC106">
        <f>IF(ISNA(FV106),NA(),IF(OR(Capability!$Q$12="",Settings!$F$7&lt;&gt;"Y"),NA(),Capability!$Q$12))</f>
        <v/>
      </c>
      <c r="GD106">
        <f>IF(ISNA(FV106),NA(),IF(OR(Capability!$P$12="",Settings!$F$7&lt;&gt;"Y"),NA(),Capability!$P$12))</f>
        <v/>
      </c>
      <c r="GJ106">
        <f>IF((GM$1+102)&gt;GK$1,NA(),(GM$1+102)-4)</f>
        <v/>
      </c>
      <c r="GK106">
        <f>IF((GM$1+102)&gt;GK$1,NA(),INDEX('Data Entry'!$P$5:$P$10004,(GM$1+102)-4))</f>
        <v/>
      </c>
      <c r="GL106">
        <f>IF(ISNA(GJ106),NA(),Capability!$K$13)</f>
        <v/>
      </c>
      <c r="GM106">
        <f>IF(ISNA(GJ106),NA(),Capability!$J$13)</f>
        <v/>
      </c>
      <c r="GN106">
        <f>IF(ISNA(GJ106),NA(),Capability!$L$13)</f>
        <v/>
      </c>
      <c r="GO106">
        <f>IF(OR(ISNA(GK106),ISNA(GK105)),NA(),ABS(GK106-GK105))</f>
        <v/>
      </c>
      <c r="GP106">
        <f>IF(ISNA(GJ106),NA(),Capability!$N$13)</f>
        <v/>
      </c>
      <c r="GQ106">
        <f>IF(ISNA(GJ106),NA(),IF(OR(Capability!$Q$13="",Settings!$F$7&lt;&gt;"Y"),NA(),Capability!$Q$13))</f>
        <v/>
      </c>
      <c r="GR106">
        <f>IF(ISNA(GJ106),NA(),IF(OR(Capability!$P$13="",Settings!$F$7&lt;&gt;"Y"),NA(),Capability!$P$13))</f>
        <v/>
      </c>
      <c r="GX106">
        <f>IF((HA$1+102)&gt;GY$1,NA(),(HA$1+102)-4)</f>
        <v/>
      </c>
      <c r="GY106">
        <f>IF((HA$1+102)&gt;GY$1,NA(),INDEX('Data Entry'!$Q$5:$Q$10004,(HA$1+102)-4))</f>
        <v/>
      </c>
      <c r="GZ106">
        <f>IF(ISNA(GX106),NA(),Capability!$K$14)</f>
        <v/>
      </c>
      <c r="HA106">
        <f>IF(ISNA(GX106),NA(),Capability!$J$14)</f>
        <v/>
      </c>
      <c r="HB106">
        <f>IF(ISNA(GX106),NA(),Capability!$L$14)</f>
        <v/>
      </c>
      <c r="HC106">
        <f>IF(OR(ISNA(GY106),ISNA(GY105)),NA(),ABS(GY106-GY105))</f>
        <v/>
      </c>
      <c r="HD106">
        <f>IF(ISNA(GX106),NA(),Capability!$N$14)</f>
        <v/>
      </c>
      <c r="HE106">
        <f>IF(ISNA(GX106),NA(),IF(OR(Capability!$Q$14="",Settings!$F$7&lt;&gt;"Y"),NA(),Capability!$Q$14))</f>
        <v/>
      </c>
      <c r="HF106">
        <f>IF(ISNA(GX106),NA(),IF(OR(Capability!$P$14="",Settings!$F$7&lt;&gt;"Y"),NA(),Capability!$P$14))</f>
        <v/>
      </c>
    </row>
    <row r="107">
      <c r="A107" s="35" t="inlineStr">
        <is>
          <t>Cp</t>
        </is>
      </c>
      <c r="B107" s="38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P107">
        <f>IF((CS$1+103)&gt;CQ$1,NA(),(CS$1+103)-4)</f>
        <v/>
      </c>
      <c r="CQ107">
        <f>IF((CS$1+103)&gt;CQ$1,NA(),INDEX('Data Entry'!$I$5:$I$10004,(CS$1+103)-4))</f>
        <v/>
      </c>
      <c r="CR107">
        <f>IF(ISNA(CP107),NA(),Capability!$K$6)</f>
        <v/>
      </c>
      <c r="CS107">
        <f>IF(ISNA(CP107),NA(),Capability!$J$6)</f>
        <v/>
      </c>
      <c r="CT107">
        <f>IF(ISNA(CP107),NA(),Capability!$L$6)</f>
        <v/>
      </c>
      <c r="CU107">
        <f>IF(OR(ISNA(CQ107),ISNA(CQ106)),NA(),ABS(CQ107-CQ106))</f>
        <v/>
      </c>
      <c r="CV107">
        <f>IF(ISNA(CP107),NA(),Capability!$N$6)</f>
        <v/>
      </c>
      <c r="CW107">
        <f>IF(ISNA(CP107),NA(),IF(OR(Capability!$Q$6="",Settings!$F$7&lt;&gt;"Y"),NA(),Capability!$Q$6))</f>
        <v/>
      </c>
      <c r="CX107">
        <f>IF(ISNA(CP107),NA(),IF(OR(Capability!$P$6="",Settings!$F$7&lt;&gt;"Y"),NA(),Capability!$P$6))</f>
        <v/>
      </c>
      <c r="DD107">
        <f>IF((DG$1+103)&gt;DE$1,NA(),(DG$1+103)-4)</f>
        <v/>
      </c>
      <c r="DE107">
        <f>IF((DG$1+103)&gt;DE$1,NA(),INDEX('Data Entry'!$J$5:$J$10004,(DG$1+103)-4))</f>
        <v/>
      </c>
      <c r="DF107">
        <f>IF(ISNA(DD107),NA(),Capability!$K$7)</f>
        <v/>
      </c>
      <c r="DG107">
        <f>IF(ISNA(DD107),NA(),Capability!$J$7)</f>
        <v/>
      </c>
      <c r="DH107">
        <f>IF(ISNA(DD107),NA(),Capability!$L$7)</f>
        <v/>
      </c>
      <c r="DI107">
        <f>IF(OR(ISNA(DE107),ISNA(DE106)),NA(),ABS(DE107-DE106))</f>
        <v/>
      </c>
      <c r="DJ107">
        <f>IF(ISNA(DD107),NA(),Capability!$N$7)</f>
        <v/>
      </c>
      <c r="DK107">
        <f>IF(ISNA(DD107),NA(),IF(OR(Capability!$Q$7="",Settings!$F$7&lt;&gt;"Y"),NA(),Capability!$Q$7))</f>
        <v/>
      </c>
      <c r="DL107">
        <f>IF(ISNA(DD107),NA(),IF(OR(Capability!$P$7="",Settings!$F$7&lt;&gt;"Y"),NA(),Capability!$P$7))</f>
        <v/>
      </c>
      <c r="DR107">
        <f>IF((DU$1+103)&gt;DS$1,NA(),(DU$1+103)-4)</f>
        <v/>
      </c>
      <c r="DS107">
        <f>IF((DU$1+103)&gt;DS$1,NA(),INDEX('Data Entry'!$K$5:$K$10004,(DU$1+103)-4))</f>
        <v/>
      </c>
      <c r="DT107">
        <f>IF(ISNA(DR107),NA(),Capability!$K$8)</f>
        <v/>
      </c>
      <c r="DU107">
        <f>IF(ISNA(DR107),NA(),Capability!$J$8)</f>
        <v/>
      </c>
      <c r="DV107">
        <f>IF(ISNA(DR107),NA(),Capability!$L$8)</f>
        <v/>
      </c>
      <c r="DW107">
        <f>IF(OR(ISNA(DS107),ISNA(DS106)),NA(),ABS(DS107-DS106))</f>
        <v/>
      </c>
      <c r="DX107">
        <f>IF(ISNA(DR107),NA(),Capability!$N$8)</f>
        <v/>
      </c>
      <c r="DY107">
        <f>IF(ISNA(DR107),NA(),IF(OR(Capability!$Q$8="",Settings!$F$7&lt;&gt;"Y"),NA(),Capability!$Q$8))</f>
        <v/>
      </c>
      <c r="DZ107">
        <f>IF(ISNA(DR107),NA(),IF(OR(Capability!$P$8="",Settings!$F$7&lt;&gt;"Y"),NA(),Capability!$P$8))</f>
        <v/>
      </c>
      <c r="EF107">
        <f>IF((EI$1+103)&gt;EG$1,NA(),(EI$1+103)-4)</f>
        <v/>
      </c>
      <c r="EG107">
        <f>IF((EI$1+103)&gt;EG$1,NA(),INDEX('Data Entry'!$L$5:$L$10004,(EI$1+103)-4))</f>
        <v/>
      </c>
      <c r="EH107">
        <f>IF(ISNA(EF107),NA(),Capability!$K$9)</f>
        <v/>
      </c>
      <c r="EI107">
        <f>IF(ISNA(EF107),NA(),Capability!$J$9)</f>
        <v/>
      </c>
      <c r="EJ107">
        <f>IF(ISNA(EF107),NA(),Capability!$L$9)</f>
        <v/>
      </c>
      <c r="EK107">
        <f>IF(OR(ISNA(EG107),ISNA(EG106)),NA(),ABS(EG107-EG106))</f>
        <v/>
      </c>
      <c r="EL107">
        <f>IF(ISNA(EF107),NA(),Capability!$N$9)</f>
        <v/>
      </c>
      <c r="EM107">
        <f>IF(ISNA(EF107),NA(),IF(OR(Capability!$Q$9="",Settings!$F$7&lt;&gt;"Y"),NA(),Capability!$Q$9))</f>
        <v/>
      </c>
      <c r="EN107">
        <f>IF(ISNA(EF107),NA(),IF(OR(Capability!$P$9="",Settings!$F$7&lt;&gt;"Y"),NA(),Capability!$P$9))</f>
        <v/>
      </c>
      <c r="ET107">
        <f>IF((EW$1+103)&gt;EU$1,NA(),(EW$1+103)-4)</f>
        <v/>
      </c>
      <c r="EU107">
        <f>IF((EW$1+103)&gt;EU$1,NA(),INDEX('Data Entry'!$M$5:$M$10004,(EW$1+103)-4))</f>
        <v/>
      </c>
      <c r="EV107">
        <f>IF(ISNA(ET107),NA(),Capability!$K$10)</f>
        <v/>
      </c>
      <c r="EW107">
        <f>IF(ISNA(ET107),NA(),Capability!$J$10)</f>
        <v/>
      </c>
      <c r="EX107">
        <f>IF(ISNA(ET107),NA(),Capability!$L$10)</f>
        <v/>
      </c>
      <c r="EY107">
        <f>IF(OR(ISNA(EU107),ISNA(EU106)),NA(),ABS(EU107-EU106))</f>
        <v/>
      </c>
      <c r="EZ107">
        <f>IF(ISNA(ET107),NA(),Capability!$N$10)</f>
        <v/>
      </c>
      <c r="FA107">
        <f>IF(ISNA(ET107),NA(),IF(OR(Capability!$Q$10="",Settings!$F$7&lt;&gt;"Y"),NA(),Capability!$Q$10))</f>
        <v/>
      </c>
      <c r="FB107">
        <f>IF(ISNA(ET107),NA(),IF(OR(Capability!$P$10="",Settings!$F$7&lt;&gt;"Y"),NA(),Capability!$P$10))</f>
        <v/>
      </c>
      <c r="FH107">
        <f>IF((FK$1+103)&gt;FI$1,NA(),(FK$1+103)-4)</f>
        <v/>
      </c>
      <c r="FI107">
        <f>IF((FK$1+103)&gt;FI$1,NA(),INDEX('Data Entry'!$N$5:$N$10004,(FK$1+103)-4))</f>
        <v/>
      </c>
      <c r="FJ107">
        <f>IF(ISNA(FH107),NA(),Capability!$K$11)</f>
        <v/>
      </c>
      <c r="FK107">
        <f>IF(ISNA(FH107),NA(),Capability!$J$11)</f>
        <v/>
      </c>
      <c r="FL107">
        <f>IF(ISNA(FH107),NA(),Capability!$L$11)</f>
        <v/>
      </c>
      <c r="FM107">
        <f>IF(OR(ISNA(FI107),ISNA(FI106)),NA(),ABS(FI107-FI106))</f>
        <v/>
      </c>
      <c r="FN107">
        <f>IF(ISNA(FH107),NA(),Capability!$N$11)</f>
        <v/>
      </c>
      <c r="FO107">
        <f>IF(ISNA(FH107),NA(),IF(OR(Capability!$Q$11="",Settings!$F$7&lt;&gt;"Y"),NA(),Capability!$Q$11))</f>
        <v/>
      </c>
      <c r="FP107">
        <f>IF(ISNA(FH107),NA(),IF(OR(Capability!$P$11="",Settings!$F$7&lt;&gt;"Y"),NA(),Capability!$P$11))</f>
        <v/>
      </c>
      <c r="FV107">
        <f>IF((FY$1+103)&gt;FW$1,NA(),(FY$1+103)-4)</f>
        <v/>
      </c>
      <c r="FW107">
        <f>IF((FY$1+103)&gt;FW$1,NA(),INDEX('Data Entry'!$O$5:$O$10004,(FY$1+103)-4))</f>
        <v/>
      </c>
      <c r="FX107">
        <f>IF(ISNA(FV107),NA(),Capability!$K$12)</f>
        <v/>
      </c>
      <c r="FY107">
        <f>IF(ISNA(FV107),NA(),Capability!$J$12)</f>
        <v/>
      </c>
      <c r="FZ107">
        <f>IF(ISNA(FV107),NA(),Capability!$L$12)</f>
        <v/>
      </c>
      <c r="GA107">
        <f>IF(OR(ISNA(FW107),ISNA(FW106)),NA(),ABS(FW107-FW106))</f>
        <v/>
      </c>
      <c r="GB107">
        <f>IF(ISNA(FV107),NA(),Capability!$N$12)</f>
        <v/>
      </c>
      <c r="GC107">
        <f>IF(ISNA(FV107),NA(),IF(OR(Capability!$Q$12="",Settings!$F$7&lt;&gt;"Y"),NA(),Capability!$Q$12))</f>
        <v/>
      </c>
      <c r="GD107">
        <f>IF(ISNA(FV107),NA(),IF(OR(Capability!$P$12="",Settings!$F$7&lt;&gt;"Y"),NA(),Capability!$P$12))</f>
        <v/>
      </c>
      <c r="GJ107">
        <f>IF((GM$1+103)&gt;GK$1,NA(),(GM$1+103)-4)</f>
        <v/>
      </c>
      <c r="GK107">
        <f>IF((GM$1+103)&gt;GK$1,NA(),INDEX('Data Entry'!$P$5:$P$10004,(GM$1+103)-4))</f>
        <v/>
      </c>
      <c r="GL107">
        <f>IF(ISNA(GJ107),NA(),Capability!$K$13)</f>
        <v/>
      </c>
      <c r="GM107">
        <f>IF(ISNA(GJ107),NA(),Capability!$J$13)</f>
        <v/>
      </c>
      <c r="GN107">
        <f>IF(ISNA(GJ107),NA(),Capability!$L$13)</f>
        <v/>
      </c>
      <c r="GO107">
        <f>IF(OR(ISNA(GK107),ISNA(GK106)),NA(),ABS(GK107-GK106))</f>
        <v/>
      </c>
      <c r="GP107">
        <f>IF(ISNA(GJ107),NA(),Capability!$N$13)</f>
        <v/>
      </c>
      <c r="GQ107">
        <f>IF(ISNA(GJ107),NA(),IF(OR(Capability!$Q$13="",Settings!$F$7&lt;&gt;"Y"),NA(),Capability!$Q$13))</f>
        <v/>
      </c>
      <c r="GR107">
        <f>IF(ISNA(GJ107),NA(),IF(OR(Capability!$P$13="",Settings!$F$7&lt;&gt;"Y"),NA(),Capability!$P$13))</f>
        <v/>
      </c>
      <c r="GX107">
        <f>IF((HA$1+103)&gt;GY$1,NA(),(HA$1+103)-4)</f>
        <v/>
      </c>
      <c r="GY107">
        <f>IF((HA$1+103)&gt;GY$1,NA(),INDEX('Data Entry'!$Q$5:$Q$10004,(HA$1+103)-4))</f>
        <v/>
      </c>
      <c r="GZ107">
        <f>IF(ISNA(GX107),NA(),Capability!$K$14)</f>
        <v/>
      </c>
      <c r="HA107">
        <f>IF(ISNA(GX107),NA(),Capability!$J$14)</f>
        <v/>
      </c>
      <c r="HB107">
        <f>IF(ISNA(GX107),NA(),Capability!$L$14)</f>
        <v/>
      </c>
      <c r="HC107">
        <f>IF(OR(ISNA(GY107),ISNA(GY106)),NA(),ABS(GY107-GY106))</f>
        <v/>
      </c>
      <c r="HD107">
        <f>IF(ISNA(GX107),NA(),Capability!$N$14)</f>
        <v/>
      </c>
      <c r="HE107">
        <f>IF(ISNA(GX107),NA(),IF(OR(Capability!$Q$14="",Settings!$F$7&lt;&gt;"Y"),NA(),Capability!$Q$14))</f>
        <v/>
      </c>
      <c r="HF107">
        <f>IF(ISNA(GX107),NA(),IF(OR(Capability!$P$14="",Settings!$F$7&lt;&gt;"Y"),NA(),Capability!$P$14))</f>
        <v/>
      </c>
    </row>
    <row r="108">
      <c r="A108" s="35" t="inlineStr">
        <is>
          <t>Cpk</t>
        </is>
      </c>
      <c r="B108" s="38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P108">
        <f>IF((CS$1+104)&gt;CQ$1,NA(),(CS$1+104)-4)</f>
        <v/>
      </c>
      <c r="CQ108">
        <f>IF((CS$1+104)&gt;CQ$1,NA(),INDEX('Data Entry'!$I$5:$I$10004,(CS$1+104)-4))</f>
        <v/>
      </c>
      <c r="CR108">
        <f>IF(ISNA(CP108),NA(),Capability!$K$6)</f>
        <v/>
      </c>
      <c r="CS108">
        <f>IF(ISNA(CP108),NA(),Capability!$J$6)</f>
        <v/>
      </c>
      <c r="CT108">
        <f>IF(ISNA(CP108),NA(),Capability!$L$6)</f>
        <v/>
      </c>
      <c r="CU108">
        <f>IF(OR(ISNA(CQ108),ISNA(CQ107)),NA(),ABS(CQ108-CQ107))</f>
        <v/>
      </c>
      <c r="CV108">
        <f>IF(ISNA(CP108),NA(),Capability!$N$6)</f>
        <v/>
      </c>
      <c r="CW108">
        <f>IF(ISNA(CP108),NA(),IF(OR(Capability!$Q$6="",Settings!$F$7&lt;&gt;"Y"),NA(),Capability!$Q$6))</f>
        <v/>
      </c>
      <c r="CX108">
        <f>IF(ISNA(CP108),NA(),IF(OR(Capability!$P$6="",Settings!$F$7&lt;&gt;"Y"),NA(),Capability!$P$6))</f>
        <v/>
      </c>
      <c r="DD108">
        <f>IF((DG$1+104)&gt;DE$1,NA(),(DG$1+104)-4)</f>
        <v/>
      </c>
      <c r="DE108">
        <f>IF((DG$1+104)&gt;DE$1,NA(),INDEX('Data Entry'!$J$5:$J$10004,(DG$1+104)-4))</f>
        <v/>
      </c>
      <c r="DF108">
        <f>IF(ISNA(DD108),NA(),Capability!$K$7)</f>
        <v/>
      </c>
      <c r="DG108">
        <f>IF(ISNA(DD108),NA(),Capability!$J$7)</f>
        <v/>
      </c>
      <c r="DH108">
        <f>IF(ISNA(DD108),NA(),Capability!$L$7)</f>
        <v/>
      </c>
      <c r="DI108">
        <f>IF(OR(ISNA(DE108),ISNA(DE107)),NA(),ABS(DE108-DE107))</f>
        <v/>
      </c>
      <c r="DJ108">
        <f>IF(ISNA(DD108),NA(),Capability!$N$7)</f>
        <v/>
      </c>
      <c r="DK108">
        <f>IF(ISNA(DD108),NA(),IF(OR(Capability!$Q$7="",Settings!$F$7&lt;&gt;"Y"),NA(),Capability!$Q$7))</f>
        <v/>
      </c>
      <c r="DL108">
        <f>IF(ISNA(DD108),NA(),IF(OR(Capability!$P$7="",Settings!$F$7&lt;&gt;"Y"),NA(),Capability!$P$7))</f>
        <v/>
      </c>
      <c r="DR108">
        <f>IF((DU$1+104)&gt;DS$1,NA(),(DU$1+104)-4)</f>
        <v/>
      </c>
      <c r="DS108">
        <f>IF((DU$1+104)&gt;DS$1,NA(),INDEX('Data Entry'!$K$5:$K$10004,(DU$1+104)-4))</f>
        <v/>
      </c>
      <c r="DT108">
        <f>IF(ISNA(DR108),NA(),Capability!$K$8)</f>
        <v/>
      </c>
      <c r="DU108">
        <f>IF(ISNA(DR108),NA(),Capability!$J$8)</f>
        <v/>
      </c>
      <c r="DV108">
        <f>IF(ISNA(DR108),NA(),Capability!$L$8)</f>
        <v/>
      </c>
      <c r="DW108">
        <f>IF(OR(ISNA(DS108),ISNA(DS107)),NA(),ABS(DS108-DS107))</f>
        <v/>
      </c>
      <c r="DX108">
        <f>IF(ISNA(DR108),NA(),Capability!$N$8)</f>
        <v/>
      </c>
      <c r="DY108">
        <f>IF(ISNA(DR108),NA(),IF(OR(Capability!$Q$8="",Settings!$F$7&lt;&gt;"Y"),NA(),Capability!$Q$8))</f>
        <v/>
      </c>
      <c r="DZ108">
        <f>IF(ISNA(DR108),NA(),IF(OR(Capability!$P$8="",Settings!$F$7&lt;&gt;"Y"),NA(),Capability!$P$8))</f>
        <v/>
      </c>
      <c r="EF108">
        <f>IF((EI$1+104)&gt;EG$1,NA(),(EI$1+104)-4)</f>
        <v/>
      </c>
      <c r="EG108">
        <f>IF((EI$1+104)&gt;EG$1,NA(),INDEX('Data Entry'!$L$5:$L$10004,(EI$1+104)-4))</f>
        <v/>
      </c>
      <c r="EH108">
        <f>IF(ISNA(EF108),NA(),Capability!$K$9)</f>
        <v/>
      </c>
      <c r="EI108">
        <f>IF(ISNA(EF108),NA(),Capability!$J$9)</f>
        <v/>
      </c>
      <c r="EJ108">
        <f>IF(ISNA(EF108),NA(),Capability!$L$9)</f>
        <v/>
      </c>
      <c r="EK108">
        <f>IF(OR(ISNA(EG108),ISNA(EG107)),NA(),ABS(EG108-EG107))</f>
        <v/>
      </c>
      <c r="EL108">
        <f>IF(ISNA(EF108),NA(),Capability!$N$9)</f>
        <v/>
      </c>
      <c r="EM108">
        <f>IF(ISNA(EF108),NA(),IF(OR(Capability!$Q$9="",Settings!$F$7&lt;&gt;"Y"),NA(),Capability!$Q$9))</f>
        <v/>
      </c>
      <c r="EN108">
        <f>IF(ISNA(EF108),NA(),IF(OR(Capability!$P$9="",Settings!$F$7&lt;&gt;"Y"),NA(),Capability!$P$9))</f>
        <v/>
      </c>
      <c r="ET108">
        <f>IF((EW$1+104)&gt;EU$1,NA(),(EW$1+104)-4)</f>
        <v/>
      </c>
      <c r="EU108">
        <f>IF((EW$1+104)&gt;EU$1,NA(),INDEX('Data Entry'!$M$5:$M$10004,(EW$1+104)-4))</f>
        <v/>
      </c>
      <c r="EV108">
        <f>IF(ISNA(ET108),NA(),Capability!$K$10)</f>
        <v/>
      </c>
      <c r="EW108">
        <f>IF(ISNA(ET108),NA(),Capability!$J$10)</f>
        <v/>
      </c>
      <c r="EX108">
        <f>IF(ISNA(ET108),NA(),Capability!$L$10)</f>
        <v/>
      </c>
      <c r="EY108">
        <f>IF(OR(ISNA(EU108),ISNA(EU107)),NA(),ABS(EU108-EU107))</f>
        <v/>
      </c>
      <c r="EZ108">
        <f>IF(ISNA(ET108),NA(),Capability!$N$10)</f>
        <v/>
      </c>
      <c r="FA108">
        <f>IF(ISNA(ET108),NA(),IF(OR(Capability!$Q$10="",Settings!$F$7&lt;&gt;"Y"),NA(),Capability!$Q$10))</f>
        <v/>
      </c>
      <c r="FB108">
        <f>IF(ISNA(ET108),NA(),IF(OR(Capability!$P$10="",Settings!$F$7&lt;&gt;"Y"),NA(),Capability!$P$10))</f>
        <v/>
      </c>
      <c r="FH108">
        <f>IF((FK$1+104)&gt;FI$1,NA(),(FK$1+104)-4)</f>
        <v/>
      </c>
      <c r="FI108">
        <f>IF((FK$1+104)&gt;FI$1,NA(),INDEX('Data Entry'!$N$5:$N$10004,(FK$1+104)-4))</f>
        <v/>
      </c>
      <c r="FJ108">
        <f>IF(ISNA(FH108),NA(),Capability!$K$11)</f>
        <v/>
      </c>
      <c r="FK108">
        <f>IF(ISNA(FH108),NA(),Capability!$J$11)</f>
        <v/>
      </c>
      <c r="FL108">
        <f>IF(ISNA(FH108),NA(),Capability!$L$11)</f>
        <v/>
      </c>
      <c r="FM108">
        <f>IF(OR(ISNA(FI108),ISNA(FI107)),NA(),ABS(FI108-FI107))</f>
        <v/>
      </c>
      <c r="FN108">
        <f>IF(ISNA(FH108),NA(),Capability!$N$11)</f>
        <v/>
      </c>
      <c r="FO108">
        <f>IF(ISNA(FH108),NA(),IF(OR(Capability!$Q$11="",Settings!$F$7&lt;&gt;"Y"),NA(),Capability!$Q$11))</f>
        <v/>
      </c>
      <c r="FP108">
        <f>IF(ISNA(FH108),NA(),IF(OR(Capability!$P$11="",Settings!$F$7&lt;&gt;"Y"),NA(),Capability!$P$11))</f>
        <v/>
      </c>
      <c r="FV108">
        <f>IF((FY$1+104)&gt;FW$1,NA(),(FY$1+104)-4)</f>
        <v/>
      </c>
      <c r="FW108">
        <f>IF((FY$1+104)&gt;FW$1,NA(),INDEX('Data Entry'!$O$5:$O$10004,(FY$1+104)-4))</f>
        <v/>
      </c>
      <c r="FX108">
        <f>IF(ISNA(FV108),NA(),Capability!$K$12)</f>
        <v/>
      </c>
      <c r="FY108">
        <f>IF(ISNA(FV108),NA(),Capability!$J$12)</f>
        <v/>
      </c>
      <c r="FZ108">
        <f>IF(ISNA(FV108),NA(),Capability!$L$12)</f>
        <v/>
      </c>
      <c r="GA108">
        <f>IF(OR(ISNA(FW108),ISNA(FW107)),NA(),ABS(FW108-FW107))</f>
        <v/>
      </c>
      <c r="GB108">
        <f>IF(ISNA(FV108),NA(),Capability!$N$12)</f>
        <v/>
      </c>
      <c r="GC108">
        <f>IF(ISNA(FV108),NA(),IF(OR(Capability!$Q$12="",Settings!$F$7&lt;&gt;"Y"),NA(),Capability!$Q$12))</f>
        <v/>
      </c>
      <c r="GD108">
        <f>IF(ISNA(FV108),NA(),IF(OR(Capability!$P$12="",Settings!$F$7&lt;&gt;"Y"),NA(),Capability!$P$12))</f>
        <v/>
      </c>
      <c r="GJ108">
        <f>IF((GM$1+104)&gt;GK$1,NA(),(GM$1+104)-4)</f>
        <v/>
      </c>
      <c r="GK108">
        <f>IF((GM$1+104)&gt;GK$1,NA(),INDEX('Data Entry'!$P$5:$P$10004,(GM$1+104)-4))</f>
        <v/>
      </c>
      <c r="GL108">
        <f>IF(ISNA(GJ108),NA(),Capability!$K$13)</f>
        <v/>
      </c>
      <c r="GM108">
        <f>IF(ISNA(GJ108),NA(),Capability!$J$13)</f>
        <v/>
      </c>
      <c r="GN108">
        <f>IF(ISNA(GJ108),NA(),Capability!$L$13)</f>
        <v/>
      </c>
      <c r="GO108">
        <f>IF(OR(ISNA(GK108),ISNA(GK107)),NA(),ABS(GK108-GK107))</f>
        <v/>
      </c>
      <c r="GP108">
        <f>IF(ISNA(GJ108),NA(),Capability!$N$13)</f>
        <v/>
      </c>
      <c r="GQ108">
        <f>IF(ISNA(GJ108),NA(),IF(OR(Capability!$Q$13="",Settings!$F$7&lt;&gt;"Y"),NA(),Capability!$Q$13))</f>
        <v/>
      </c>
      <c r="GR108">
        <f>IF(ISNA(GJ108),NA(),IF(OR(Capability!$P$13="",Settings!$F$7&lt;&gt;"Y"),NA(),Capability!$P$13))</f>
        <v/>
      </c>
      <c r="GX108">
        <f>IF((HA$1+104)&gt;GY$1,NA(),(HA$1+104)-4)</f>
        <v/>
      </c>
      <c r="GY108">
        <f>IF((HA$1+104)&gt;GY$1,NA(),INDEX('Data Entry'!$Q$5:$Q$10004,(HA$1+104)-4))</f>
        <v/>
      </c>
      <c r="GZ108">
        <f>IF(ISNA(GX108),NA(),Capability!$K$14)</f>
        <v/>
      </c>
      <c r="HA108">
        <f>IF(ISNA(GX108),NA(),Capability!$J$14)</f>
        <v/>
      </c>
      <c r="HB108">
        <f>IF(ISNA(GX108),NA(),Capability!$L$14)</f>
        <v/>
      </c>
      <c r="HC108">
        <f>IF(OR(ISNA(GY108),ISNA(GY107)),NA(),ABS(GY108-GY107))</f>
        <v/>
      </c>
      <c r="HD108">
        <f>IF(ISNA(GX108),NA(),Capability!$N$14)</f>
        <v/>
      </c>
      <c r="HE108">
        <f>IF(ISNA(GX108),NA(),IF(OR(Capability!$Q$14="",Settings!$F$7&lt;&gt;"Y"),NA(),Capability!$Q$14))</f>
        <v/>
      </c>
      <c r="HF108">
        <f>IF(ISNA(GX108),NA(),IF(OR(Capability!$P$14="",Settings!$F$7&lt;&gt;"Y"),NA(),Capability!$P$14))</f>
        <v/>
      </c>
    </row>
    <row r="109">
      <c r="A109" s="35" t="inlineStr">
        <is>
          <t>Pp</t>
        </is>
      </c>
      <c r="B109" s="38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P109">
        <f>IF((CS$1+105)&gt;CQ$1,NA(),(CS$1+105)-4)</f>
        <v/>
      </c>
      <c r="CQ109">
        <f>IF((CS$1+105)&gt;CQ$1,NA(),INDEX('Data Entry'!$I$5:$I$10004,(CS$1+105)-4))</f>
        <v/>
      </c>
      <c r="CR109">
        <f>IF(ISNA(CP109),NA(),Capability!$K$6)</f>
        <v/>
      </c>
      <c r="CS109">
        <f>IF(ISNA(CP109),NA(),Capability!$J$6)</f>
        <v/>
      </c>
      <c r="CT109">
        <f>IF(ISNA(CP109),NA(),Capability!$L$6)</f>
        <v/>
      </c>
      <c r="CU109">
        <f>IF(OR(ISNA(CQ109),ISNA(CQ108)),NA(),ABS(CQ109-CQ108))</f>
        <v/>
      </c>
      <c r="CV109">
        <f>IF(ISNA(CP109),NA(),Capability!$N$6)</f>
        <v/>
      </c>
      <c r="CW109">
        <f>IF(ISNA(CP109),NA(),IF(OR(Capability!$Q$6="",Settings!$F$7&lt;&gt;"Y"),NA(),Capability!$Q$6))</f>
        <v/>
      </c>
      <c r="CX109">
        <f>IF(ISNA(CP109),NA(),IF(OR(Capability!$P$6="",Settings!$F$7&lt;&gt;"Y"),NA(),Capability!$P$6))</f>
        <v/>
      </c>
      <c r="DD109">
        <f>IF((DG$1+105)&gt;DE$1,NA(),(DG$1+105)-4)</f>
        <v/>
      </c>
      <c r="DE109">
        <f>IF((DG$1+105)&gt;DE$1,NA(),INDEX('Data Entry'!$J$5:$J$10004,(DG$1+105)-4))</f>
        <v/>
      </c>
      <c r="DF109">
        <f>IF(ISNA(DD109),NA(),Capability!$K$7)</f>
        <v/>
      </c>
      <c r="DG109">
        <f>IF(ISNA(DD109),NA(),Capability!$J$7)</f>
        <v/>
      </c>
      <c r="DH109">
        <f>IF(ISNA(DD109),NA(),Capability!$L$7)</f>
        <v/>
      </c>
      <c r="DI109">
        <f>IF(OR(ISNA(DE109),ISNA(DE108)),NA(),ABS(DE109-DE108))</f>
        <v/>
      </c>
      <c r="DJ109">
        <f>IF(ISNA(DD109),NA(),Capability!$N$7)</f>
        <v/>
      </c>
      <c r="DK109">
        <f>IF(ISNA(DD109),NA(),IF(OR(Capability!$Q$7="",Settings!$F$7&lt;&gt;"Y"),NA(),Capability!$Q$7))</f>
        <v/>
      </c>
      <c r="DL109">
        <f>IF(ISNA(DD109),NA(),IF(OR(Capability!$P$7="",Settings!$F$7&lt;&gt;"Y"),NA(),Capability!$P$7))</f>
        <v/>
      </c>
      <c r="DR109">
        <f>IF((DU$1+105)&gt;DS$1,NA(),(DU$1+105)-4)</f>
        <v/>
      </c>
      <c r="DS109">
        <f>IF((DU$1+105)&gt;DS$1,NA(),INDEX('Data Entry'!$K$5:$K$10004,(DU$1+105)-4))</f>
        <v/>
      </c>
      <c r="DT109">
        <f>IF(ISNA(DR109),NA(),Capability!$K$8)</f>
        <v/>
      </c>
      <c r="DU109">
        <f>IF(ISNA(DR109),NA(),Capability!$J$8)</f>
        <v/>
      </c>
      <c r="DV109">
        <f>IF(ISNA(DR109),NA(),Capability!$L$8)</f>
        <v/>
      </c>
      <c r="DW109">
        <f>IF(OR(ISNA(DS109),ISNA(DS108)),NA(),ABS(DS109-DS108))</f>
        <v/>
      </c>
      <c r="DX109">
        <f>IF(ISNA(DR109),NA(),Capability!$N$8)</f>
        <v/>
      </c>
      <c r="DY109">
        <f>IF(ISNA(DR109),NA(),IF(OR(Capability!$Q$8="",Settings!$F$7&lt;&gt;"Y"),NA(),Capability!$Q$8))</f>
        <v/>
      </c>
      <c r="DZ109">
        <f>IF(ISNA(DR109),NA(),IF(OR(Capability!$P$8="",Settings!$F$7&lt;&gt;"Y"),NA(),Capability!$P$8))</f>
        <v/>
      </c>
      <c r="EF109">
        <f>IF((EI$1+105)&gt;EG$1,NA(),(EI$1+105)-4)</f>
        <v/>
      </c>
      <c r="EG109">
        <f>IF((EI$1+105)&gt;EG$1,NA(),INDEX('Data Entry'!$L$5:$L$10004,(EI$1+105)-4))</f>
        <v/>
      </c>
      <c r="EH109">
        <f>IF(ISNA(EF109),NA(),Capability!$K$9)</f>
        <v/>
      </c>
      <c r="EI109">
        <f>IF(ISNA(EF109),NA(),Capability!$J$9)</f>
        <v/>
      </c>
      <c r="EJ109">
        <f>IF(ISNA(EF109),NA(),Capability!$L$9)</f>
        <v/>
      </c>
      <c r="EK109">
        <f>IF(OR(ISNA(EG109),ISNA(EG108)),NA(),ABS(EG109-EG108))</f>
        <v/>
      </c>
      <c r="EL109">
        <f>IF(ISNA(EF109),NA(),Capability!$N$9)</f>
        <v/>
      </c>
      <c r="EM109">
        <f>IF(ISNA(EF109),NA(),IF(OR(Capability!$Q$9="",Settings!$F$7&lt;&gt;"Y"),NA(),Capability!$Q$9))</f>
        <v/>
      </c>
      <c r="EN109">
        <f>IF(ISNA(EF109),NA(),IF(OR(Capability!$P$9="",Settings!$F$7&lt;&gt;"Y"),NA(),Capability!$P$9))</f>
        <v/>
      </c>
      <c r="ET109">
        <f>IF((EW$1+105)&gt;EU$1,NA(),(EW$1+105)-4)</f>
        <v/>
      </c>
      <c r="EU109">
        <f>IF((EW$1+105)&gt;EU$1,NA(),INDEX('Data Entry'!$M$5:$M$10004,(EW$1+105)-4))</f>
        <v/>
      </c>
      <c r="EV109">
        <f>IF(ISNA(ET109),NA(),Capability!$K$10)</f>
        <v/>
      </c>
      <c r="EW109">
        <f>IF(ISNA(ET109),NA(),Capability!$J$10)</f>
        <v/>
      </c>
      <c r="EX109">
        <f>IF(ISNA(ET109),NA(),Capability!$L$10)</f>
        <v/>
      </c>
      <c r="EY109">
        <f>IF(OR(ISNA(EU109),ISNA(EU108)),NA(),ABS(EU109-EU108))</f>
        <v/>
      </c>
      <c r="EZ109">
        <f>IF(ISNA(ET109),NA(),Capability!$N$10)</f>
        <v/>
      </c>
      <c r="FA109">
        <f>IF(ISNA(ET109),NA(),IF(OR(Capability!$Q$10="",Settings!$F$7&lt;&gt;"Y"),NA(),Capability!$Q$10))</f>
        <v/>
      </c>
      <c r="FB109">
        <f>IF(ISNA(ET109),NA(),IF(OR(Capability!$P$10="",Settings!$F$7&lt;&gt;"Y"),NA(),Capability!$P$10))</f>
        <v/>
      </c>
      <c r="FH109">
        <f>IF((FK$1+105)&gt;FI$1,NA(),(FK$1+105)-4)</f>
        <v/>
      </c>
      <c r="FI109">
        <f>IF((FK$1+105)&gt;FI$1,NA(),INDEX('Data Entry'!$N$5:$N$10004,(FK$1+105)-4))</f>
        <v/>
      </c>
      <c r="FJ109">
        <f>IF(ISNA(FH109),NA(),Capability!$K$11)</f>
        <v/>
      </c>
      <c r="FK109">
        <f>IF(ISNA(FH109),NA(),Capability!$J$11)</f>
        <v/>
      </c>
      <c r="FL109">
        <f>IF(ISNA(FH109),NA(),Capability!$L$11)</f>
        <v/>
      </c>
      <c r="FM109">
        <f>IF(OR(ISNA(FI109),ISNA(FI108)),NA(),ABS(FI109-FI108))</f>
        <v/>
      </c>
      <c r="FN109">
        <f>IF(ISNA(FH109),NA(),Capability!$N$11)</f>
        <v/>
      </c>
      <c r="FO109">
        <f>IF(ISNA(FH109),NA(),IF(OR(Capability!$Q$11="",Settings!$F$7&lt;&gt;"Y"),NA(),Capability!$Q$11))</f>
        <v/>
      </c>
      <c r="FP109">
        <f>IF(ISNA(FH109),NA(),IF(OR(Capability!$P$11="",Settings!$F$7&lt;&gt;"Y"),NA(),Capability!$P$11))</f>
        <v/>
      </c>
      <c r="FV109">
        <f>IF((FY$1+105)&gt;FW$1,NA(),(FY$1+105)-4)</f>
        <v/>
      </c>
      <c r="FW109">
        <f>IF((FY$1+105)&gt;FW$1,NA(),INDEX('Data Entry'!$O$5:$O$10004,(FY$1+105)-4))</f>
        <v/>
      </c>
      <c r="FX109">
        <f>IF(ISNA(FV109),NA(),Capability!$K$12)</f>
        <v/>
      </c>
      <c r="FY109">
        <f>IF(ISNA(FV109),NA(),Capability!$J$12)</f>
        <v/>
      </c>
      <c r="FZ109">
        <f>IF(ISNA(FV109),NA(),Capability!$L$12)</f>
        <v/>
      </c>
      <c r="GA109">
        <f>IF(OR(ISNA(FW109),ISNA(FW108)),NA(),ABS(FW109-FW108))</f>
        <v/>
      </c>
      <c r="GB109">
        <f>IF(ISNA(FV109),NA(),Capability!$N$12)</f>
        <v/>
      </c>
      <c r="GC109">
        <f>IF(ISNA(FV109),NA(),IF(OR(Capability!$Q$12="",Settings!$F$7&lt;&gt;"Y"),NA(),Capability!$Q$12))</f>
        <v/>
      </c>
      <c r="GD109">
        <f>IF(ISNA(FV109),NA(),IF(OR(Capability!$P$12="",Settings!$F$7&lt;&gt;"Y"),NA(),Capability!$P$12))</f>
        <v/>
      </c>
      <c r="GJ109">
        <f>IF((GM$1+105)&gt;GK$1,NA(),(GM$1+105)-4)</f>
        <v/>
      </c>
      <c r="GK109">
        <f>IF((GM$1+105)&gt;GK$1,NA(),INDEX('Data Entry'!$P$5:$P$10004,(GM$1+105)-4))</f>
        <v/>
      </c>
      <c r="GL109">
        <f>IF(ISNA(GJ109),NA(),Capability!$K$13)</f>
        <v/>
      </c>
      <c r="GM109">
        <f>IF(ISNA(GJ109),NA(),Capability!$J$13)</f>
        <v/>
      </c>
      <c r="GN109">
        <f>IF(ISNA(GJ109),NA(),Capability!$L$13)</f>
        <v/>
      </c>
      <c r="GO109">
        <f>IF(OR(ISNA(GK109),ISNA(GK108)),NA(),ABS(GK109-GK108))</f>
        <v/>
      </c>
      <c r="GP109">
        <f>IF(ISNA(GJ109),NA(),Capability!$N$13)</f>
        <v/>
      </c>
      <c r="GQ109">
        <f>IF(ISNA(GJ109),NA(),IF(OR(Capability!$Q$13="",Settings!$F$7&lt;&gt;"Y"),NA(),Capability!$Q$13))</f>
        <v/>
      </c>
      <c r="GR109">
        <f>IF(ISNA(GJ109),NA(),IF(OR(Capability!$P$13="",Settings!$F$7&lt;&gt;"Y"),NA(),Capability!$P$13))</f>
        <v/>
      </c>
      <c r="GX109">
        <f>IF((HA$1+105)&gt;GY$1,NA(),(HA$1+105)-4)</f>
        <v/>
      </c>
      <c r="GY109">
        <f>IF((HA$1+105)&gt;GY$1,NA(),INDEX('Data Entry'!$Q$5:$Q$10004,(HA$1+105)-4))</f>
        <v/>
      </c>
      <c r="GZ109">
        <f>IF(ISNA(GX109),NA(),Capability!$K$14)</f>
        <v/>
      </c>
      <c r="HA109">
        <f>IF(ISNA(GX109),NA(),Capability!$J$14)</f>
        <v/>
      </c>
      <c r="HB109">
        <f>IF(ISNA(GX109),NA(),Capability!$L$14)</f>
        <v/>
      </c>
      <c r="HC109">
        <f>IF(OR(ISNA(GY109),ISNA(GY108)),NA(),ABS(GY109-GY108))</f>
        <v/>
      </c>
      <c r="HD109">
        <f>IF(ISNA(GX109),NA(),Capability!$N$14)</f>
        <v/>
      </c>
      <c r="HE109">
        <f>IF(ISNA(GX109),NA(),IF(OR(Capability!$Q$14="",Settings!$F$7&lt;&gt;"Y"),NA(),Capability!$Q$14))</f>
        <v/>
      </c>
      <c r="HF109">
        <f>IF(ISNA(GX109),NA(),IF(OR(Capability!$P$14="",Settings!$F$7&lt;&gt;"Y"),NA(),Capability!$P$14))</f>
        <v/>
      </c>
    </row>
    <row r="110">
      <c r="A110" s="35" t="inlineStr">
        <is>
          <t>Ppk</t>
        </is>
      </c>
      <c r="B110" s="38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P110">
        <f>IF((CS$1+106)&gt;CQ$1,NA(),(CS$1+106)-4)</f>
        <v/>
      </c>
      <c r="CQ110">
        <f>IF((CS$1+106)&gt;CQ$1,NA(),INDEX('Data Entry'!$I$5:$I$10004,(CS$1+106)-4))</f>
        <v/>
      </c>
      <c r="CR110">
        <f>IF(ISNA(CP110),NA(),Capability!$K$6)</f>
        <v/>
      </c>
      <c r="CS110">
        <f>IF(ISNA(CP110),NA(),Capability!$J$6)</f>
        <v/>
      </c>
      <c r="CT110">
        <f>IF(ISNA(CP110),NA(),Capability!$L$6)</f>
        <v/>
      </c>
      <c r="CU110">
        <f>IF(OR(ISNA(CQ110),ISNA(CQ109)),NA(),ABS(CQ110-CQ109))</f>
        <v/>
      </c>
      <c r="CV110">
        <f>IF(ISNA(CP110),NA(),Capability!$N$6)</f>
        <v/>
      </c>
      <c r="CW110">
        <f>IF(ISNA(CP110),NA(),IF(OR(Capability!$Q$6="",Settings!$F$7&lt;&gt;"Y"),NA(),Capability!$Q$6))</f>
        <v/>
      </c>
      <c r="CX110">
        <f>IF(ISNA(CP110),NA(),IF(OR(Capability!$P$6="",Settings!$F$7&lt;&gt;"Y"),NA(),Capability!$P$6))</f>
        <v/>
      </c>
      <c r="DD110">
        <f>IF((DG$1+106)&gt;DE$1,NA(),(DG$1+106)-4)</f>
        <v/>
      </c>
      <c r="DE110">
        <f>IF((DG$1+106)&gt;DE$1,NA(),INDEX('Data Entry'!$J$5:$J$10004,(DG$1+106)-4))</f>
        <v/>
      </c>
      <c r="DF110">
        <f>IF(ISNA(DD110),NA(),Capability!$K$7)</f>
        <v/>
      </c>
      <c r="DG110">
        <f>IF(ISNA(DD110),NA(),Capability!$J$7)</f>
        <v/>
      </c>
      <c r="DH110">
        <f>IF(ISNA(DD110),NA(),Capability!$L$7)</f>
        <v/>
      </c>
      <c r="DI110">
        <f>IF(OR(ISNA(DE110),ISNA(DE109)),NA(),ABS(DE110-DE109))</f>
        <v/>
      </c>
      <c r="DJ110">
        <f>IF(ISNA(DD110),NA(),Capability!$N$7)</f>
        <v/>
      </c>
      <c r="DK110">
        <f>IF(ISNA(DD110),NA(),IF(OR(Capability!$Q$7="",Settings!$F$7&lt;&gt;"Y"),NA(),Capability!$Q$7))</f>
        <v/>
      </c>
      <c r="DL110">
        <f>IF(ISNA(DD110),NA(),IF(OR(Capability!$P$7="",Settings!$F$7&lt;&gt;"Y"),NA(),Capability!$P$7))</f>
        <v/>
      </c>
      <c r="DR110">
        <f>IF((DU$1+106)&gt;DS$1,NA(),(DU$1+106)-4)</f>
        <v/>
      </c>
      <c r="DS110">
        <f>IF((DU$1+106)&gt;DS$1,NA(),INDEX('Data Entry'!$K$5:$K$10004,(DU$1+106)-4))</f>
        <v/>
      </c>
      <c r="DT110">
        <f>IF(ISNA(DR110),NA(),Capability!$K$8)</f>
        <v/>
      </c>
      <c r="DU110">
        <f>IF(ISNA(DR110),NA(),Capability!$J$8)</f>
        <v/>
      </c>
      <c r="DV110">
        <f>IF(ISNA(DR110),NA(),Capability!$L$8)</f>
        <v/>
      </c>
      <c r="DW110">
        <f>IF(OR(ISNA(DS110),ISNA(DS109)),NA(),ABS(DS110-DS109))</f>
        <v/>
      </c>
      <c r="DX110">
        <f>IF(ISNA(DR110),NA(),Capability!$N$8)</f>
        <v/>
      </c>
      <c r="DY110">
        <f>IF(ISNA(DR110),NA(),IF(OR(Capability!$Q$8="",Settings!$F$7&lt;&gt;"Y"),NA(),Capability!$Q$8))</f>
        <v/>
      </c>
      <c r="DZ110">
        <f>IF(ISNA(DR110),NA(),IF(OR(Capability!$P$8="",Settings!$F$7&lt;&gt;"Y"),NA(),Capability!$P$8))</f>
        <v/>
      </c>
      <c r="EF110">
        <f>IF((EI$1+106)&gt;EG$1,NA(),(EI$1+106)-4)</f>
        <v/>
      </c>
      <c r="EG110">
        <f>IF((EI$1+106)&gt;EG$1,NA(),INDEX('Data Entry'!$L$5:$L$10004,(EI$1+106)-4))</f>
        <v/>
      </c>
      <c r="EH110">
        <f>IF(ISNA(EF110),NA(),Capability!$K$9)</f>
        <v/>
      </c>
      <c r="EI110">
        <f>IF(ISNA(EF110),NA(),Capability!$J$9)</f>
        <v/>
      </c>
      <c r="EJ110">
        <f>IF(ISNA(EF110),NA(),Capability!$L$9)</f>
        <v/>
      </c>
      <c r="EK110">
        <f>IF(OR(ISNA(EG110),ISNA(EG109)),NA(),ABS(EG110-EG109))</f>
        <v/>
      </c>
      <c r="EL110">
        <f>IF(ISNA(EF110),NA(),Capability!$N$9)</f>
        <v/>
      </c>
      <c r="EM110">
        <f>IF(ISNA(EF110),NA(),IF(OR(Capability!$Q$9="",Settings!$F$7&lt;&gt;"Y"),NA(),Capability!$Q$9))</f>
        <v/>
      </c>
      <c r="EN110">
        <f>IF(ISNA(EF110),NA(),IF(OR(Capability!$P$9="",Settings!$F$7&lt;&gt;"Y"),NA(),Capability!$P$9))</f>
        <v/>
      </c>
      <c r="ET110">
        <f>IF((EW$1+106)&gt;EU$1,NA(),(EW$1+106)-4)</f>
        <v/>
      </c>
      <c r="EU110">
        <f>IF((EW$1+106)&gt;EU$1,NA(),INDEX('Data Entry'!$M$5:$M$10004,(EW$1+106)-4))</f>
        <v/>
      </c>
      <c r="EV110">
        <f>IF(ISNA(ET110),NA(),Capability!$K$10)</f>
        <v/>
      </c>
      <c r="EW110">
        <f>IF(ISNA(ET110),NA(),Capability!$J$10)</f>
        <v/>
      </c>
      <c r="EX110">
        <f>IF(ISNA(ET110),NA(),Capability!$L$10)</f>
        <v/>
      </c>
      <c r="EY110">
        <f>IF(OR(ISNA(EU110),ISNA(EU109)),NA(),ABS(EU110-EU109))</f>
        <v/>
      </c>
      <c r="EZ110">
        <f>IF(ISNA(ET110),NA(),Capability!$N$10)</f>
        <v/>
      </c>
      <c r="FA110">
        <f>IF(ISNA(ET110),NA(),IF(OR(Capability!$Q$10="",Settings!$F$7&lt;&gt;"Y"),NA(),Capability!$Q$10))</f>
        <v/>
      </c>
      <c r="FB110">
        <f>IF(ISNA(ET110),NA(),IF(OR(Capability!$P$10="",Settings!$F$7&lt;&gt;"Y"),NA(),Capability!$P$10))</f>
        <v/>
      </c>
      <c r="FH110">
        <f>IF((FK$1+106)&gt;FI$1,NA(),(FK$1+106)-4)</f>
        <v/>
      </c>
      <c r="FI110">
        <f>IF((FK$1+106)&gt;FI$1,NA(),INDEX('Data Entry'!$N$5:$N$10004,(FK$1+106)-4))</f>
        <v/>
      </c>
      <c r="FJ110">
        <f>IF(ISNA(FH110),NA(),Capability!$K$11)</f>
        <v/>
      </c>
      <c r="FK110">
        <f>IF(ISNA(FH110),NA(),Capability!$J$11)</f>
        <v/>
      </c>
      <c r="FL110">
        <f>IF(ISNA(FH110),NA(),Capability!$L$11)</f>
        <v/>
      </c>
      <c r="FM110">
        <f>IF(OR(ISNA(FI110),ISNA(FI109)),NA(),ABS(FI110-FI109))</f>
        <v/>
      </c>
      <c r="FN110">
        <f>IF(ISNA(FH110),NA(),Capability!$N$11)</f>
        <v/>
      </c>
      <c r="FO110">
        <f>IF(ISNA(FH110),NA(),IF(OR(Capability!$Q$11="",Settings!$F$7&lt;&gt;"Y"),NA(),Capability!$Q$11))</f>
        <v/>
      </c>
      <c r="FP110">
        <f>IF(ISNA(FH110),NA(),IF(OR(Capability!$P$11="",Settings!$F$7&lt;&gt;"Y"),NA(),Capability!$P$11))</f>
        <v/>
      </c>
      <c r="FV110">
        <f>IF((FY$1+106)&gt;FW$1,NA(),(FY$1+106)-4)</f>
        <v/>
      </c>
      <c r="FW110">
        <f>IF((FY$1+106)&gt;FW$1,NA(),INDEX('Data Entry'!$O$5:$O$10004,(FY$1+106)-4))</f>
        <v/>
      </c>
      <c r="FX110">
        <f>IF(ISNA(FV110),NA(),Capability!$K$12)</f>
        <v/>
      </c>
      <c r="FY110">
        <f>IF(ISNA(FV110),NA(),Capability!$J$12)</f>
        <v/>
      </c>
      <c r="FZ110">
        <f>IF(ISNA(FV110),NA(),Capability!$L$12)</f>
        <v/>
      </c>
      <c r="GA110">
        <f>IF(OR(ISNA(FW110),ISNA(FW109)),NA(),ABS(FW110-FW109))</f>
        <v/>
      </c>
      <c r="GB110">
        <f>IF(ISNA(FV110),NA(),Capability!$N$12)</f>
        <v/>
      </c>
      <c r="GC110">
        <f>IF(ISNA(FV110),NA(),IF(OR(Capability!$Q$12="",Settings!$F$7&lt;&gt;"Y"),NA(),Capability!$Q$12))</f>
        <v/>
      </c>
      <c r="GD110">
        <f>IF(ISNA(FV110),NA(),IF(OR(Capability!$P$12="",Settings!$F$7&lt;&gt;"Y"),NA(),Capability!$P$12))</f>
        <v/>
      </c>
      <c r="GJ110">
        <f>IF((GM$1+106)&gt;GK$1,NA(),(GM$1+106)-4)</f>
        <v/>
      </c>
      <c r="GK110">
        <f>IF((GM$1+106)&gt;GK$1,NA(),INDEX('Data Entry'!$P$5:$P$10004,(GM$1+106)-4))</f>
        <v/>
      </c>
      <c r="GL110">
        <f>IF(ISNA(GJ110),NA(),Capability!$K$13)</f>
        <v/>
      </c>
      <c r="GM110">
        <f>IF(ISNA(GJ110),NA(),Capability!$J$13)</f>
        <v/>
      </c>
      <c r="GN110">
        <f>IF(ISNA(GJ110),NA(),Capability!$L$13)</f>
        <v/>
      </c>
      <c r="GO110">
        <f>IF(OR(ISNA(GK110),ISNA(GK109)),NA(),ABS(GK110-GK109))</f>
        <v/>
      </c>
      <c r="GP110">
        <f>IF(ISNA(GJ110),NA(),Capability!$N$13)</f>
        <v/>
      </c>
      <c r="GQ110">
        <f>IF(ISNA(GJ110),NA(),IF(OR(Capability!$Q$13="",Settings!$F$7&lt;&gt;"Y"),NA(),Capability!$Q$13))</f>
        <v/>
      </c>
      <c r="GR110">
        <f>IF(ISNA(GJ110),NA(),IF(OR(Capability!$P$13="",Settings!$F$7&lt;&gt;"Y"),NA(),Capability!$P$13))</f>
        <v/>
      </c>
      <c r="GX110">
        <f>IF((HA$1+106)&gt;GY$1,NA(),(HA$1+106)-4)</f>
        <v/>
      </c>
      <c r="GY110">
        <f>IF((HA$1+106)&gt;GY$1,NA(),INDEX('Data Entry'!$Q$5:$Q$10004,(HA$1+106)-4))</f>
        <v/>
      </c>
      <c r="GZ110">
        <f>IF(ISNA(GX110),NA(),Capability!$K$14)</f>
        <v/>
      </c>
      <c r="HA110">
        <f>IF(ISNA(GX110),NA(),Capability!$J$14)</f>
        <v/>
      </c>
      <c r="HB110">
        <f>IF(ISNA(GX110),NA(),Capability!$L$14)</f>
        <v/>
      </c>
      <c r="HC110">
        <f>IF(OR(ISNA(GY110),ISNA(GY109)),NA(),ABS(GY110-GY109))</f>
        <v/>
      </c>
      <c r="HD110">
        <f>IF(ISNA(GX110),NA(),Capability!$N$14)</f>
        <v/>
      </c>
      <c r="HE110">
        <f>IF(ISNA(GX110),NA(),IF(OR(Capability!$Q$14="",Settings!$F$7&lt;&gt;"Y"),NA(),Capability!$Q$14))</f>
        <v/>
      </c>
      <c r="HF110">
        <f>IF(ISNA(GX110),NA(),IF(OR(Capability!$P$14="",Settings!$F$7&lt;&gt;"Y"),NA(),Capability!$P$14))</f>
        <v/>
      </c>
    </row>
    <row r="111">
      <c r="A111" s="35" t="inlineStr">
        <is>
          <t>In control?</t>
        </is>
      </c>
      <c r="B111" s="36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P111">
        <f>IF((CS$1+107)&gt;CQ$1,NA(),(CS$1+107)-4)</f>
        <v/>
      </c>
      <c r="CQ111">
        <f>IF((CS$1+107)&gt;CQ$1,NA(),INDEX('Data Entry'!$I$5:$I$10004,(CS$1+107)-4))</f>
        <v/>
      </c>
      <c r="CR111">
        <f>IF(ISNA(CP111),NA(),Capability!$K$6)</f>
        <v/>
      </c>
      <c r="CS111">
        <f>IF(ISNA(CP111),NA(),Capability!$J$6)</f>
        <v/>
      </c>
      <c r="CT111">
        <f>IF(ISNA(CP111),NA(),Capability!$L$6)</f>
        <v/>
      </c>
      <c r="CU111">
        <f>IF(OR(ISNA(CQ111),ISNA(CQ110)),NA(),ABS(CQ111-CQ110))</f>
        <v/>
      </c>
      <c r="CV111">
        <f>IF(ISNA(CP111),NA(),Capability!$N$6)</f>
        <v/>
      </c>
      <c r="CW111">
        <f>IF(ISNA(CP111),NA(),IF(OR(Capability!$Q$6="",Settings!$F$7&lt;&gt;"Y"),NA(),Capability!$Q$6))</f>
        <v/>
      </c>
      <c r="CX111">
        <f>IF(ISNA(CP111),NA(),IF(OR(Capability!$P$6="",Settings!$F$7&lt;&gt;"Y"),NA(),Capability!$P$6))</f>
        <v/>
      </c>
      <c r="DD111">
        <f>IF((DG$1+107)&gt;DE$1,NA(),(DG$1+107)-4)</f>
        <v/>
      </c>
      <c r="DE111">
        <f>IF((DG$1+107)&gt;DE$1,NA(),INDEX('Data Entry'!$J$5:$J$10004,(DG$1+107)-4))</f>
        <v/>
      </c>
      <c r="DF111">
        <f>IF(ISNA(DD111),NA(),Capability!$K$7)</f>
        <v/>
      </c>
      <c r="DG111">
        <f>IF(ISNA(DD111),NA(),Capability!$J$7)</f>
        <v/>
      </c>
      <c r="DH111">
        <f>IF(ISNA(DD111),NA(),Capability!$L$7)</f>
        <v/>
      </c>
      <c r="DI111">
        <f>IF(OR(ISNA(DE111),ISNA(DE110)),NA(),ABS(DE111-DE110))</f>
        <v/>
      </c>
      <c r="DJ111">
        <f>IF(ISNA(DD111),NA(),Capability!$N$7)</f>
        <v/>
      </c>
      <c r="DK111">
        <f>IF(ISNA(DD111),NA(),IF(OR(Capability!$Q$7="",Settings!$F$7&lt;&gt;"Y"),NA(),Capability!$Q$7))</f>
        <v/>
      </c>
      <c r="DL111">
        <f>IF(ISNA(DD111),NA(),IF(OR(Capability!$P$7="",Settings!$F$7&lt;&gt;"Y"),NA(),Capability!$P$7))</f>
        <v/>
      </c>
      <c r="DR111">
        <f>IF((DU$1+107)&gt;DS$1,NA(),(DU$1+107)-4)</f>
        <v/>
      </c>
      <c r="DS111">
        <f>IF((DU$1+107)&gt;DS$1,NA(),INDEX('Data Entry'!$K$5:$K$10004,(DU$1+107)-4))</f>
        <v/>
      </c>
      <c r="DT111">
        <f>IF(ISNA(DR111),NA(),Capability!$K$8)</f>
        <v/>
      </c>
      <c r="DU111">
        <f>IF(ISNA(DR111),NA(),Capability!$J$8)</f>
        <v/>
      </c>
      <c r="DV111">
        <f>IF(ISNA(DR111),NA(),Capability!$L$8)</f>
        <v/>
      </c>
      <c r="DW111">
        <f>IF(OR(ISNA(DS111),ISNA(DS110)),NA(),ABS(DS111-DS110))</f>
        <v/>
      </c>
      <c r="DX111">
        <f>IF(ISNA(DR111),NA(),Capability!$N$8)</f>
        <v/>
      </c>
      <c r="DY111">
        <f>IF(ISNA(DR111),NA(),IF(OR(Capability!$Q$8="",Settings!$F$7&lt;&gt;"Y"),NA(),Capability!$Q$8))</f>
        <v/>
      </c>
      <c r="DZ111">
        <f>IF(ISNA(DR111),NA(),IF(OR(Capability!$P$8="",Settings!$F$7&lt;&gt;"Y"),NA(),Capability!$P$8))</f>
        <v/>
      </c>
      <c r="EF111">
        <f>IF((EI$1+107)&gt;EG$1,NA(),(EI$1+107)-4)</f>
        <v/>
      </c>
      <c r="EG111">
        <f>IF((EI$1+107)&gt;EG$1,NA(),INDEX('Data Entry'!$L$5:$L$10004,(EI$1+107)-4))</f>
        <v/>
      </c>
      <c r="EH111">
        <f>IF(ISNA(EF111),NA(),Capability!$K$9)</f>
        <v/>
      </c>
      <c r="EI111">
        <f>IF(ISNA(EF111),NA(),Capability!$J$9)</f>
        <v/>
      </c>
      <c r="EJ111">
        <f>IF(ISNA(EF111),NA(),Capability!$L$9)</f>
        <v/>
      </c>
      <c r="EK111">
        <f>IF(OR(ISNA(EG111),ISNA(EG110)),NA(),ABS(EG111-EG110))</f>
        <v/>
      </c>
      <c r="EL111">
        <f>IF(ISNA(EF111),NA(),Capability!$N$9)</f>
        <v/>
      </c>
      <c r="EM111">
        <f>IF(ISNA(EF111),NA(),IF(OR(Capability!$Q$9="",Settings!$F$7&lt;&gt;"Y"),NA(),Capability!$Q$9))</f>
        <v/>
      </c>
      <c r="EN111">
        <f>IF(ISNA(EF111),NA(),IF(OR(Capability!$P$9="",Settings!$F$7&lt;&gt;"Y"),NA(),Capability!$P$9))</f>
        <v/>
      </c>
      <c r="ET111">
        <f>IF((EW$1+107)&gt;EU$1,NA(),(EW$1+107)-4)</f>
        <v/>
      </c>
      <c r="EU111">
        <f>IF((EW$1+107)&gt;EU$1,NA(),INDEX('Data Entry'!$M$5:$M$10004,(EW$1+107)-4))</f>
        <v/>
      </c>
      <c r="EV111">
        <f>IF(ISNA(ET111),NA(),Capability!$K$10)</f>
        <v/>
      </c>
      <c r="EW111">
        <f>IF(ISNA(ET111),NA(),Capability!$J$10)</f>
        <v/>
      </c>
      <c r="EX111">
        <f>IF(ISNA(ET111),NA(),Capability!$L$10)</f>
        <v/>
      </c>
      <c r="EY111">
        <f>IF(OR(ISNA(EU111),ISNA(EU110)),NA(),ABS(EU111-EU110))</f>
        <v/>
      </c>
      <c r="EZ111">
        <f>IF(ISNA(ET111),NA(),Capability!$N$10)</f>
        <v/>
      </c>
      <c r="FA111">
        <f>IF(ISNA(ET111),NA(),IF(OR(Capability!$Q$10="",Settings!$F$7&lt;&gt;"Y"),NA(),Capability!$Q$10))</f>
        <v/>
      </c>
      <c r="FB111">
        <f>IF(ISNA(ET111),NA(),IF(OR(Capability!$P$10="",Settings!$F$7&lt;&gt;"Y"),NA(),Capability!$P$10))</f>
        <v/>
      </c>
      <c r="FH111">
        <f>IF((FK$1+107)&gt;FI$1,NA(),(FK$1+107)-4)</f>
        <v/>
      </c>
      <c r="FI111">
        <f>IF((FK$1+107)&gt;FI$1,NA(),INDEX('Data Entry'!$N$5:$N$10004,(FK$1+107)-4))</f>
        <v/>
      </c>
      <c r="FJ111">
        <f>IF(ISNA(FH111),NA(),Capability!$K$11)</f>
        <v/>
      </c>
      <c r="FK111">
        <f>IF(ISNA(FH111),NA(),Capability!$J$11)</f>
        <v/>
      </c>
      <c r="FL111">
        <f>IF(ISNA(FH111),NA(),Capability!$L$11)</f>
        <v/>
      </c>
      <c r="FM111">
        <f>IF(OR(ISNA(FI111),ISNA(FI110)),NA(),ABS(FI111-FI110))</f>
        <v/>
      </c>
      <c r="FN111">
        <f>IF(ISNA(FH111),NA(),Capability!$N$11)</f>
        <v/>
      </c>
      <c r="FO111">
        <f>IF(ISNA(FH111),NA(),IF(OR(Capability!$Q$11="",Settings!$F$7&lt;&gt;"Y"),NA(),Capability!$Q$11))</f>
        <v/>
      </c>
      <c r="FP111">
        <f>IF(ISNA(FH111),NA(),IF(OR(Capability!$P$11="",Settings!$F$7&lt;&gt;"Y"),NA(),Capability!$P$11))</f>
        <v/>
      </c>
      <c r="FV111">
        <f>IF((FY$1+107)&gt;FW$1,NA(),(FY$1+107)-4)</f>
        <v/>
      </c>
      <c r="FW111">
        <f>IF((FY$1+107)&gt;FW$1,NA(),INDEX('Data Entry'!$O$5:$O$10004,(FY$1+107)-4))</f>
        <v/>
      </c>
      <c r="FX111">
        <f>IF(ISNA(FV111),NA(),Capability!$K$12)</f>
        <v/>
      </c>
      <c r="FY111">
        <f>IF(ISNA(FV111),NA(),Capability!$J$12)</f>
        <v/>
      </c>
      <c r="FZ111">
        <f>IF(ISNA(FV111),NA(),Capability!$L$12)</f>
        <v/>
      </c>
      <c r="GA111">
        <f>IF(OR(ISNA(FW111),ISNA(FW110)),NA(),ABS(FW111-FW110))</f>
        <v/>
      </c>
      <c r="GB111">
        <f>IF(ISNA(FV111),NA(),Capability!$N$12)</f>
        <v/>
      </c>
      <c r="GC111">
        <f>IF(ISNA(FV111),NA(),IF(OR(Capability!$Q$12="",Settings!$F$7&lt;&gt;"Y"),NA(),Capability!$Q$12))</f>
        <v/>
      </c>
      <c r="GD111">
        <f>IF(ISNA(FV111),NA(),IF(OR(Capability!$P$12="",Settings!$F$7&lt;&gt;"Y"),NA(),Capability!$P$12))</f>
        <v/>
      </c>
      <c r="GJ111">
        <f>IF((GM$1+107)&gt;GK$1,NA(),(GM$1+107)-4)</f>
        <v/>
      </c>
      <c r="GK111">
        <f>IF((GM$1+107)&gt;GK$1,NA(),INDEX('Data Entry'!$P$5:$P$10004,(GM$1+107)-4))</f>
        <v/>
      </c>
      <c r="GL111">
        <f>IF(ISNA(GJ111),NA(),Capability!$K$13)</f>
        <v/>
      </c>
      <c r="GM111">
        <f>IF(ISNA(GJ111),NA(),Capability!$J$13)</f>
        <v/>
      </c>
      <c r="GN111">
        <f>IF(ISNA(GJ111),NA(),Capability!$L$13)</f>
        <v/>
      </c>
      <c r="GO111">
        <f>IF(OR(ISNA(GK111),ISNA(GK110)),NA(),ABS(GK111-GK110))</f>
        <v/>
      </c>
      <c r="GP111">
        <f>IF(ISNA(GJ111),NA(),Capability!$N$13)</f>
        <v/>
      </c>
      <c r="GQ111">
        <f>IF(ISNA(GJ111),NA(),IF(OR(Capability!$Q$13="",Settings!$F$7&lt;&gt;"Y"),NA(),Capability!$Q$13))</f>
        <v/>
      </c>
      <c r="GR111">
        <f>IF(ISNA(GJ111),NA(),IF(OR(Capability!$P$13="",Settings!$F$7&lt;&gt;"Y"),NA(),Capability!$P$13))</f>
        <v/>
      </c>
      <c r="GX111">
        <f>IF((HA$1+107)&gt;GY$1,NA(),(HA$1+107)-4)</f>
        <v/>
      </c>
      <c r="GY111">
        <f>IF((HA$1+107)&gt;GY$1,NA(),INDEX('Data Entry'!$Q$5:$Q$10004,(HA$1+107)-4))</f>
        <v/>
      </c>
      <c r="GZ111">
        <f>IF(ISNA(GX111),NA(),Capability!$K$14)</f>
        <v/>
      </c>
      <c r="HA111">
        <f>IF(ISNA(GX111),NA(),Capability!$J$14)</f>
        <v/>
      </c>
      <c r="HB111">
        <f>IF(ISNA(GX111),NA(),Capability!$L$14)</f>
        <v/>
      </c>
      <c r="HC111">
        <f>IF(OR(ISNA(GY111),ISNA(GY110)),NA(),ABS(GY111-GY110))</f>
        <v/>
      </c>
      <c r="HD111">
        <f>IF(ISNA(GX111),NA(),Capability!$N$14)</f>
        <v/>
      </c>
      <c r="HE111">
        <f>IF(ISNA(GX111),NA(),IF(OR(Capability!$Q$14="",Settings!$F$7&lt;&gt;"Y"),NA(),Capability!$Q$14))</f>
        <v/>
      </c>
      <c r="HF111">
        <f>IF(ISNA(GX111),NA(),IF(OR(Capability!$P$14="",Settings!$F$7&lt;&gt;"Y"),NA(),Capability!$P$14))</f>
        <v/>
      </c>
    </row>
    <row r="112">
      <c r="A112" s="35" t="inlineStr">
        <is>
          <t>In spec?</t>
        </is>
      </c>
      <c r="B112" s="36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P112">
        <f>IF((CS$1+108)&gt;CQ$1,NA(),(CS$1+108)-4)</f>
        <v/>
      </c>
      <c r="CQ112">
        <f>IF((CS$1+108)&gt;CQ$1,NA(),INDEX('Data Entry'!$I$5:$I$10004,(CS$1+108)-4))</f>
        <v/>
      </c>
      <c r="CR112">
        <f>IF(ISNA(CP112),NA(),Capability!$K$6)</f>
        <v/>
      </c>
      <c r="CS112">
        <f>IF(ISNA(CP112),NA(),Capability!$J$6)</f>
        <v/>
      </c>
      <c r="CT112">
        <f>IF(ISNA(CP112),NA(),Capability!$L$6)</f>
        <v/>
      </c>
      <c r="CU112">
        <f>IF(OR(ISNA(CQ112),ISNA(CQ111)),NA(),ABS(CQ112-CQ111))</f>
        <v/>
      </c>
      <c r="CV112">
        <f>IF(ISNA(CP112),NA(),Capability!$N$6)</f>
        <v/>
      </c>
      <c r="CW112">
        <f>IF(ISNA(CP112),NA(),IF(OR(Capability!$Q$6="",Settings!$F$7&lt;&gt;"Y"),NA(),Capability!$Q$6))</f>
        <v/>
      </c>
      <c r="CX112">
        <f>IF(ISNA(CP112),NA(),IF(OR(Capability!$P$6="",Settings!$F$7&lt;&gt;"Y"),NA(),Capability!$P$6))</f>
        <v/>
      </c>
      <c r="DD112">
        <f>IF((DG$1+108)&gt;DE$1,NA(),(DG$1+108)-4)</f>
        <v/>
      </c>
      <c r="DE112">
        <f>IF((DG$1+108)&gt;DE$1,NA(),INDEX('Data Entry'!$J$5:$J$10004,(DG$1+108)-4))</f>
        <v/>
      </c>
      <c r="DF112">
        <f>IF(ISNA(DD112),NA(),Capability!$K$7)</f>
        <v/>
      </c>
      <c r="DG112">
        <f>IF(ISNA(DD112),NA(),Capability!$J$7)</f>
        <v/>
      </c>
      <c r="DH112">
        <f>IF(ISNA(DD112),NA(),Capability!$L$7)</f>
        <v/>
      </c>
      <c r="DI112">
        <f>IF(OR(ISNA(DE112),ISNA(DE111)),NA(),ABS(DE112-DE111))</f>
        <v/>
      </c>
      <c r="DJ112">
        <f>IF(ISNA(DD112),NA(),Capability!$N$7)</f>
        <v/>
      </c>
      <c r="DK112">
        <f>IF(ISNA(DD112),NA(),IF(OR(Capability!$Q$7="",Settings!$F$7&lt;&gt;"Y"),NA(),Capability!$Q$7))</f>
        <v/>
      </c>
      <c r="DL112">
        <f>IF(ISNA(DD112),NA(),IF(OR(Capability!$P$7="",Settings!$F$7&lt;&gt;"Y"),NA(),Capability!$P$7))</f>
        <v/>
      </c>
      <c r="DR112">
        <f>IF((DU$1+108)&gt;DS$1,NA(),(DU$1+108)-4)</f>
        <v/>
      </c>
      <c r="DS112">
        <f>IF((DU$1+108)&gt;DS$1,NA(),INDEX('Data Entry'!$K$5:$K$10004,(DU$1+108)-4))</f>
        <v/>
      </c>
      <c r="DT112">
        <f>IF(ISNA(DR112),NA(),Capability!$K$8)</f>
        <v/>
      </c>
      <c r="DU112">
        <f>IF(ISNA(DR112),NA(),Capability!$J$8)</f>
        <v/>
      </c>
      <c r="DV112">
        <f>IF(ISNA(DR112),NA(),Capability!$L$8)</f>
        <v/>
      </c>
      <c r="DW112">
        <f>IF(OR(ISNA(DS112),ISNA(DS111)),NA(),ABS(DS112-DS111))</f>
        <v/>
      </c>
      <c r="DX112">
        <f>IF(ISNA(DR112),NA(),Capability!$N$8)</f>
        <v/>
      </c>
      <c r="DY112">
        <f>IF(ISNA(DR112),NA(),IF(OR(Capability!$Q$8="",Settings!$F$7&lt;&gt;"Y"),NA(),Capability!$Q$8))</f>
        <v/>
      </c>
      <c r="DZ112">
        <f>IF(ISNA(DR112),NA(),IF(OR(Capability!$P$8="",Settings!$F$7&lt;&gt;"Y"),NA(),Capability!$P$8))</f>
        <v/>
      </c>
      <c r="EF112">
        <f>IF((EI$1+108)&gt;EG$1,NA(),(EI$1+108)-4)</f>
        <v/>
      </c>
      <c r="EG112">
        <f>IF((EI$1+108)&gt;EG$1,NA(),INDEX('Data Entry'!$L$5:$L$10004,(EI$1+108)-4))</f>
        <v/>
      </c>
      <c r="EH112">
        <f>IF(ISNA(EF112),NA(),Capability!$K$9)</f>
        <v/>
      </c>
      <c r="EI112">
        <f>IF(ISNA(EF112),NA(),Capability!$J$9)</f>
        <v/>
      </c>
      <c r="EJ112">
        <f>IF(ISNA(EF112),NA(),Capability!$L$9)</f>
        <v/>
      </c>
      <c r="EK112">
        <f>IF(OR(ISNA(EG112),ISNA(EG111)),NA(),ABS(EG112-EG111))</f>
        <v/>
      </c>
      <c r="EL112">
        <f>IF(ISNA(EF112),NA(),Capability!$N$9)</f>
        <v/>
      </c>
      <c r="EM112">
        <f>IF(ISNA(EF112),NA(),IF(OR(Capability!$Q$9="",Settings!$F$7&lt;&gt;"Y"),NA(),Capability!$Q$9))</f>
        <v/>
      </c>
      <c r="EN112">
        <f>IF(ISNA(EF112),NA(),IF(OR(Capability!$P$9="",Settings!$F$7&lt;&gt;"Y"),NA(),Capability!$P$9))</f>
        <v/>
      </c>
      <c r="ET112">
        <f>IF((EW$1+108)&gt;EU$1,NA(),(EW$1+108)-4)</f>
        <v/>
      </c>
      <c r="EU112">
        <f>IF((EW$1+108)&gt;EU$1,NA(),INDEX('Data Entry'!$M$5:$M$10004,(EW$1+108)-4))</f>
        <v/>
      </c>
      <c r="EV112">
        <f>IF(ISNA(ET112),NA(),Capability!$K$10)</f>
        <v/>
      </c>
      <c r="EW112">
        <f>IF(ISNA(ET112),NA(),Capability!$J$10)</f>
        <v/>
      </c>
      <c r="EX112">
        <f>IF(ISNA(ET112),NA(),Capability!$L$10)</f>
        <v/>
      </c>
      <c r="EY112">
        <f>IF(OR(ISNA(EU112),ISNA(EU111)),NA(),ABS(EU112-EU111))</f>
        <v/>
      </c>
      <c r="EZ112">
        <f>IF(ISNA(ET112),NA(),Capability!$N$10)</f>
        <v/>
      </c>
      <c r="FA112">
        <f>IF(ISNA(ET112),NA(),IF(OR(Capability!$Q$10="",Settings!$F$7&lt;&gt;"Y"),NA(),Capability!$Q$10))</f>
        <v/>
      </c>
      <c r="FB112">
        <f>IF(ISNA(ET112),NA(),IF(OR(Capability!$P$10="",Settings!$F$7&lt;&gt;"Y"),NA(),Capability!$P$10))</f>
        <v/>
      </c>
      <c r="FH112">
        <f>IF((FK$1+108)&gt;FI$1,NA(),(FK$1+108)-4)</f>
        <v/>
      </c>
      <c r="FI112">
        <f>IF((FK$1+108)&gt;FI$1,NA(),INDEX('Data Entry'!$N$5:$N$10004,(FK$1+108)-4))</f>
        <v/>
      </c>
      <c r="FJ112">
        <f>IF(ISNA(FH112),NA(),Capability!$K$11)</f>
        <v/>
      </c>
      <c r="FK112">
        <f>IF(ISNA(FH112),NA(),Capability!$J$11)</f>
        <v/>
      </c>
      <c r="FL112">
        <f>IF(ISNA(FH112),NA(),Capability!$L$11)</f>
        <v/>
      </c>
      <c r="FM112">
        <f>IF(OR(ISNA(FI112),ISNA(FI111)),NA(),ABS(FI112-FI111))</f>
        <v/>
      </c>
      <c r="FN112">
        <f>IF(ISNA(FH112),NA(),Capability!$N$11)</f>
        <v/>
      </c>
      <c r="FO112">
        <f>IF(ISNA(FH112),NA(),IF(OR(Capability!$Q$11="",Settings!$F$7&lt;&gt;"Y"),NA(),Capability!$Q$11))</f>
        <v/>
      </c>
      <c r="FP112">
        <f>IF(ISNA(FH112),NA(),IF(OR(Capability!$P$11="",Settings!$F$7&lt;&gt;"Y"),NA(),Capability!$P$11))</f>
        <v/>
      </c>
      <c r="FV112">
        <f>IF((FY$1+108)&gt;FW$1,NA(),(FY$1+108)-4)</f>
        <v/>
      </c>
      <c r="FW112">
        <f>IF((FY$1+108)&gt;FW$1,NA(),INDEX('Data Entry'!$O$5:$O$10004,(FY$1+108)-4))</f>
        <v/>
      </c>
      <c r="FX112">
        <f>IF(ISNA(FV112),NA(),Capability!$K$12)</f>
        <v/>
      </c>
      <c r="FY112">
        <f>IF(ISNA(FV112),NA(),Capability!$J$12)</f>
        <v/>
      </c>
      <c r="FZ112">
        <f>IF(ISNA(FV112),NA(),Capability!$L$12)</f>
        <v/>
      </c>
      <c r="GA112">
        <f>IF(OR(ISNA(FW112),ISNA(FW111)),NA(),ABS(FW112-FW111))</f>
        <v/>
      </c>
      <c r="GB112">
        <f>IF(ISNA(FV112),NA(),Capability!$N$12)</f>
        <v/>
      </c>
      <c r="GC112">
        <f>IF(ISNA(FV112),NA(),IF(OR(Capability!$Q$12="",Settings!$F$7&lt;&gt;"Y"),NA(),Capability!$Q$12))</f>
        <v/>
      </c>
      <c r="GD112">
        <f>IF(ISNA(FV112),NA(),IF(OR(Capability!$P$12="",Settings!$F$7&lt;&gt;"Y"),NA(),Capability!$P$12))</f>
        <v/>
      </c>
      <c r="GJ112">
        <f>IF((GM$1+108)&gt;GK$1,NA(),(GM$1+108)-4)</f>
        <v/>
      </c>
      <c r="GK112">
        <f>IF((GM$1+108)&gt;GK$1,NA(),INDEX('Data Entry'!$P$5:$P$10004,(GM$1+108)-4))</f>
        <v/>
      </c>
      <c r="GL112">
        <f>IF(ISNA(GJ112),NA(),Capability!$K$13)</f>
        <v/>
      </c>
      <c r="GM112">
        <f>IF(ISNA(GJ112),NA(),Capability!$J$13)</f>
        <v/>
      </c>
      <c r="GN112">
        <f>IF(ISNA(GJ112),NA(),Capability!$L$13)</f>
        <v/>
      </c>
      <c r="GO112">
        <f>IF(OR(ISNA(GK112),ISNA(GK111)),NA(),ABS(GK112-GK111))</f>
        <v/>
      </c>
      <c r="GP112">
        <f>IF(ISNA(GJ112),NA(),Capability!$N$13)</f>
        <v/>
      </c>
      <c r="GQ112">
        <f>IF(ISNA(GJ112),NA(),IF(OR(Capability!$Q$13="",Settings!$F$7&lt;&gt;"Y"),NA(),Capability!$Q$13))</f>
        <v/>
      </c>
      <c r="GR112">
        <f>IF(ISNA(GJ112),NA(),IF(OR(Capability!$P$13="",Settings!$F$7&lt;&gt;"Y"),NA(),Capability!$P$13))</f>
        <v/>
      </c>
      <c r="GX112">
        <f>IF((HA$1+108)&gt;GY$1,NA(),(HA$1+108)-4)</f>
        <v/>
      </c>
      <c r="GY112">
        <f>IF((HA$1+108)&gt;GY$1,NA(),INDEX('Data Entry'!$Q$5:$Q$10004,(HA$1+108)-4))</f>
        <v/>
      </c>
      <c r="GZ112">
        <f>IF(ISNA(GX112),NA(),Capability!$K$14)</f>
        <v/>
      </c>
      <c r="HA112">
        <f>IF(ISNA(GX112),NA(),Capability!$J$14)</f>
        <v/>
      </c>
      <c r="HB112">
        <f>IF(ISNA(GX112),NA(),Capability!$L$14)</f>
        <v/>
      </c>
      <c r="HC112">
        <f>IF(OR(ISNA(GY112),ISNA(GY111)),NA(),ABS(GY112-GY111))</f>
        <v/>
      </c>
      <c r="HD112">
        <f>IF(ISNA(GX112),NA(),Capability!$N$14)</f>
        <v/>
      </c>
      <c r="HE112">
        <f>IF(ISNA(GX112),NA(),IF(OR(Capability!$Q$14="",Settings!$F$7&lt;&gt;"Y"),NA(),Capability!$Q$14))</f>
        <v/>
      </c>
      <c r="HF112">
        <f>IF(ISNA(GX112),NA(),IF(OR(Capability!$P$14="",Settings!$F$7&lt;&gt;"Y"),NA(),Capability!$P$14))</f>
        <v/>
      </c>
    </row>
    <row r="113">
      <c r="A113" s="35" t="inlineStr">
        <is>
          <t>Verdict</t>
        </is>
      </c>
      <c r="B113" s="36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P113">
        <f>IF((CS$1+109)&gt;CQ$1,NA(),(CS$1+109)-4)</f>
        <v/>
      </c>
      <c r="CQ113">
        <f>IF((CS$1+109)&gt;CQ$1,NA(),INDEX('Data Entry'!$I$5:$I$10004,(CS$1+109)-4))</f>
        <v/>
      </c>
      <c r="CR113">
        <f>IF(ISNA(CP113),NA(),Capability!$K$6)</f>
        <v/>
      </c>
      <c r="CS113">
        <f>IF(ISNA(CP113),NA(),Capability!$J$6)</f>
        <v/>
      </c>
      <c r="CT113">
        <f>IF(ISNA(CP113),NA(),Capability!$L$6)</f>
        <v/>
      </c>
      <c r="CU113">
        <f>IF(OR(ISNA(CQ113),ISNA(CQ112)),NA(),ABS(CQ113-CQ112))</f>
        <v/>
      </c>
      <c r="CV113">
        <f>IF(ISNA(CP113),NA(),Capability!$N$6)</f>
        <v/>
      </c>
      <c r="CW113">
        <f>IF(ISNA(CP113),NA(),IF(OR(Capability!$Q$6="",Settings!$F$7&lt;&gt;"Y"),NA(),Capability!$Q$6))</f>
        <v/>
      </c>
      <c r="CX113">
        <f>IF(ISNA(CP113),NA(),IF(OR(Capability!$P$6="",Settings!$F$7&lt;&gt;"Y"),NA(),Capability!$P$6))</f>
        <v/>
      </c>
      <c r="DD113">
        <f>IF((DG$1+109)&gt;DE$1,NA(),(DG$1+109)-4)</f>
        <v/>
      </c>
      <c r="DE113">
        <f>IF((DG$1+109)&gt;DE$1,NA(),INDEX('Data Entry'!$J$5:$J$10004,(DG$1+109)-4))</f>
        <v/>
      </c>
      <c r="DF113">
        <f>IF(ISNA(DD113),NA(),Capability!$K$7)</f>
        <v/>
      </c>
      <c r="DG113">
        <f>IF(ISNA(DD113),NA(),Capability!$J$7)</f>
        <v/>
      </c>
      <c r="DH113">
        <f>IF(ISNA(DD113),NA(),Capability!$L$7)</f>
        <v/>
      </c>
      <c r="DI113">
        <f>IF(OR(ISNA(DE113),ISNA(DE112)),NA(),ABS(DE113-DE112))</f>
        <v/>
      </c>
      <c r="DJ113">
        <f>IF(ISNA(DD113),NA(),Capability!$N$7)</f>
        <v/>
      </c>
      <c r="DK113">
        <f>IF(ISNA(DD113),NA(),IF(OR(Capability!$Q$7="",Settings!$F$7&lt;&gt;"Y"),NA(),Capability!$Q$7))</f>
        <v/>
      </c>
      <c r="DL113">
        <f>IF(ISNA(DD113),NA(),IF(OR(Capability!$P$7="",Settings!$F$7&lt;&gt;"Y"),NA(),Capability!$P$7))</f>
        <v/>
      </c>
      <c r="DR113">
        <f>IF((DU$1+109)&gt;DS$1,NA(),(DU$1+109)-4)</f>
        <v/>
      </c>
      <c r="DS113">
        <f>IF((DU$1+109)&gt;DS$1,NA(),INDEX('Data Entry'!$K$5:$K$10004,(DU$1+109)-4))</f>
        <v/>
      </c>
      <c r="DT113">
        <f>IF(ISNA(DR113),NA(),Capability!$K$8)</f>
        <v/>
      </c>
      <c r="DU113">
        <f>IF(ISNA(DR113),NA(),Capability!$J$8)</f>
        <v/>
      </c>
      <c r="DV113">
        <f>IF(ISNA(DR113),NA(),Capability!$L$8)</f>
        <v/>
      </c>
      <c r="DW113">
        <f>IF(OR(ISNA(DS113),ISNA(DS112)),NA(),ABS(DS113-DS112))</f>
        <v/>
      </c>
      <c r="DX113">
        <f>IF(ISNA(DR113),NA(),Capability!$N$8)</f>
        <v/>
      </c>
      <c r="DY113">
        <f>IF(ISNA(DR113),NA(),IF(OR(Capability!$Q$8="",Settings!$F$7&lt;&gt;"Y"),NA(),Capability!$Q$8))</f>
        <v/>
      </c>
      <c r="DZ113">
        <f>IF(ISNA(DR113),NA(),IF(OR(Capability!$P$8="",Settings!$F$7&lt;&gt;"Y"),NA(),Capability!$P$8))</f>
        <v/>
      </c>
      <c r="EF113">
        <f>IF((EI$1+109)&gt;EG$1,NA(),(EI$1+109)-4)</f>
        <v/>
      </c>
      <c r="EG113">
        <f>IF((EI$1+109)&gt;EG$1,NA(),INDEX('Data Entry'!$L$5:$L$10004,(EI$1+109)-4))</f>
        <v/>
      </c>
      <c r="EH113">
        <f>IF(ISNA(EF113),NA(),Capability!$K$9)</f>
        <v/>
      </c>
      <c r="EI113">
        <f>IF(ISNA(EF113),NA(),Capability!$J$9)</f>
        <v/>
      </c>
      <c r="EJ113">
        <f>IF(ISNA(EF113),NA(),Capability!$L$9)</f>
        <v/>
      </c>
      <c r="EK113">
        <f>IF(OR(ISNA(EG113),ISNA(EG112)),NA(),ABS(EG113-EG112))</f>
        <v/>
      </c>
      <c r="EL113">
        <f>IF(ISNA(EF113),NA(),Capability!$N$9)</f>
        <v/>
      </c>
      <c r="EM113">
        <f>IF(ISNA(EF113),NA(),IF(OR(Capability!$Q$9="",Settings!$F$7&lt;&gt;"Y"),NA(),Capability!$Q$9))</f>
        <v/>
      </c>
      <c r="EN113">
        <f>IF(ISNA(EF113),NA(),IF(OR(Capability!$P$9="",Settings!$F$7&lt;&gt;"Y"),NA(),Capability!$P$9))</f>
        <v/>
      </c>
      <c r="ET113">
        <f>IF((EW$1+109)&gt;EU$1,NA(),(EW$1+109)-4)</f>
        <v/>
      </c>
      <c r="EU113">
        <f>IF((EW$1+109)&gt;EU$1,NA(),INDEX('Data Entry'!$M$5:$M$10004,(EW$1+109)-4))</f>
        <v/>
      </c>
      <c r="EV113">
        <f>IF(ISNA(ET113),NA(),Capability!$K$10)</f>
        <v/>
      </c>
      <c r="EW113">
        <f>IF(ISNA(ET113),NA(),Capability!$J$10)</f>
        <v/>
      </c>
      <c r="EX113">
        <f>IF(ISNA(ET113),NA(),Capability!$L$10)</f>
        <v/>
      </c>
      <c r="EY113">
        <f>IF(OR(ISNA(EU113),ISNA(EU112)),NA(),ABS(EU113-EU112))</f>
        <v/>
      </c>
      <c r="EZ113">
        <f>IF(ISNA(ET113),NA(),Capability!$N$10)</f>
        <v/>
      </c>
      <c r="FA113">
        <f>IF(ISNA(ET113),NA(),IF(OR(Capability!$Q$10="",Settings!$F$7&lt;&gt;"Y"),NA(),Capability!$Q$10))</f>
        <v/>
      </c>
      <c r="FB113">
        <f>IF(ISNA(ET113),NA(),IF(OR(Capability!$P$10="",Settings!$F$7&lt;&gt;"Y"),NA(),Capability!$P$10))</f>
        <v/>
      </c>
      <c r="FH113">
        <f>IF((FK$1+109)&gt;FI$1,NA(),(FK$1+109)-4)</f>
        <v/>
      </c>
      <c r="FI113">
        <f>IF((FK$1+109)&gt;FI$1,NA(),INDEX('Data Entry'!$N$5:$N$10004,(FK$1+109)-4))</f>
        <v/>
      </c>
      <c r="FJ113">
        <f>IF(ISNA(FH113),NA(),Capability!$K$11)</f>
        <v/>
      </c>
      <c r="FK113">
        <f>IF(ISNA(FH113),NA(),Capability!$J$11)</f>
        <v/>
      </c>
      <c r="FL113">
        <f>IF(ISNA(FH113),NA(),Capability!$L$11)</f>
        <v/>
      </c>
      <c r="FM113">
        <f>IF(OR(ISNA(FI113),ISNA(FI112)),NA(),ABS(FI113-FI112))</f>
        <v/>
      </c>
      <c r="FN113">
        <f>IF(ISNA(FH113),NA(),Capability!$N$11)</f>
        <v/>
      </c>
      <c r="FO113">
        <f>IF(ISNA(FH113),NA(),IF(OR(Capability!$Q$11="",Settings!$F$7&lt;&gt;"Y"),NA(),Capability!$Q$11))</f>
        <v/>
      </c>
      <c r="FP113">
        <f>IF(ISNA(FH113),NA(),IF(OR(Capability!$P$11="",Settings!$F$7&lt;&gt;"Y"),NA(),Capability!$P$11))</f>
        <v/>
      </c>
      <c r="FV113">
        <f>IF((FY$1+109)&gt;FW$1,NA(),(FY$1+109)-4)</f>
        <v/>
      </c>
      <c r="FW113">
        <f>IF((FY$1+109)&gt;FW$1,NA(),INDEX('Data Entry'!$O$5:$O$10004,(FY$1+109)-4))</f>
        <v/>
      </c>
      <c r="FX113">
        <f>IF(ISNA(FV113),NA(),Capability!$K$12)</f>
        <v/>
      </c>
      <c r="FY113">
        <f>IF(ISNA(FV113),NA(),Capability!$J$12)</f>
        <v/>
      </c>
      <c r="FZ113">
        <f>IF(ISNA(FV113),NA(),Capability!$L$12)</f>
        <v/>
      </c>
      <c r="GA113">
        <f>IF(OR(ISNA(FW113),ISNA(FW112)),NA(),ABS(FW113-FW112))</f>
        <v/>
      </c>
      <c r="GB113">
        <f>IF(ISNA(FV113),NA(),Capability!$N$12)</f>
        <v/>
      </c>
      <c r="GC113">
        <f>IF(ISNA(FV113),NA(),IF(OR(Capability!$Q$12="",Settings!$F$7&lt;&gt;"Y"),NA(),Capability!$Q$12))</f>
        <v/>
      </c>
      <c r="GD113">
        <f>IF(ISNA(FV113),NA(),IF(OR(Capability!$P$12="",Settings!$F$7&lt;&gt;"Y"),NA(),Capability!$P$12))</f>
        <v/>
      </c>
      <c r="GJ113">
        <f>IF((GM$1+109)&gt;GK$1,NA(),(GM$1+109)-4)</f>
        <v/>
      </c>
      <c r="GK113">
        <f>IF((GM$1+109)&gt;GK$1,NA(),INDEX('Data Entry'!$P$5:$P$10004,(GM$1+109)-4))</f>
        <v/>
      </c>
      <c r="GL113">
        <f>IF(ISNA(GJ113),NA(),Capability!$K$13)</f>
        <v/>
      </c>
      <c r="GM113">
        <f>IF(ISNA(GJ113),NA(),Capability!$J$13)</f>
        <v/>
      </c>
      <c r="GN113">
        <f>IF(ISNA(GJ113),NA(),Capability!$L$13)</f>
        <v/>
      </c>
      <c r="GO113">
        <f>IF(OR(ISNA(GK113),ISNA(GK112)),NA(),ABS(GK113-GK112))</f>
        <v/>
      </c>
      <c r="GP113">
        <f>IF(ISNA(GJ113),NA(),Capability!$N$13)</f>
        <v/>
      </c>
      <c r="GQ113">
        <f>IF(ISNA(GJ113),NA(),IF(OR(Capability!$Q$13="",Settings!$F$7&lt;&gt;"Y"),NA(),Capability!$Q$13))</f>
        <v/>
      </c>
      <c r="GR113">
        <f>IF(ISNA(GJ113),NA(),IF(OR(Capability!$P$13="",Settings!$F$7&lt;&gt;"Y"),NA(),Capability!$P$13))</f>
        <v/>
      </c>
      <c r="GX113">
        <f>IF((HA$1+109)&gt;GY$1,NA(),(HA$1+109)-4)</f>
        <v/>
      </c>
      <c r="GY113">
        <f>IF((HA$1+109)&gt;GY$1,NA(),INDEX('Data Entry'!$Q$5:$Q$10004,(HA$1+109)-4))</f>
        <v/>
      </c>
      <c r="GZ113">
        <f>IF(ISNA(GX113),NA(),Capability!$K$14)</f>
        <v/>
      </c>
      <c r="HA113">
        <f>IF(ISNA(GX113),NA(),Capability!$J$14)</f>
        <v/>
      </c>
      <c r="HB113">
        <f>IF(ISNA(GX113),NA(),Capability!$L$14)</f>
        <v/>
      </c>
      <c r="HC113">
        <f>IF(OR(ISNA(GY113),ISNA(GY112)),NA(),ABS(GY113-GY112))</f>
        <v/>
      </c>
      <c r="HD113">
        <f>IF(ISNA(GX113),NA(),Capability!$N$14)</f>
        <v/>
      </c>
      <c r="HE113">
        <f>IF(ISNA(GX113),NA(),IF(OR(Capability!$Q$14="",Settings!$F$7&lt;&gt;"Y"),NA(),Capability!$Q$14))</f>
        <v/>
      </c>
      <c r="HF113">
        <f>IF(ISNA(GX113),NA(),IF(OR(Capability!$P$14="",Settings!$F$7&lt;&gt;"Y"),NA(),Capability!$P$14))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P114">
        <f>IF((CS$1+110)&gt;CQ$1,NA(),(CS$1+110)-4)</f>
        <v/>
      </c>
      <c r="CQ114">
        <f>IF((CS$1+110)&gt;CQ$1,NA(),INDEX('Data Entry'!$I$5:$I$10004,(CS$1+110)-4))</f>
        <v/>
      </c>
      <c r="CR114">
        <f>IF(ISNA(CP114),NA(),Capability!$K$6)</f>
        <v/>
      </c>
      <c r="CS114">
        <f>IF(ISNA(CP114),NA(),Capability!$J$6)</f>
        <v/>
      </c>
      <c r="CT114">
        <f>IF(ISNA(CP114),NA(),Capability!$L$6)</f>
        <v/>
      </c>
      <c r="CU114">
        <f>IF(OR(ISNA(CQ114),ISNA(CQ113)),NA(),ABS(CQ114-CQ113))</f>
        <v/>
      </c>
      <c r="CV114">
        <f>IF(ISNA(CP114),NA(),Capability!$N$6)</f>
        <v/>
      </c>
      <c r="CW114">
        <f>IF(ISNA(CP114),NA(),IF(OR(Capability!$Q$6="",Settings!$F$7&lt;&gt;"Y"),NA(),Capability!$Q$6))</f>
        <v/>
      </c>
      <c r="CX114">
        <f>IF(ISNA(CP114),NA(),IF(OR(Capability!$P$6="",Settings!$F$7&lt;&gt;"Y"),NA(),Capability!$P$6))</f>
        <v/>
      </c>
      <c r="DD114">
        <f>IF((DG$1+110)&gt;DE$1,NA(),(DG$1+110)-4)</f>
        <v/>
      </c>
      <c r="DE114">
        <f>IF((DG$1+110)&gt;DE$1,NA(),INDEX('Data Entry'!$J$5:$J$10004,(DG$1+110)-4))</f>
        <v/>
      </c>
      <c r="DF114">
        <f>IF(ISNA(DD114),NA(),Capability!$K$7)</f>
        <v/>
      </c>
      <c r="DG114">
        <f>IF(ISNA(DD114),NA(),Capability!$J$7)</f>
        <v/>
      </c>
      <c r="DH114">
        <f>IF(ISNA(DD114),NA(),Capability!$L$7)</f>
        <v/>
      </c>
      <c r="DI114">
        <f>IF(OR(ISNA(DE114),ISNA(DE113)),NA(),ABS(DE114-DE113))</f>
        <v/>
      </c>
      <c r="DJ114">
        <f>IF(ISNA(DD114),NA(),Capability!$N$7)</f>
        <v/>
      </c>
      <c r="DK114">
        <f>IF(ISNA(DD114),NA(),IF(OR(Capability!$Q$7="",Settings!$F$7&lt;&gt;"Y"),NA(),Capability!$Q$7))</f>
        <v/>
      </c>
      <c r="DL114">
        <f>IF(ISNA(DD114),NA(),IF(OR(Capability!$P$7="",Settings!$F$7&lt;&gt;"Y"),NA(),Capability!$P$7))</f>
        <v/>
      </c>
      <c r="DR114">
        <f>IF((DU$1+110)&gt;DS$1,NA(),(DU$1+110)-4)</f>
        <v/>
      </c>
      <c r="DS114">
        <f>IF((DU$1+110)&gt;DS$1,NA(),INDEX('Data Entry'!$K$5:$K$10004,(DU$1+110)-4))</f>
        <v/>
      </c>
      <c r="DT114">
        <f>IF(ISNA(DR114),NA(),Capability!$K$8)</f>
        <v/>
      </c>
      <c r="DU114">
        <f>IF(ISNA(DR114),NA(),Capability!$J$8)</f>
        <v/>
      </c>
      <c r="DV114">
        <f>IF(ISNA(DR114),NA(),Capability!$L$8)</f>
        <v/>
      </c>
      <c r="DW114">
        <f>IF(OR(ISNA(DS114),ISNA(DS113)),NA(),ABS(DS114-DS113))</f>
        <v/>
      </c>
      <c r="DX114">
        <f>IF(ISNA(DR114),NA(),Capability!$N$8)</f>
        <v/>
      </c>
      <c r="DY114">
        <f>IF(ISNA(DR114),NA(),IF(OR(Capability!$Q$8="",Settings!$F$7&lt;&gt;"Y"),NA(),Capability!$Q$8))</f>
        <v/>
      </c>
      <c r="DZ114">
        <f>IF(ISNA(DR114),NA(),IF(OR(Capability!$P$8="",Settings!$F$7&lt;&gt;"Y"),NA(),Capability!$P$8))</f>
        <v/>
      </c>
      <c r="EF114">
        <f>IF((EI$1+110)&gt;EG$1,NA(),(EI$1+110)-4)</f>
        <v/>
      </c>
      <c r="EG114">
        <f>IF((EI$1+110)&gt;EG$1,NA(),INDEX('Data Entry'!$L$5:$L$10004,(EI$1+110)-4))</f>
        <v/>
      </c>
      <c r="EH114">
        <f>IF(ISNA(EF114),NA(),Capability!$K$9)</f>
        <v/>
      </c>
      <c r="EI114">
        <f>IF(ISNA(EF114),NA(),Capability!$J$9)</f>
        <v/>
      </c>
      <c r="EJ114">
        <f>IF(ISNA(EF114),NA(),Capability!$L$9)</f>
        <v/>
      </c>
      <c r="EK114">
        <f>IF(OR(ISNA(EG114),ISNA(EG113)),NA(),ABS(EG114-EG113))</f>
        <v/>
      </c>
      <c r="EL114">
        <f>IF(ISNA(EF114),NA(),Capability!$N$9)</f>
        <v/>
      </c>
      <c r="EM114">
        <f>IF(ISNA(EF114),NA(),IF(OR(Capability!$Q$9="",Settings!$F$7&lt;&gt;"Y"),NA(),Capability!$Q$9))</f>
        <v/>
      </c>
      <c r="EN114">
        <f>IF(ISNA(EF114),NA(),IF(OR(Capability!$P$9="",Settings!$F$7&lt;&gt;"Y"),NA(),Capability!$P$9))</f>
        <v/>
      </c>
      <c r="ET114">
        <f>IF((EW$1+110)&gt;EU$1,NA(),(EW$1+110)-4)</f>
        <v/>
      </c>
      <c r="EU114">
        <f>IF((EW$1+110)&gt;EU$1,NA(),INDEX('Data Entry'!$M$5:$M$10004,(EW$1+110)-4))</f>
        <v/>
      </c>
      <c r="EV114">
        <f>IF(ISNA(ET114),NA(),Capability!$K$10)</f>
        <v/>
      </c>
      <c r="EW114">
        <f>IF(ISNA(ET114),NA(),Capability!$J$10)</f>
        <v/>
      </c>
      <c r="EX114">
        <f>IF(ISNA(ET114),NA(),Capability!$L$10)</f>
        <v/>
      </c>
      <c r="EY114">
        <f>IF(OR(ISNA(EU114),ISNA(EU113)),NA(),ABS(EU114-EU113))</f>
        <v/>
      </c>
      <c r="EZ114">
        <f>IF(ISNA(ET114),NA(),Capability!$N$10)</f>
        <v/>
      </c>
      <c r="FA114">
        <f>IF(ISNA(ET114),NA(),IF(OR(Capability!$Q$10="",Settings!$F$7&lt;&gt;"Y"),NA(),Capability!$Q$10))</f>
        <v/>
      </c>
      <c r="FB114">
        <f>IF(ISNA(ET114),NA(),IF(OR(Capability!$P$10="",Settings!$F$7&lt;&gt;"Y"),NA(),Capability!$P$10))</f>
        <v/>
      </c>
      <c r="FH114">
        <f>IF((FK$1+110)&gt;FI$1,NA(),(FK$1+110)-4)</f>
        <v/>
      </c>
      <c r="FI114">
        <f>IF((FK$1+110)&gt;FI$1,NA(),INDEX('Data Entry'!$N$5:$N$10004,(FK$1+110)-4))</f>
        <v/>
      </c>
      <c r="FJ114">
        <f>IF(ISNA(FH114),NA(),Capability!$K$11)</f>
        <v/>
      </c>
      <c r="FK114">
        <f>IF(ISNA(FH114),NA(),Capability!$J$11)</f>
        <v/>
      </c>
      <c r="FL114">
        <f>IF(ISNA(FH114),NA(),Capability!$L$11)</f>
        <v/>
      </c>
      <c r="FM114">
        <f>IF(OR(ISNA(FI114),ISNA(FI113)),NA(),ABS(FI114-FI113))</f>
        <v/>
      </c>
      <c r="FN114">
        <f>IF(ISNA(FH114),NA(),Capability!$N$11)</f>
        <v/>
      </c>
      <c r="FO114">
        <f>IF(ISNA(FH114),NA(),IF(OR(Capability!$Q$11="",Settings!$F$7&lt;&gt;"Y"),NA(),Capability!$Q$11))</f>
        <v/>
      </c>
      <c r="FP114">
        <f>IF(ISNA(FH114),NA(),IF(OR(Capability!$P$11="",Settings!$F$7&lt;&gt;"Y"),NA(),Capability!$P$11))</f>
        <v/>
      </c>
      <c r="FV114">
        <f>IF((FY$1+110)&gt;FW$1,NA(),(FY$1+110)-4)</f>
        <v/>
      </c>
      <c r="FW114">
        <f>IF((FY$1+110)&gt;FW$1,NA(),INDEX('Data Entry'!$O$5:$O$10004,(FY$1+110)-4))</f>
        <v/>
      </c>
      <c r="FX114">
        <f>IF(ISNA(FV114),NA(),Capability!$K$12)</f>
        <v/>
      </c>
      <c r="FY114">
        <f>IF(ISNA(FV114),NA(),Capability!$J$12)</f>
        <v/>
      </c>
      <c r="FZ114">
        <f>IF(ISNA(FV114),NA(),Capability!$L$12)</f>
        <v/>
      </c>
      <c r="GA114">
        <f>IF(OR(ISNA(FW114),ISNA(FW113)),NA(),ABS(FW114-FW113))</f>
        <v/>
      </c>
      <c r="GB114">
        <f>IF(ISNA(FV114),NA(),Capability!$N$12)</f>
        <v/>
      </c>
      <c r="GC114">
        <f>IF(ISNA(FV114),NA(),IF(OR(Capability!$Q$12="",Settings!$F$7&lt;&gt;"Y"),NA(),Capability!$Q$12))</f>
        <v/>
      </c>
      <c r="GD114">
        <f>IF(ISNA(FV114),NA(),IF(OR(Capability!$P$12="",Settings!$F$7&lt;&gt;"Y"),NA(),Capability!$P$12))</f>
        <v/>
      </c>
      <c r="GJ114">
        <f>IF((GM$1+110)&gt;GK$1,NA(),(GM$1+110)-4)</f>
        <v/>
      </c>
      <c r="GK114">
        <f>IF((GM$1+110)&gt;GK$1,NA(),INDEX('Data Entry'!$P$5:$P$10004,(GM$1+110)-4))</f>
        <v/>
      </c>
      <c r="GL114">
        <f>IF(ISNA(GJ114),NA(),Capability!$K$13)</f>
        <v/>
      </c>
      <c r="GM114">
        <f>IF(ISNA(GJ114),NA(),Capability!$J$13)</f>
        <v/>
      </c>
      <c r="GN114">
        <f>IF(ISNA(GJ114),NA(),Capability!$L$13)</f>
        <v/>
      </c>
      <c r="GO114">
        <f>IF(OR(ISNA(GK114),ISNA(GK113)),NA(),ABS(GK114-GK113))</f>
        <v/>
      </c>
      <c r="GP114">
        <f>IF(ISNA(GJ114),NA(),Capability!$N$13)</f>
        <v/>
      </c>
      <c r="GQ114">
        <f>IF(ISNA(GJ114),NA(),IF(OR(Capability!$Q$13="",Settings!$F$7&lt;&gt;"Y"),NA(),Capability!$Q$13))</f>
        <v/>
      </c>
      <c r="GR114">
        <f>IF(ISNA(GJ114),NA(),IF(OR(Capability!$P$13="",Settings!$F$7&lt;&gt;"Y"),NA(),Capability!$P$13))</f>
        <v/>
      </c>
      <c r="GX114">
        <f>IF((HA$1+110)&gt;GY$1,NA(),(HA$1+110)-4)</f>
        <v/>
      </c>
      <c r="GY114">
        <f>IF((HA$1+110)&gt;GY$1,NA(),INDEX('Data Entry'!$Q$5:$Q$10004,(HA$1+110)-4))</f>
        <v/>
      </c>
      <c r="GZ114">
        <f>IF(ISNA(GX114),NA(),Capability!$K$14)</f>
        <v/>
      </c>
      <c r="HA114">
        <f>IF(ISNA(GX114),NA(),Capability!$J$14)</f>
        <v/>
      </c>
      <c r="HB114">
        <f>IF(ISNA(GX114),NA(),Capability!$L$14)</f>
        <v/>
      </c>
      <c r="HC114">
        <f>IF(OR(ISNA(GY114),ISNA(GY113)),NA(),ABS(GY114-GY113))</f>
        <v/>
      </c>
      <c r="HD114">
        <f>IF(ISNA(GX114),NA(),Capability!$N$14)</f>
        <v/>
      </c>
      <c r="HE114">
        <f>IF(ISNA(GX114),NA(),IF(OR(Capability!$Q$14="",Settings!$F$7&lt;&gt;"Y"),NA(),Capability!$Q$14))</f>
        <v/>
      </c>
      <c r="HF114">
        <f>IF(ISNA(GX114),NA(),IF(OR(Capability!$P$14="",Settings!$F$7&lt;&gt;"Y"),NA(),Capability!$P$14))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P115">
        <f>IF((CS$1+111)&gt;CQ$1,NA(),(CS$1+111)-4)</f>
        <v/>
      </c>
      <c r="CQ115">
        <f>IF((CS$1+111)&gt;CQ$1,NA(),INDEX('Data Entry'!$I$5:$I$10004,(CS$1+111)-4))</f>
        <v/>
      </c>
      <c r="CR115">
        <f>IF(ISNA(CP115),NA(),Capability!$K$6)</f>
        <v/>
      </c>
      <c r="CS115">
        <f>IF(ISNA(CP115),NA(),Capability!$J$6)</f>
        <v/>
      </c>
      <c r="CT115">
        <f>IF(ISNA(CP115),NA(),Capability!$L$6)</f>
        <v/>
      </c>
      <c r="CU115">
        <f>IF(OR(ISNA(CQ115),ISNA(CQ114)),NA(),ABS(CQ115-CQ114))</f>
        <v/>
      </c>
      <c r="CV115">
        <f>IF(ISNA(CP115),NA(),Capability!$N$6)</f>
        <v/>
      </c>
      <c r="CW115">
        <f>IF(ISNA(CP115),NA(),IF(OR(Capability!$Q$6="",Settings!$F$7&lt;&gt;"Y"),NA(),Capability!$Q$6))</f>
        <v/>
      </c>
      <c r="CX115">
        <f>IF(ISNA(CP115),NA(),IF(OR(Capability!$P$6="",Settings!$F$7&lt;&gt;"Y"),NA(),Capability!$P$6))</f>
        <v/>
      </c>
      <c r="DD115">
        <f>IF((DG$1+111)&gt;DE$1,NA(),(DG$1+111)-4)</f>
        <v/>
      </c>
      <c r="DE115">
        <f>IF((DG$1+111)&gt;DE$1,NA(),INDEX('Data Entry'!$J$5:$J$10004,(DG$1+111)-4))</f>
        <v/>
      </c>
      <c r="DF115">
        <f>IF(ISNA(DD115),NA(),Capability!$K$7)</f>
        <v/>
      </c>
      <c r="DG115">
        <f>IF(ISNA(DD115),NA(),Capability!$J$7)</f>
        <v/>
      </c>
      <c r="DH115">
        <f>IF(ISNA(DD115),NA(),Capability!$L$7)</f>
        <v/>
      </c>
      <c r="DI115">
        <f>IF(OR(ISNA(DE115),ISNA(DE114)),NA(),ABS(DE115-DE114))</f>
        <v/>
      </c>
      <c r="DJ115">
        <f>IF(ISNA(DD115),NA(),Capability!$N$7)</f>
        <v/>
      </c>
      <c r="DK115">
        <f>IF(ISNA(DD115),NA(),IF(OR(Capability!$Q$7="",Settings!$F$7&lt;&gt;"Y"),NA(),Capability!$Q$7))</f>
        <v/>
      </c>
      <c r="DL115">
        <f>IF(ISNA(DD115),NA(),IF(OR(Capability!$P$7="",Settings!$F$7&lt;&gt;"Y"),NA(),Capability!$P$7))</f>
        <v/>
      </c>
      <c r="DR115">
        <f>IF((DU$1+111)&gt;DS$1,NA(),(DU$1+111)-4)</f>
        <v/>
      </c>
      <c r="DS115">
        <f>IF((DU$1+111)&gt;DS$1,NA(),INDEX('Data Entry'!$K$5:$K$10004,(DU$1+111)-4))</f>
        <v/>
      </c>
      <c r="DT115">
        <f>IF(ISNA(DR115),NA(),Capability!$K$8)</f>
        <v/>
      </c>
      <c r="DU115">
        <f>IF(ISNA(DR115),NA(),Capability!$J$8)</f>
        <v/>
      </c>
      <c r="DV115">
        <f>IF(ISNA(DR115),NA(),Capability!$L$8)</f>
        <v/>
      </c>
      <c r="DW115">
        <f>IF(OR(ISNA(DS115),ISNA(DS114)),NA(),ABS(DS115-DS114))</f>
        <v/>
      </c>
      <c r="DX115">
        <f>IF(ISNA(DR115),NA(),Capability!$N$8)</f>
        <v/>
      </c>
      <c r="DY115">
        <f>IF(ISNA(DR115),NA(),IF(OR(Capability!$Q$8="",Settings!$F$7&lt;&gt;"Y"),NA(),Capability!$Q$8))</f>
        <v/>
      </c>
      <c r="DZ115">
        <f>IF(ISNA(DR115),NA(),IF(OR(Capability!$P$8="",Settings!$F$7&lt;&gt;"Y"),NA(),Capability!$P$8))</f>
        <v/>
      </c>
      <c r="EF115">
        <f>IF((EI$1+111)&gt;EG$1,NA(),(EI$1+111)-4)</f>
        <v/>
      </c>
      <c r="EG115">
        <f>IF((EI$1+111)&gt;EG$1,NA(),INDEX('Data Entry'!$L$5:$L$10004,(EI$1+111)-4))</f>
        <v/>
      </c>
      <c r="EH115">
        <f>IF(ISNA(EF115),NA(),Capability!$K$9)</f>
        <v/>
      </c>
      <c r="EI115">
        <f>IF(ISNA(EF115),NA(),Capability!$J$9)</f>
        <v/>
      </c>
      <c r="EJ115">
        <f>IF(ISNA(EF115),NA(),Capability!$L$9)</f>
        <v/>
      </c>
      <c r="EK115">
        <f>IF(OR(ISNA(EG115),ISNA(EG114)),NA(),ABS(EG115-EG114))</f>
        <v/>
      </c>
      <c r="EL115">
        <f>IF(ISNA(EF115),NA(),Capability!$N$9)</f>
        <v/>
      </c>
      <c r="EM115">
        <f>IF(ISNA(EF115),NA(),IF(OR(Capability!$Q$9="",Settings!$F$7&lt;&gt;"Y"),NA(),Capability!$Q$9))</f>
        <v/>
      </c>
      <c r="EN115">
        <f>IF(ISNA(EF115),NA(),IF(OR(Capability!$P$9="",Settings!$F$7&lt;&gt;"Y"),NA(),Capability!$P$9))</f>
        <v/>
      </c>
      <c r="ET115">
        <f>IF((EW$1+111)&gt;EU$1,NA(),(EW$1+111)-4)</f>
        <v/>
      </c>
      <c r="EU115">
        <f>IF((EW$1+111)&gt;EU$1,NA(),INDEX('Data Entry'!$M$5:$M$10004,(EW$1+111)-4))</f>
        <v/>
      </c>
      <c r="EV115">
        <f>IF(ISNA(ET115),NA(),Capability!$K$10)</f>
        <v/>
      </c>
      <c r="EW115">
        <f>IF(ISNA(ET115),NA(),Capability!$J$10)</f>
        <v/>
      </c>
      <c r="EX115">
        <f>IF(ISNA(ET115),NA(),Capability!$L$10)</f>
        <v/>
      </c>
      <c r="EY115">
        <f>IF(OR(ISNA(EU115),ISNA(EU114)),NA(),ABS(EU115-EU114))</f>
        <v/>
      </c>
      <c r="EZ115">
        <f>IF(ISNA(ET115),NA(),Capability!$N$10)</f>
        <v/>
      </c>
      <c r="FA115">
        <f>IF(ISNA(ET115),NA(),IF(OR(Capability!$Q$10="",Settings!$F$7&lt;&gt;"Y"),NA(),Capability!$Q$10))</f>
        <v/>
      </c>
      <c r="FB115">
        <f>IF(ISNA(ET115),NA(),IF(OR(Capability!$P$10="",Settings!$F$7&lt;&gt;"Y"),NA(),Capability!$P$10))</f>
        <v/>
      </c>
      <c r="FH115">
        <f>IF((FK$1+111)&gt;FI$1,NA(),(FK$1+111)-4)</f>
        <v/>
      </c>
      <c r="FI115">
        <f>IF((FK$1+111)&gt;FI$1,NA(),INDEX('Data Entry'!$N$5:$N$10004,(FK$1+111)-4))</f>
        <v/>
      </c>
      <c r="FJ115">
        <f>IF(ISNA(FH115),NA(),Capability!$K$11)</f>
        <v/>
      </c>
      <c r="FK115">
        <f>IF(ISNA(FH115),NA(),Capability!$J$11)</f>
        <v/>
      </c>
      <c r="FL115">
        <f>IF(ISNA(FH115),NA(),Capability!$L$11)</f>
        <v/>
      </c>
      <c r="FM115">
        <f>IF(OR(ISNA(FI115),ISNA(FI114)),NA(),ABS(FI115-FI114))</f>
        <v/>
      </c>
      <c r="FN115">
        <f>IF(ISNA(FH115),NA(),Capability!$N$11)</f>
        <v/>
      </c>
      <c r="FO115">
        <f>IF(ISNA(FH115),NA(),IF(OR(Capability!$Q$11="",Settings!$F$7&lt;&gt;"Y"),NA(),Capability!$Q$11))</f>
        <v/>
      </c>
      <c r="FP115">
        <f>IF(ISNA(FH115),NA(),IF(OR(Capability!$P$11="",Settings!$F$7&lt;&gt;"Y"),NA(),Capability!$P$11))</f>
        <v/>
      </c>
      <c r="FV115">
        <f>IF((FY$1+111)&gt;FW$1,NA(),(FY$1+111)-4)</f>
        <v/>
      </c>
      <c r="FW115">
        <f>IF((FY$1+111)&gt;FW$1,NA(),INDEX('Data Entry'!$O$5:$O$10004,(FY$1+111)-4))</f>
        <v/>
      </c>
      <c r="FX115">
        <f>IF(ISNA(FV115),NA(),Capability!$K$12)</f>
        <v/>
      </c>
      <c r="FY115">
        <f>IF(ISNA(FV115),NA(),Capability!$J$12)</f>
        <v/>
      </c>
      <c r="FZ115">
        <f>IF(ISNA(FV115),NA(),Capability!$L$12)</f>
        <v/>
      </c>
      <c r="GA115">
        <f>IF(OR(ISNA(FW115),ISNA(FW114)),NA(),ABS(FW115-FW114))</f>
        <v/>
      </c>
      <c r="GB115">
        <f>IF(ISNA(FV115),NA(),Capability!$N$12)</f>
        <v/>
      </c>
      <c r="GC115">
        <f>IF(ISNA(FV115),NA(),IF(OR(Capability!$Q$12="",Settings!$F$7&lt;&gt;"Y"),NA(),Capability!$Q$12))</f>
        <v/>
      </c>
      <c r="GD115">
        <f>IF(ISNA(FV115),NA(),IF(OR(Capability!$P$12="",Settings!$F$7&lt;&gt;"Y"),NA(),Capability!$P$12))</f>
        <v/>
      </c>
      <c r="GJ115">
        <f>IF((GM$1+111)&gt;GK$1,NA(),(GM$1+111)-4)</f>
        <v/>
      </c>
      <c r="GK115">
        <f>IF((GM$1+111)&gt;GK$1,NA(),INDEX('Data Entry'!$P$5:$P$10004,(GM$1+111)-4))</f>
        <v/>
      </c>
      <c r="GL115">
        <f>IF(ISNA(GJ115),NA(),Capability!$K$13)</f>
        <v/>
      </c>
      <c r="GM115">
        <f>IF(ISNA(GJ115),NA(),Capability!$J$13)</f>
        <v/>
      </c>
      <c r="GN115">
        <f>IF(ISNA(GJ115),NA(),Capability!$L$13)</f>
        <v/>
      </c>
      <c r="GO115">
        <f>IF(OR(ISNA(GK115),ISNA(GK114)),NA(),ABS(GK115-GK114))</f>
        <v/>
      </c>
      <c r="GP115">
        <f>IF(ISNA(GJ115),NA(),Capability!$N$13)</f>
        <v/>
      </c>
      <c r="GQ115">
        <f>IF(ISNA(GJ115),NA(),IF(OR(Capability!$Q$13="",Settings!$F$7&lt;&gt;"Y"),NA(),Capability!$Q$13))</f>
        <v/>
      </c>
      <c r="GR115">
        <f>IF(ISNA(GJ115),NA(),IF(OR(Capability!$P$13="",Settings!$F$7&lt;&gt;"Y"),NA(),Capability!$P$13))</f>
        <v/>
      </c>
      <c r="GX115">
        <f>IF((HA$1+111)&gt;GY$1,NA(),(HA$1+111)-4)</f>
        <v/>
      </c>
      <c r="GY115">
        <f>IF((HA$1+111)&gt;GY$1,NA(),INDEX('Data Entry'!$Q$5:$Q$10004,(HA$1+111)-4))</f>
        <v/>
      </c>
      <c r="GZ115">
        <f>IF(ISNA(GX115),NA(),Capability!$K$14)</f>
        <v/>
      </c>
      <c r="HA115">
        <f>IF(ISNA(GX115),NA(),Capability!$J$14)</f>
        <v/>
      </c>
      <c r="HB115">
        <f>IF(ISNA(GX115),NA(),Capability!$L$14)</f>
        <v/>
      </c>
      <c r="HC115">
        <f>IF(OR(ISNA(GY115),ISNA(GY114)),NA(),ABS(GY115-GY114))</f>
        <v/>
      </c>
      <c r="HD115">
        <f>IF(ISNA(GX115),NA(),Capability!$N$14)</f>
        <v/>
      </c>
      <c r="HE115">
        <f>IF(ISNA(GX115),NA(),IF(OR(Capability!$Q$14="",Settings!$F$7&lt;&gt;"Y"),NA(),Capability!$Q$14))</f>
        <v/>
      </c>
      <c r="HF115">
        <f>IF(ISNA(GX115),NA(),IF(OR(Capability!$P$14="",Settings!$F$7&lt;&gt;"Y"),NA(),Capability!$P$14))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P116">
        <f>IF((CS$1+112)&gt;CQ$1,NA(),(CS$1+112)-4)</f>
        <v/>
      </c>
      <c r="CQ116">
        <f>IF((CS$1+112)&gt;CQ$1,NA(),INDEX('Data Entry'!$I$5:$I$10004,(CS$1+112)-4))</f>
        <v/>
      </c>
      <c r="CR116">
        <f>IF(ISNA(CP116),NA(),Capability!$K$6)</f>
        <v/>
      </c>
      <c r="CS116">
        <f>IF(ISNA(CP116),NA(),Capability!$J$6)</f>
        <v/>
      </c>
      <c r="CT116">
        <f>IF(ISNA(CP116),NA(),Capability!$L$6)</f>
        <v/>
      </c>
      <c r="CU116">
        <f>IF(OR(ISNA(CQ116),ISNA(CQ115)),NA(),ABS(CQ116-CQ115))</f>
        <v/>
      </c>
      <c r="CV116">
        <f>IF(ISNA(CP116),NA(),Capability!$N$6)</f>
        <v/>
      </c>
      <c r="CW116">
        <f>IF(ISNA(CP116),NA(),IF(OR(Capability!$Q$6="",Settings!$F$7&lt;&gt;"Y"),NA(),Capability!$Q$6))</f>
        <v/>
      </c>
      <c r="CX116">
        <f>IF(ISNA(CP116),NA(),IF(OR(Capability!$P$6="",Settings!$F$7&lt;&gt;"Y"),NA(),Capability!$P$6))</f>
        <v/>
      </c>
      <c r="DD116">
        <f>IF((DG$1+112)&gt;DE$1,NA(),(DG$1+112)-4)</f>
        <v/>
      </c>
      <c r="DE116">
        <f>IF((DG$1+112)&gt;DE$1,NA(),INDEX('Data Entry'!$J$5:$J$10004,(DG$1+112)-4))</f>
        <v/>
      </c>
      <c r="DF116">
        <f>IF(ISNA(DD116),NA(),Capability!$K$7)</f>
        <v/>
      </c>
      <c r="DG116">
        <f>IF(ISNA(DD116),NA(),Capability!$J$7)</f>
        <v/>
      </c>
      <c r="DH116">
        <f>IF(ISNA(DD116),NA(),Capability!$L$7)</f>
        <v/>
      </c>
      <c r="DI116">
        <f>IF(OR(ISNA(DE116),ISNA(DE115)),NA(),ABS(DE116-DE115))</f>
        <v/>
      </c>
      <c r="DJ116">
        <f>IF(ISNA(DD116),NA(),Capability!$N$7)</f>
        <v/>
      </c>
      <c r="DK116">
        <f>IF(ISNA(DD116),NA(),IF(OR(Capability!$Q$7="",Settings!$F$7&lt;&gt;"Y"),NA(),Capability!$Q$7))</f>
        <v/>
      </c>
      <c r="DL116">
        <f>IF(ISNA(DD116),NA(),IF(OR(Capability!$P$7="",Settings!$F$7&lt;&gt;"Y"),NA(),Capability!$P$7))</f>
        <v/>
      </c>
      <c r="DR116">
        <f>IF((DU$1+112)&gt;DS$1,NA(),(DU$1+112)-4)</f>
        <v/>
      </c>
      <c r="DS116">
        <f>IF((DU$1+112)&gt;DS$1,NA(),INDEX('Data Entry'!$K$5:$K$10004,(DU$1+112)-4))</f>
        <v/>
      </c>
      <c r="DT116">
        <f>IF(ISNA(DR116),NA(),Capability!$K$8)</f>
        <v/>
      </c>
      <c r="DU116">
        <f>IF(ISNA(DR116),NA(),Capability!$J$8)</f>
        <v/>
      </c>
      <c r="DV116">
        <f>IF(ISNA(DR116),NA(),Capability!$L$8)</f>
        <v/>
      </c>
      <c r="DW116">
        <f>IF(OR(ISNA(DS116),ISNA(DS115)),NA(),ABS(DS116-DS115))</f>
        <v/>
      </c>
      <c r="DX116">
        <f>IF(ISNA(DR116),NA(),Capability!$N$8)</f>
        <v/>
      </c>
      <c r="DY116">
        <f>IF(ISNA(DR116),NA(),IF(OR(Capability!$Q$8="",Settings!$F$7&lt;&gt;"Y"),NA(),Capability!$Q$8))</f>
        <v/>
      </c>
      <c r="DZ116">
        <f>IF(ISNA(DR116),NA(),IF(OR(Capability!$P$8="",Settings!$F$7&lt;&gt;"Y"),NA(),Capability!$P$8))</f>
        <v/>
      </c>
      <c r="EF116">
        <f>IF((EI$1+112)&gt;EG$1,NA(),(EI$1+112)-4)</f>
        <v/>
      </c>
      <c r="EG116">
        <f>IF((EI$1+112)&gt;EG$1,NA(),INDEX('Data Entry'!$L$5:$L$10004,(EI$1+112)-4))</f>
        <v/>
      </c>
      <c r="EH116">
        <f>IF(ISNA(EF116),NA(),Capability!$K$9)</f>
        <v/>
      </c>
      <c r="EI116">
        <f>IF(ISNA(EF116),NA(),Capability!$J$9)</f>
        <v/>
      </c>
      <c r="EJ116">
        <f>IF(ISNA(EF116),NA(),Capability!$L$9)</f>
        <v/>
      </c>
      <c r="EK116">
        <f>IF(OR(ISNA(EG116),ISNA(EG115)),NA(),ABS(EG116-EG115))</f>
        <v/>
      </c>
      <c r="EL116">
        <f>IF(ISNA(EF116),NA(),Capability!$N$9)</f>
        <v/>
      </c>
      <c r="EM116">
        <f>IF(ISNA(EF116),NA(),IF(OR(Capability!$Q$9="",Settings!$F$7&lt;&gt;"Y"),NA(),Capability!$Q$9))</f>
        <v/>
      </c>
      <c r="EN116">
        <f>IF(ISNA(EF116),NA(),IF(OR(Capability!$P$9="",Settings!$F$7&lt;&gt;"Y"),NA(),Capability!$P$9))</f>
        <v/>
      </c>
      <c r="ET116">
        <f>IF((EW$1+112)&gt;EU$1,NA(),(EW$1+112)-4)</f>
        <v/>
      </c>
      <c r="EU116">
        <f>IF((EW$1+112)&gt;EU$1,NA(),INDEX('Data Entry'!$M$5:$M$10004,(EW$1+112)-4))</f>
        <v/>
      </c>
      <c r="EV116">
        <f>IF(ISNA(ET116),NA(),Capability!$K$10)</f>
        <v/>
      </c>
      <c r="EW116">
        <f>IF(ISNA(ET116),NA(),Capability!$J$10)</f>
        <v/>
      </c>
      <c r="EX116">
        <f>IF(ISNA(ET116),NA(),Capability!$L$10)</f>
        <v/>
      </c>
      <c r="EY116">
        <f>IF(OR(ISNA(EU116),ISNA(EU115)),NA(),ABS(EU116-EU115))</f>
        <v/>
      </c>
      <c r="EZ116">
        <f>IF(ISNA(ET116),NA(),Capability!$N$10)</f>
        <v/>
      </c>
      <c r="FA116">
        <f>IF(ISNA(ET116),NA(),IF(OR(Capability!$Q$10="",Settings!$F$7&lt;&gt;"Y"),NA(),Capability!$Q$10))</f>
        <v/>
      </c>
      <c r="FB116">
        <f>IF(ISNA(ET116),NA(),IF(OR(Capability!$P$10="",Settings!$F$7&lt;&gt;"Y"),NA(),Capability!$P$10))</f>
        <v/>
      </c>
      <c r="FH116">
        <f>IF((FK$1+112)&gt;FI$1,NA(),(FK$1+112)-4)</f>
        <v/>
      </c>
      <c r="FI116">
        <f>IF((FK$1+112)&gt;FI$1,NA(),INDEX('Data Entry'!$N$5:$N$10004,(FK$1+112)-4))</f>
        <v/>
      </c>
      <c r="FJ116">
        <f>IF(ISNA(FH116),NA(),Capability!$K$11)</f>
        <v/>
      </c>
      <c r="FK116">
        <f>IF(ISNA(FH116),NA(),Capability!$J$11)</f>
        <v/>
      </c>
      <c r="FL116">
        <f>IF(ISNA(FH116),NA(),Capability!$L$11)</f>
        <v/>
      </c>
      <c r="FM116">
        <f>IF(OR(ISNA(FI116),ISNA(FI115)),NA(),ABS(FI116-FI115))</f>
        <v/>
      </c>
      <c r="FN116">
        <f>IF(ISNA(FH116),NA(),Capability!$N$11)</f>
        <v/>
      </c>
      <c r="FO116">
        <f>IF(ISNA(FH116),NA(),IF(OR(Capability!$Q$11="",Settings!$F$7&lt;&gt;"Y"),NA(),Capability!$Q$11))</f>
        <v/>
      </c>
      <c r="FP116">
        <f>IF(ISNA(FH116),NA(),IF(OR(Capability!$P$11="",Settings!$F$7&lt;&gt;"Y"),NA(),Capability!$P$11))</f>
        <v/>
      </c>
      <c r="FV116">
        <f>IF((FY$1+112)&gt;FW$1,NA(),(FY$1+112)-4)</f>
        <v/>
      </c>
      <c r="FW116">
        <f>IF((FY$1+112)&gt;FW$1,NA(),INDEX('Data Entry'!$O$5:$O$10004,(FY$1+112)-4))</f>
        <v/>
      </c>
      <c r="FX116">
        <f>IF(ISNA(FV116),NA(),Capability!$K$12)</f>
        <v/>
      </c>
      <c r="FY116">
        <f>IF(ISNA(FV116),NA(),Capability!$J$12)</f>
        <v/>
      </c>
      <c r="FZ116">
        <f>IF(ISNA(FV116),NA(),Capability!$L$12)</f>
        <v/>
      </c>
      <c r="GA116">
        <f>IF(OR(ISNA(FW116),ISNA(FW115)),NA(),ABS(FW116-FW115))</f>
        <v/>
      </c>
      <c r="GB116">
        <f>IF(ISNA(FV116),NA(),Capability!$N$12)</f>
        <v/>
      </c>
      <c r="GC116">
        <f>IF(ISNA(FV116),NA(),IF(OR(Capability!$Q$12="",Settings!$F$7&lt;&gt;"Y"),NA(),Capability!$Q$12))</f>
        <v/>
      </c>
      <c r="GD116">
        <f>IF(ISNA(FV116),NA(),IF(OR(Capability!$P$12="",Settings!$F$7&lt;&gt;"Y"),NA(),Capability!$P$12))</f>
        <v/>
      </c>
      <c r="GJ116">
        <f>IF((GM$1+112)&gt;GK$1,NA(),(GM$1+112)-4)</f>
        <v/>
      </c>
      <c r="GK116">
        <f>IF((GM$1+112)&gt;GK$1,NA(),INDEX('Data Entry'!$P$5:$P$10004,(GM$1+112)-4))</f>
        <v/>
      </c>
      <c r="GL116">
        <f>IF(ISNA(GJ116),NA(),Capability!$K$13)</f>
        <v/>
      </c>
      <c r="GM116">
        <f>IF(ISNA(GJ116),NA(),Capability!$J$13)</f>
        <v/>
      </c>
      <c r="GN116">
        <f>IF(ISNA(GJ116),NA(),Capability!$L$13)</f>
        <v/>
      </c>
      <c r="GO116">
        <f>IF(OR(ISNA(GK116),ISNA(GK115)),NA(),ABS(GK116-GK115))</f>
        <v/>
      </c>
      <c r="GP116">
        <f>IF(ISNA(GJ116),NA(),Capability!$N$13)</f>
        <v/>
      </c>
      <c r="GQ116">
        <f>IF(ISNA(GJ116),NA(),IF(OR(Capability!$Q$13="",Settings!$F$7&lt;&gt;"Y"),NA(),Capability!$Q$13))</f>
        <v/>
      </c>
      <c r="GR116">
        <f>IF(ISNA(GJ116),NA(),IF(OR(Capability!$P$13="",Settings!$F$7&lt;&gt;"Y"),NA(),Capability!$P$13))</f>
        <v/>
      </c>
      <c r="GX116">
        <f>IF((HA$1+112)&gt;GY$1,NA(),(HA$1+112)-4)</f>
        <v/>
      </c>
      <c r="GY116">
        <f>IF((HA$1+112)&gt;GY$1,NA(),INDEX('Data Entry'!$Q$5:$Q$10004,(HA$1+112)-4))</f>
        <v/>
      </c>
      <c r="GZ116">
        <f>IF(ISNA(GX116),NA(),Capability!$K$14)</f>
        <v/>
      </c>
      <c r="HA116">
        <f>IF(ISNA(GX116),NA(),Capability!$J$14)</f>
        <v/>
      </c>
      <c r="HB116">
        <f>IF(ISNA(GX116),NA(),Capability!$L$14)</f>
        <v/>
      </c>
      <c r="HC116">
        <f>IF(OR(ISNA(GY116),ISNA(GY115)),NA(),ABS(GY116-GY115))</f>
        <v/>
      </c>
      <c r="HD116">
        <f>IF(ISNA(GX116),NA(),Capability!$N$14)</f>
        <v/>
      </c>
      <c r="HE116">
        <f>IF(ISNA(GX116),NA(),IF(OR(Capability!$Q$14="",Settings!$F$7&lt;&gt;"Y"),NA(),Capability!$Q$14))</f>
        <v/>
      </c>
      <c r="HF116">
        <f>IF(ISNA(GX116),NA(),IF(OR(Capability!$P$14="",Settings!$F$7&lt;&gt;"Y"),NA(),Capability!$P$14))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P117">
        <f>IF((CS$1+113)&gt;CQ$1,NA(),(CS$1+113)-4)</f>
        <v/>
      </c>
      <c r="CQ117">
        <f>IF((CS$1+113)&gt;CQ$1,NA(),INDEX('Data Entry'!$I$5:$I$10004,(CS$1+113)-4))</f>
        <v/>
      </c>
      <c r="CR117">
        <f>IF(ISNA(CP117),NA(),Capability!$K$6)</f>
        <v/>
      </c>
      <c r="CS117">
        <f>IF(ISNA(CP117),NA(),Capability!$J$6)</f>
        <v/>
      </c>
      <c r="CT117">
        <f>IF(ISNA(CP117),NA(),Capability!$L$6)</f>
        <v/>
      </c>
      <c r="CU117">
        <f>IF(OR(ISNA(CQ117),ISNA(CQ116)),NA(),ABS(CQ117-CQ116))</f>
        <v/>
      </c>
      <c r="CV117">
        <f>IF(ISNA(CP117),NA(),Capability!$N$6)</f>
        <v/>
      </c>
      <c r="CW117">
        <f>IF(ISNA(CP117),NA(),IF(OR(Capability!$Q$6="",Settings!$F$7&lt;&gt;"Y"),NA(),Capability!$Q$6))</f>
        <v/>
      </c>
      <c r="CX117">
        <f>IF(ISNA(CP117),NA(),IF(OR(Capability!$P$6="",Settings!$F$7&lt;&gt;"Y"),NA(),Capability!$P$6))</f>
        <v/>
      </c>
      <c r="DD117">
        <f>IF((DG$1+113)&gt;DE$1,NA(),(DG$1+113)-4)</f>
        <v/>
      </c>
      <c r="DE117">
        <f>IF((DG$1+113)&gt;DE$1,NA(),INDEX('Data Entry'!$J$5:$J$10004,(DG$1+113)-4))</f>
        <v/>
      </c>
      <c r="DF117">
        <f>IF(ISNA(DD117),NA(),Capability!$K$7)</f>
        <v/>
      </c>
      <c r="DG117">
        <f>IF(ISNA(DD117),NA(),Capability!$J$7)</f>
        <v/>
      </c>
      <c r="DH117">
        <f>IF(ISNA(DD117),NA(),Capability!$L$7)</f>
        <v/>
      </c>
      <c r="DI117">
        <f>IF(OR(ISNA(DE117),ISNA(DE116)),NA(),ABS(DE117-DE116))</f>
        <v/>
      </c>
      <c r="DJ117">
        <f>IF(ISNA(DD117),NA(),Capability!$N$7)</f>
        <v/>
      </c>
      <c r="DK117">
        <f>IF(ISNA(DD117),NA(),IF(OR(Capability!$Q$7="",Settings!$F$7&lt;&gt;"Y"),NA(),Capability!$Q$7))</f>
        <v/>
      </c>
      <c r="DL117">
        <f>IF(ISNA(DD117),NA(),IF(OR(Capability!$P$7="",Settings!$F$7&lt;&gt;"Y"),NA(),Capability!$P$7))</f>
        <v/>
      </c>
      <c r="DR117">
        <f>IF((DU$1+113)&gt;DS$1,NA(),(DU$1+113)-4)</f>
        <v/>
      </c>
      <c r="DS117">
        <f>IF((DU$1+113)&gt;DS$1,NA(),INDEX('Data Entry'!$K$5:$K$10004,(DU$1+113)-4))</f>
        <v/>
      </c>
      <c r="DT117">
        <f>IF(ISNA(DR117),NA(),Capability!$K$8)</f>
        <v/>
      </c>
      <c r="DU117">
        <f>IF(ISNA(DR117),NA(),Capability!$J$8)</f>
        <v/>
      </c>
      <c r="DV117">
        <f>IF(ISNA(DR117),NA(),Capability!$L$8)</f>
        <v/>
      </c>
      <c r="DW117">
        <f>IF(OR(ISNA(DS117),ISNA(DS116)),NA(),ABS(DS117-DS116))</f>
        <v/>
      </c>
      <c r="DX117">
        <f>IF(ISNA(DR117),NA(),Capability!$N$8)</f>
        <v/>
      </c>
      <c r="DY117">
        <f>IF(ISNA(DR117),NA(),IF(OR(Capability!$Q$8="",Settings!$F$7&lt;&gt;"Y"),NA(),Capability!$Q$8))</f>
        <v/>
      </c>
      <c r="DZ117">
        <f>IF(ISNA(DR117),NA(),IF(OR(Capability!$P$8="",Settings!$F$7&lt;&gt;"Y"),NA(),Capability!$P$8))</f>
        <v/>
      </c>
      <c r="EF117">
        <f>IF((EI$1+113)&gt;EG$1,NA(),(EI$1+113)-4)</f>
        <v/>
      </c>
      <c r="EG117">
        <f>IF((EI$1+113)&gt;EG$1,NA(),INDEX('Data Entry'!$L$5:$L$10004,(EI$1+113)-4))</f>
        <v/>
      </c>
      <c r="EH117">
        <f>IF(ISNA(EF117),NA(),Capability!$K$9)</f>
        <v/>
      </c>
      <c r="EI117">
        <f>IF(ISNA(EF117),NA(),Capability!$J$9)</f>
        <v/>
      </c>
      <c r="EJ117">
        <f>IF(ISNA(EF117),NA(),Capability!$L$9)</f>
        <v/>
      </c>
      <c r="EK117">
        <f>IF(OR(ISNA(EG117),ISNA(EG116)),NA(),ABS(EG117-EG116))</f>
        <v/>
      </c>
      <c r="EL117">
        <f>IF(ISNA(EF117),NA(),Capability!$N$9)</f>
        <v/>
      </c>
      <c r="EM117">
        <f>IF(ISNA(EF117),NA(),IF(OR(Capability!$Q$9="",Settings!$F$7&lt;&gt;"Y"),NA(),Capability!$Q$9))</f>
        <v/>
      </c>
      <c r="EN117">
        <f>IF(ISNA(EF117),NA(),IF(OR(Capability!$P$9="",Settings!$F$7&lt;&gt;"Y"),NA(),Capability!$P$9))</f>
        <v/>
      </c>
      <c r="ET117">
        <f>IF((EW$1+113)&gt;EU$1,NA(),(EW$1+113)-4)</f>
        <v/>
      </c>
      <c r="EU117">
        <f>IF((EW$1+113)&gt;EU$1,NA(),INDEX('Data Entry'!$M$5:$M$10004,(EW$1+113)-4))</f>
        <v/>
      </c>
      <c r="EV117">
        <f>IF(ISNA(ET117),NA(),Capability!$K$10)</f>
        <v/>
      </c>
      <c r="EW117">
        <f>IF(ISNA(ET117),NA(),Capability!$J$10)</f>
        <v/>
      </c>
      <c r="EX117">
        <f>IF(ISNA(ET117),NA(),Capability!$L$10)</f>
        <v/>
      </c>
      <c r="EY117">
        <f>IF(OR(ISNA(EU117),ISNA(EU116)),NA(),ABS(EU117-EU116))</f>
        <v/>
      </c>
      <c r="EZ117">
        <f>IF(ISNA(ET117),NA(),Capability!$N$10)</f>
        <v/>
      </c>
      <c r="FA117">
        <f>IF(ISNA(ET117),NA(),IF(OR(Capability!$Q$10="",Settings!$F$7&lt;&gt;"Y"),NA(),Capability!$Q$10))</f>
        <v/>
      </c>
      <c r="FB117">
        <f>IF(ISNA(ET117),NA(),IF(OR(Capability!$P$10="",Settings!$F$7&lt;&gt;"Y"),NA(),Capability!$P$10))</f>
        <v/>
      </c>
      <c r="FH117">
        <f>IF((FK$1+113)&gt;FI$1,NA(),(FK$1+113)-4)</f>
        <v/>
      </c>
      <c r="FI117">
        <f>IF((FK$1+113)&gt;FI$1,NA(),INDEX('Data Entry'!$N$5:$N$10004,(FK$1+113)-4))</f>
        <v/>
      </c>
      <c r="FJ117">
        <f>IF(ISNA(FH117),NA(),Capability!$K$11)</f>
        <v/>
      </c>
      <c r="FK117">
        <f>IF(ISNA(FH117),NA(),Capability!$J$11)</f>
        <v/>
      </c>
      <c r="FL117">
        <f>IF(ISNA(FH117),NA(),Capability!$L$11)</f>
        <v/>
      </c>
      <c r="FM117">
        <f>IF(OR(ISNA(FI117),ISNA(FI116)),NA(),ABS(FI117-FI116))</f>
        <v/>
      </c>
      <c r="FN117">
        <f>IF(ISNA(FH117),NA(),Capability!$N$11)</f>
        <v/>
      </c>
      <c r="FO117">
        <f>IF(ISNA(FH117),NA(),IF(OR(Capability!$Q$11="",Settings!$F$7&lt;&gt;"Y"),NA(),Capability!$Q$11))</f>
        <v/>
      </c>
      <c r="FP117">
        <f>IF(ISNA(FH117),NA(),IF(OR(Capability!$P$11="",Settings!$F$7&lt;&gt;"Y"),NA(),Capability!$P$11))</f>
        <v/>
      </c>
      <c r="FV117">
        <f>IF((FY$1+113)&gt;FW$1,NA(),(FY$1+113)-4)</f>
        <v/>
      </c>
      <c r="FW117">
        <f>IF((FY$1+113)&gt;FW$1,NA(),INDEX('Data Entry'!$O$5:$O$10004,(FY$1+113)-4))</f>
        <v/>
      </c>
      <c r="FX117">
        <f>IF(ISNA(FV117),NA(),Capability!$K$12)</f>
        <v/>
      </c>
      <c r="FY117">
        <f>IF(ISNA(FV117),NA(),Capability!$J$12)</f>
        <v/>
      </c>
      <c r="FZ117">
        <f>IF(ISNA(FV117),NA(),Capability!$L$12)</f>
        <v/>
      </c>
      <c r="GA117">
        <f>IF(OR(ISNA(FW117),ISNA(FW116)),NA(),ABS(FW117-FW116))</f>
        <v/>
      </c>
      <c r="GB117">
        <f>IF(ISNA(FV117),NA(),Capability!$N$12)</f>
        <v/>
      </c>
      <c r="GC117">
        <f>IF(ISNA(FV117),NA(),IF(OR(Capability!$Q$12="",Settings!$F$7&lt;&gt;"Y"),NA(),Capability!$Q$12))</f>
        <v/>
      </c>
      <c r="GD117">
        <f>IF(ISNA(FV117),NA(),IF(OR(Capability!$P$12="",Settings!$F$7&lt;&gt;"Y"),NA(),Capability!$P$12))</f>
        <v/>
      </c>
      <c r="GJ117">
        <f>IF((GM$1+113)&gt;GK$1,NA(),(GM$1+113)-4)</f>
        <v/>
      </c>
      <c r="GK117">
        <f>IF((GM$1+113)&gt;GK$1,NA(),INDEX('Data Entry'!$P$5:$P$10004,(GM$1+113)-4))</f>
        <v/>
      </c>
      <c r="GL117">
        <f>IF(ISNA(GJ117),NA(),Capability!$K$13)</f>
        <v/>
      </c>
      <c r="GM117">
        <f>IF(ISNA(GJ117),NA(),Capability!$J$13)</f>
        <v/>
      </c>
      <c r="GN117">
        <f>IF(ISNA(GJ117),NA(),Capability!$L$13)</f>
        <v/>
      </c>
      <c r="GO117">
        <f>IF(OR(ISNA(GK117),ISNA(GK116)),NA(),ABS(GK117-GK116))</f>
        <v/>
      </c>
      <c r="GP117">
        <f>IF(ISNA(GJ117),NA(),Capability!$N$13)</f>
        <v/>
      </c>
      <c r="GQ117">
        <f>IF(ISNA(GJ117),NA(),IF(OR(Capability!$Q$13="",Settings!$F$7&lt;&gt;"Y"),NA(),Capability!$Q$13))</f>
        <v/>
      </c>
      <c r="GR117">
        <f>IF(ISNA(GJ117),NA(),IF(OR(Capability!$P$13="",Settings!$F$7&lt;&gt;"Y"),NA(),Capability!$P$13))</f>
        <v/>
      </c>
      <c r="GX117">
        <f>IF((HA$1+113)&gt;GY$1,NA(),(HA$1+113)-4)</f>
        <v/>
      </c>
      <c r="GY117">
        <f>IF((HA$1+113)&gt;GY$1,NA(),INDEX('Data Entry'!$Q$5:$Q$10004,(HA$1+113)-4))</f>
        <v/>
      </c>
      <c r="GZ117">
        <f>IF(ISNA(GX117),NA(),Capability!$K$14)</f>
        <v/>
      </c>
      <c r="HA117">
        <f>IF(ISNA(GX117),NA(),Capability!$J$14)</f>
        <v/>
      </c>
      <c r="HB117">
        <f>IF(ISNA(GX117),NA(),Capability!$L$14)</f>
        <v/>
      </c>
      <c r="HC117">
        <f>IF(OR(ISNA(GY117),ISNA(GY116)),NA(),ABS(GY117-GY116))</f>
        <v/>
      </c>
      <c r="HD117">
        <f>IF(ISNA(GX117),NA(),Capability!$N$14)</f>
        <v/>
      </c>
      <c r="HE117">
        <f>IF(ISNA(GX117),NA(),IF(OR(Capability!$Q$14="",Settings!$F$7&lt;&gt;"Y"),NA(),Capability!$Q$14))</f>
        <v/>
      </c>
      <c r="HF117">
        <f>IF(ISNA(GX117),NA(),IF(OR(Capability!$P$14="",Settings!$F$7&lt;&gt;"Y"),NA(),Capability!$P$14))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P118">
        <f>IF((CS$1+114)&gt;CQ$1,NA(),(CS$1+114)-4)</f>
        <v/>
      </c>
      <c r="CQ118">
        <f>IF((CS$1+114)&gt;CQ$1,NA(),INDEX('Data Entry'!$I$5:$I$10004,(CS$1+114)-4))</f>
        <v/>
      </c>
      <c r="CR118">
        <f>IF(ISNA(CP118),NA(),Capability!$K$6)</f>
        <v/>
      </c>
      <c r="CS118">
        <f>IF(ISNA(CP118),NA(),Capability!$J$6)</f>
        <v/>
      </c>
      <c r="CT118">
        <f>IF(ISNA(CP118),NA(),Capability!$L$6)</f>
        <v/>
      </c>
      <c r="CU118">
        <f>IF(OR(ISNA(CQ118),ISNA(CQ117)),NA(),ABS(CQ118-CQ117))</f>
        <v/>
      </c>
      <c r="CV118">
        <f>IF(ISNA(CP118),NA(),Capability!$N$6)</f>
        <v/>
      </c>
      <c r="CW118">
        <f>IF(ISNA(CP118),NA(),IF(OR(Capability!$Q$6="",Settings!$F$7&lt;&gt;"Y"),NA(),Capability!$Q$6))</f>
        <v/>
      </c>
      <c r="CX118">
        <f>IF(ISNA(CP118),NA(),IF(OR(Capability!$P$6="",Settings!$F$7&lt;&gt;"Y"),NA(),Capability!$P$6))</f>
        <v/>
      </c>
      <c r="DD118">
        <f>IF((DG$1+114)&gt;DE$1,NA(),(DG$1+114)-4)</f>
        <v/>
      </c>
      <c r="DE118">
        <f>IF((DG$1+114)&gt;DE$1,NA(),INDEX('Data Entry'!$J$5:$J$10004,(DG$1+114)-4))</f>
        <v/>
      </c>
      <c r="DF118">
        <f>IF(ISNA(DD118),NA(),Capability!$K$7)</f>
        <v/>
      </c>
      <c r="DG118">
        <f>IF(ISNA(DD118),NA(),Capability!$J$7)</f>
        <v/>
      </c>
      <c r="DH118">
        <f>IF(ISNA(DD118),NA(),Capability!$L$7)</f>
        <v/>
      </c>
      <c r="DI118">
        <f>IF(OR(ISNA(DE118),ISNA(DE117)),NA(),ABS(DE118-DE117))</f>
        <v/>
      </c>
      <c r="DJ118">
        <f>IF(ISNA(DD118),NA(),Capability!$N$7)</f>
        <v/>
      </c>
      <c r="DK118">
        <f>IF(ISNA(DD118),NA(),IF(OR(Capability!$Q$7="",Settings!$F$7&lt;&gt;"Y"),NA(),Capability!$Q$7))</f>
        <v/>
      </c>
      <c r="DL118">
        <f>IF(ISNA(DD118),NA(),IF(OR(Capability!$P$7="",Settings!$F$7&lt;&gt;"Y"),NA(),Capability!$P$7))</f>
        <v/>
      </c>
      <c r="DR118">
        <f>IF((DU$1+114)&gt;DS$1,NA(),(DU$1+114)-4)</f>
        <v/>
      </c>
      <c r="DS118">
        <f>IF((DU$1+114)&gt;DS$1,NA(),INDEX('Data Entry'!$K$5:$K$10004,(DU$1+114)-4))</f>
        <v/>
      </c>
      <c r="DT118">
        <f>IF(ISNA(DR118),NA(),Capability!$K$8)</f>
        <v/>
      </c>
      <c r="DU118">
        <f>IF(ISNA(DR118),NA(),Capability!$J$8)</f>
        <v/>
      </c>
      <c r="DV118">
        <f>IF(ISNA(DR118),NA(),Capability!$L$8)</f>
        <v/>
      </c>
      <c r="DW118">
        <f>IF(OR(ISNA(DS118),ISNA(DS117)),NA(),ABS(DS118-DS117))</f>
        <v/>
      </c>
      <c r="DX118">
        <f>IF(ISNA(DR118),NA(),Capability!$N$8)</f>
        <v/>
      </c>
      <c r="DY118">
        <f>IF(ISNA(DR118),NA(),IF(OR(Capability!$Q$8="",Settings!$F$7&lt;&gt;"Y"),NA(),Capability!$Q$8))</f>
        <v/>
      </c>
      <c r="DZ118">
        <f>IF(ISNA(DR118),NA(),IF(OR(Capability!$P$8="",Settings!$F$7&lt;&gt;"Y"),NA(),Capability!$P$8))</f>
        <v/>
      </c>
      <c r="EF118">
        <f>IF((EI$1+114)&gt;EG$1,NA(),(EI$1+114)-4)</f>
        <v/>
      </c>
      <c r="EG118">
        <f>IF((EI$1+114)&gt;EG$1,NA(),INDEX('Data Entry'!$L$5:$L$10004,(EI$1+114)-4))</f>
        <v/>
      </c>
      <c r="EH118">
        <f>IF(ISNA(EF118),NA(),Capability!$K$9)</f>
        <v/>
      </c>
      <c r="EI118">
        <f>IF(ISNA(EF118),NA(),Capability!$J$9)</f>
        <v/>
      </c>
      <c r="EJ118">
        <f>IF(ISNA(EF118),NA(),Capability!$L$9)</f>
        <v/>
      </c>
      <c r="EK118">
        <f>IF(OR(ISNA(EG118),ISNA(EG117)),NA(),ABS(EG118-EG117))</f>
        <v/>
      </c>
      <c r="EL118">
        <f>IF(ISNA(EF118),NA(),Capability!$N$9)</f>
        <v/>
      </c>
      <c r="EM118">
        <f>IF(ISNA(EF118),NA(),IF(OR(Capability!$Q$9="",Settings!$F$7&lt;&gt;"Y"),NA(),Capability!$Q$9))</f>
        <v/>
      </c>
      <c r="EN118">
        <f>IF(ISNA(EF118),NA(),IF(OR(Capability!$P$9="",Settings!$F$7&lt;&gt;"Y"),NA(),Capability!$P$9))</f>
        <v/>
      </c>
      <c r="ET118">
        <f>IF((EW$1+114)&gt;EU$1,NA(),(EW$1+114)-4)</f>
        <v/>
      </c>
      <c r="EU118">
        <f>IF((EW$1+114)&gt;EU$1,NA(),INDEX('Data Entry'!$M$5:$M$10004,(EW$1+114)-4))</f>
        <v/>
      </c>
      <c r="EV118">
        <f>IF(ISNA(ET118),NA(),Capability!$K$10)</f>
        <v/>
      </c>
      <c r="EW118">
        <f>IF(ISNA(ET118),NA(),Capability!$J$10)</f>
        <v/>
      </c>
      <c r="EX118">
        <f>IF(ISNA(ET118),NA(),Capability!$L$10)</f>
        <v/>
      </c>
      <c r="EY118">
        <f>IF(OR(ISNA(EU118),ISNA(EU117)),NA(),ABS(EU118-EU117))</f>
        <v/>
      </c>
      <c r="EZ118">
        <f>IF(ISNA(ET118),NA(),Capability!$N$10)</f>
        <v/>
      </c>
      <c r="FA118">
        <f>IF(ISNA(ET118),NA(),IF(OR(Capability!$Q$10="",Settings!$F$7&lt;&gt;"Y"),NA(),Capability!$Q$10))</f>
        <v/>
      </c>
      <c r="FB118">
        <f>IF(ISNA(ET118),NA(),IF(OR(Capability!$P$10="",Settings!$F$7&lt;&gt;"Y"),NA(),Capability!$P$10))</f>
        <v/>
      </c>
      <c r="FH118">
        <f>IF((FK$1+114)&gt;FI$1,NA(),(FK$1+114)-4)</f>
        <v/>
      </c>
      <c r="FI118">
        <f>IF((FK$1+114)&gt;FI$1,NA(),INDEX('Data Entry'!$N$5:$N$10004,(FK$1+114)-4))</f>
        <v/>
      </c>
      <c r="FJ118">
        <f>IF(ISNA(FH118),NA(),Capability!$K$11)</f>
        <v/>
      </c>
      <c r="FK118">
        <f>IF(ISNA(FH118),NA(),Capability!$J$11)</f>
        <v/>
      </c>
      <c r="FL118">
        <f>IF(ISNA(FH118),NA(),Capability!$L$11)</f>
        <v/>
      </c>
      <c r="FM118">
        <f>IF(OR(ISNA(FI118),ISNA(FI117)),NA(),ABS(FI118-FI117))</f>
        <v/>
      </c>
      <c r="FN118">
        <f>IF(ISNA(FH118),NA(),Capability!$N$11)</f>
        <v/>
      </c>
      <c r="FO118">
        <f>IF(ISNA(FH118),NA(),IF(OR(Capability!$Q$11="",Settings!$F$7&lt;&gt;"Y"),NA(),Capability!$Q$11))</f>
        <v/>
      </c>
      <c r="FP118">
        <f>IF(ISNA(FH118),NA(),IF(OR(Capability!$P$11="",Settings!$F$7&lt;&gt;"Y"),NA(),Capability!$P$11))</f>
        <v/>
      </c>
      <c r="FV118">
        <f>IF((FY$1+114)&gt;FW$1,NA(),(FY$1+114)-4)</f>
        <v/>
      </c>
      <c r="FW118">
        <f>IF((FY$1+114)&gt;FW$1,NA(),INDEX('Data Entry'!$O$5:$O$10004,(FY$1+114)-4))</f>
        <v/>
      </c>
      <c r="FX118">
        <f>IF(ISNA(FV118),NA(),Capability!$K$12)</f>
        <v/>
      </c>
      <c r="FY118">
        <f>IF(ISNA(FV118),NA(),Capability!$J$12)</f>
        <v/>
      </c>
      <c r="FZ118">
        <f>IF(ISNA(FV118),NA(),Capability!$L$12)</f>
        <v/>
      </c>
      <c r="GA118">
        <f>IF(OR(ISNA(FW118),ISNA(FW117)),NA(),ABS(FW118-FW117))</f>
        <v/>
      </c>
      <c r="GB118">
        <f>IF(ISNA(FV118),NA(),Capability!$N$12)</f>
        <v/>
      </c>
      <c r="GC118">
        <f>IF(ISNA(FV118),NA(),IF(OR(Capability!$Q$12="",Settings!$F$7&lt;&gt;"Y"),NA(),Capability!$Q$12))</f>
        <v/>
      </c>
      <c r="GD118">
        <f>IF(ISNA(FV118),NA(),IF(OR(Capability!$P$12="",Settings!$F$7&lt;&gt;"Y"),NA(),Capability!$P$12))</f>
        <v/>
      </c>
      <c r="GJ118">
        <f>IF((GM$1+114)&gt;GK$1,NA(),(GM$1+114)-4)</f>
        <v/>
      </c>
      <c r="GK118">
        <f>IF((GM$1+114)&gt;GK$1,NA(),INDEX('Data Entry'!$P$5:$P$10004,(GM$1+114)-4))</f>
        <v/>
      </c>
      <c r="GL118">
        <f>IF(ISNA(GJ118),NA(),Capability!$K$13)</f>
        <v/>
      </c>
      <c r="GM118">
        <f>IF(ISNA(GJ118),NA(),Capability!$J$13)</f>
        <v/>
      </c>
      <c r="GN118">
        <f>IF(ISNA(GJ118),NA(),Capability!$L$13)</f>
        <v/>
      </c>
      <c r="GO118">
        <f>IF(OR(ISNA(GK118),ISNA(GK117)),NA(),ABS(GK118-GK117))</f>
        <v/>
      </c>
      <c r="GP118">
        <f>IF(ISNA(GJ118),NA(),Capability!$N$13)</f>
        <v/>
      </c>
      <c r="GQ118">
        <f>IF(ISNA(GJ118),NA(),IF(OR(Capability!$Q$13="",Settings!$F$7&lt;&gt;"Y"),NA(),Capability!$Q$13))</f>
        <v/>
      </c>
      <c r="GR118">
        <f>IF(ISNA(GJ118),NA(),IF(OR(Capability!$P$13="",Settings!$F$7&lt;&gt;"Y"),NA(),Capability!$P$13))</f>
        <v/>
      </c>
      <c r="GX118">
        <f>IF((HA$1+114)&gt;GY$1,NA(),(HA$1+114)-4)</f>
        <v/>
      </c>
      <c r="GY118">
        <f>IF((HA$1+114)&gt;GY$1,NA(),INDEX('Data Entry'!$Q$5:$Q$10004,(HA$1+114)-4))</f>
        <v/>
      </c>
      <c r="GZ118">
        <f>IF(ISNA(GX118),NA(),Capability!$K$14)</f>
        <v/>
      </c>
      <c r="HA118">
        <f>IF(ISNA(GX118),NA(),Capability!$J$14)</f>
        <v/>
      </c>
      <c r="HB118">
        <f>IF(ISNA(GX118),NA(),Capability!$L$14)</f>
        <v/>
      </c>
      <c r="HC118">
        <f>IF(OR(ISNA(GY118),ISNA(GY117)),NA(),ABS(GY118-GY117))</f>
        <v/>
      </c>
      <c r="HD118">
        <f>IF(ISNA(GX118),NA(),Capability!$N$14)</f>
        <v/>
      </c>
      <c r="HE118">
        <f>IF(ISNA(GX118),NA(),IF(OR(Capability!$Q$14="",Settings!$F$7&lt;&gt;"Y"),NA(),Capability!$Q$14))</f>
        <v/>
      </c>
      <c r="HF118">
        <f>IF(ISNA(GX118),NA(),IF(OR(Capability!$P$14="",Settings!$F$7&lt;&gt;"Y"),NA(),Capability!$P$14))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P119">
        <f>IF((CS$1+115)&gt;CQ$1,NA(),(CS$1+115)-4)</f>
        <v/>
      </c>
      <c r="CQ119">
        <f>IF((CS$1+115)&gt;CQ$1,NA(),INDEX('Data Entry'!$I$5:$I$10004,(CS$1+115)-4))</f>
        <v/>
      </c>
      <c r="CR119">
        <f>IF(ISNA(CP119),NA(),Capability!$K$6)</f>
        <v/>
      </c>
      <c r="CS119">
        <f>IF(ISNA(CP119),NA(),Capability!$J$6)</f>
        <v/>
      </c>
      <c r="CT119">
        <f>IF(ISNA(CP119),NA(),Capability!$L$6)</f>
        <v/>
      </c>
      <c r="CU119">
        <f>IF(OR(ISNA(CQ119),ISNA(CQ118)),NA(),ABS(CQ119-CQ118))</f>
        <v/>
      </c>
      <c r="CV119">
        <f>IF(ISNA(CP119),NA(),Capability!$N$6)</f>
        <v/>
      </c>
      <c r="CW119">
        <f>IF(ISNA(CP119),NA(),IF(OR(Capability!$Q$6="",Settings!$F$7&lt;&gt;"Y"),NA(),Capability!$Q$6))</f>
        <v/>
      </c>
      <c r="CX119">
        <f>IF(ISNA(CP119),NA(),IF(OR(Capability!$P$6="",Settings!$F$7&lt;&gt;"Y"),NA(),Capability!$P$6))</f>
        <v/>
      </c>
      <c r="DD119">
        <f>IF((DG$1+115)&gt;DE$1,NA(),(DG$1+115)-4)</f>
        <v/>
      </c>
      <c r="DE119">
        <f>IF((DG$1+115)&gt;DE$1,NA(),INDEX('Data Entry'!$J$5:$J$10004,(DG$1+115)-4))</f>
        <v/>
      </c>
      <c r="DF119">
        <f>IF(ISNA(DD119),NA(),Capability!$K$7)</f>
        <v/>
      </c>
      <c r="DG119">
        <f>IF(ISNA(DD119),NA(),Capability!$J$7)</f>
        <v/>
      </c>
      <c r="DH119">
        <f>IF(ISNA(DD119),NA(),Capability!$L$7)</f>
        <v/>
      </c>
      <c r="DI119">
        <f>IF(OR(ISNA(DE119),ISNA(DE118)),NA(),ABS(DE119-DE118))</f>
        <v/>
      </c>
      <c r="DJ119">
        <f>IF(ISNA(DD119),NA(),Capability!$N$7)</f>
        <v/>
      </c>
      <c r="DK119">
        <f>IF(ISNA(DD119),NA(),IF(OR(Capability!$Q$7="",Settings!$F$7&lt;&gt;"Y"),NA(),Capability!$Q$7))</f>
        <v/>
      </c>
      <c r="DL119">
        <f>IF(ISNA(DD119),NA(),IF(OR(Capability!$P$7="",Settings!$F$7&lt;&gt;"Y"),NA(),Capability!$P$7))</f>
        <v/>
      </c>
      <c r="DR119">
        <f>IF((DU$1+115)&gt;DS$1,NA(),(DU$1+115)-4)</f>
        <v/>
      </c>
      <c r="DS119">
        <f>IF((DU$1+115)&gt;DS$1,NA(),INDEX('Data Entry'!$K$5:$K$10004,(DU$1+115)-4))</f>
        <v/>
      </c>
      <c r="DT119">
        <f>IF(ISNA(DR119),NA(),Capability!$K$8)</f>
        <v/>
      </c>
      <c r="DU119">
        <f>IF(ISNA(DR119),NA(),Capability!$J$8)</f>
        <v/>
      </c>
      <c r="DV119">
        <f>IF(ISNA(DR119),NA(),Capability!$L$8)</f>
        <v/>
      </c>
      <c r="DW119">
        <f>IF(OR(ISNA(DS119),ISNA(DS118)),NA(),ABS(DS119-DS118))</f>
        <v/>
      </c>
      <c r="DX119">
        <f>IF(ISNA(DR119),NA(),Capability!$N$8)</f>
        <v/>
      </c>
      <c r="DY119">
        <f>IF(ISNA(DR119),NA(),IF(OR(Capability!$Q$8="",Settings!$F$7&lt;&gt;"Y"),NA(),Capability!$Q$8))</f>
        <v/>
      </c>
      <c r="DZ119">
        <f>IF(ISNA(DR119),NA(),IF(OR(Capability!$P$8="",Settings!$F$7&lt;&gt;"Y"),NA(),Capability!$P$8))</f>
        <v/>
      </c>
      <c r="EF119">
        <f>IF((EI$1+115)&gt;EG$1,NA(),(EI$1+115)-4)</f>
        <v/>
      </c>
      <c r="EG119">
        <f>IF((EI$1+115)&gt;EG$1,NA(),INDEX('Data Entry'!$L$5:$L$10004,(EI$1+115)-4))</f>
        <v/>
      </c>
      <c r="EH119">
        <f>IF(ISNA(EF119),NA(),Capability!$K$9)</f>
        <v/>
      </c>
      <c r="EI119">
        <f>IF(ISNA(EF119),NA(),Capability!$J$9)</f>
        <v/>
      </c>
      <c r="EJ119">
        <f>IF(ISNA(EF119),NA(),Capability!$L$9)</f>
        <v/>
      </c>
      <c r="EK119">
        <f>IF(OR(ISNA(EG119),ISNA(EG118)),NA(),ABS(EG119-EG118))</f>
        <v/>
      </c>
      <c r="EL119">
        <f>IF(ISNA(EF119),NA(),Capability!$N$9)</f>
        <v/>
      </c>
      <c r="EM119">
        <f>IF(ISNA(EF119),NA(),IF(OR(Capability!$Q$9="",Settings!$F$7&lt;&gt;"Y"),NA(),Capability!$Q$9))</f>
        <v/>
      </c>
      <c r="EN119">
        <f>IF(ISNA(EF119),NA(),IF(OR(Capability!$P$9="",Settings!$F$7&lt;&gt;"Y"),NA(),Capability!$P$9))</f>
        <v/>
      </c>
      <c r="ET119">
        <f>IF((EW$1+115)&gt;EU$1,NA(),(EW$1+115)-4)</f>
        <v/>
      </c>
      <c r="EU119">
        <f>IF((EW$1+115)&gt;EU$1,NA(),INDEX('Data Entry'!$M$5:$M$10004,(EW$1+115)-4))</f>
        <v/>
      </c>
      <c r="EV119">
        <f>IF(ISNA(ET119),NA(),Capability!$K$10)</f>
        <v/>
      </c>
      <c r="EW119">
        <f>IF(ISNA(ET119),NA(),Capability!$J$10)</f>
        <v/>
      </c>
      <c r="EX119">
        <f>IF(ISNA(ET119),NA(),Capability!$L$10)</f>
        <v/>
      </c>
      <c r="EY119">
        <f>IF(OR(ISNA(EU119),ISNA(EU118)),NA(),ABS(EU119-EU118))</f>
        <v/>
      </c>
      <c r="EZ119">
        <f>IF(ISNA(ET119),NA(),Capability!$N$10)</f>
        <v/>
      </c>
      <c r="FA119">
        <f>IF(ISNA(ET119),NA(),IF(OR(Capability!$Q$10="",Settings!$F$7&lt;&gt;"Y"),NA(),Capability!$Q$10))</f>
        <v/>
      </c>
      <c r="FB119">
        <f>IF(ISNA(ET119),NA(),IF(OR(Capability!$P$10="",Settings!$F$7&lt;&gt;"Y"),NA(),Capability!$P$10))</f>
        <v/>
      </c>
      <c r="FH119">
        <f>IF((FK$1+115)&gt;FI$1,NA(),(FK$1+115)-4)</f>
        <v/>
      </c>
      <c r="FI119">
        <f>IF((FK$1+115)&gt;FI$1,NA(),INDEX('Data Entry'!$N$5:$N$10004,(FK$1+115)-4))</f>
        <v/>
      </c>
      <c r="FJ119">
        <f>IF(ISNA(FH119),NA(),Capability!$K$11)</f>
        <v/>
      </c>
      <c r="FK119">
        <f>IF(ISNA(FH119),NA(),Capability!$J$11)</f>
        <v/>
      </c>
      <c r="FL119">
        <f>IF(ISNA(FH119),NA(),Capability!$L$11)</f>
        <v/>
      </c>
      <c r="FM119">
        <f>IF(OR(ISNA(FI119),ISNA(FI118)),NA(),ABS(FI119-FI118))</f>
        <v/>
      </c>
      <c r="FN119">
        <f>IF(ISNA(FH119),NA(),Capability!$N$11)</f>
        <v/>
      </c>
      <c r="FO119">
        <f>IF(ISNA(FH119),NA(),IF(OR(Capability!$Q$11="",Settings!$F$7&lt;&gt;"Y"),NA(),Capability!$Q$11))</f>
        <v/>
      </c>
      <c r="FP119">
        <f>IF(ISNA(FH119),NA(),IF(OR(Capability!$P$11="",Settings!$F$7&lt;&gt;"Y"),NA(),Capability!$P$11))</f>
        <v/>
      </c>
      <c r="FV119">
        <f>IF((FY$1+115)&gt;FW$1,NA(),(FY$1+115)-4)</f>
        <v/>
      </c>
      <c r="FW119">
        <f>IF((FY$1+115)&gt;FW$1,NA(),INDEX('Data Entry'!$O$5:$O$10004,(FY$1+115)-4))</f>
        <v/>
      </c>
      <c r="FX119">
        <f>IF(ISNA(FV119),NA(),Capability!$K$12)</f>
        <v/>
      </c>
      <c r="FY119">
        <f>IF(ISNA(FV119),NA(),Capability!$J$12)</f>
        <v/>
      </c>
      <c r="FZ119">
        <f>IF(ISNA(FV119),NA(),Capability!$L$12)</f>
        <v/>
      </c>
      <c r="GA119">
        <f>IF(OR(ISNA(FW119),ISNA(FW118)),NA(),ABS(FW119-FW118))</f>
        <v/>
      </c>
      <c r="GB119">
        <f>IF(ISNA(FV119),NA(),Capability!$N$12)</f>
        <v/>
      </c>
      <c r="GC119">
        <f>IF(ISNA(FV119),NA(),IF(OR(Capability!$Q$12="",Settings!$F$7&lt;&gt;"Y"),NA(),Capability!$Q$12))</f>
        <v/>
      </c>
      <c r="GD119">
        <f>IF(ISNA(FV119),NA(),IF(OR(Capability!$P$12="",Settings!$F$7&lt;&gt;"Y"),NA(),Capability!$P$12))</f>
        <v/>
      </c>
      <c r="GJ119">
        <f>IF((GM$1+115)&gt;GK$1,NA(),(GM$1+115)-4)</f>
        <v/>
      </c>
      <c r="GK119">
        <f>IF((GM$1+115)&gt;GK$1,NA(),INDEX('Data Entry'!$P$5:$P$10004,(GM$1+115)-4))</f>
        <v/>
      </c>
      <c r="GL119">
        <f>IF(ISNA(GJ119),NA(),Capability!$K$13)</f>
        <v/>
      </c>
      <c r="GM119">
        <f>IF(ISNA(GJ119),NA(),Capability!$J$13)</f>
        <v/>
      </c>
      <c r="GN119">
        <f>IF(ISNA(GJ119),NA(),Capability!$L$13)</f>
        <v/>
      </c>
      <c r="GO119">
        <f>IF(OR(ISNA(GK119),ISNA(GK118)),NA(),ABS(GK119-GK118))</f>
        <v/>
      </c>
      <c r="GP119">
        <f>IF(ISNA(GJ119),NA(),Capability!$N$13)</f>
        <v/>
      </c>
      <c r="GQ119">
        <f>IF(ISNA(GJ119),NA(),IF(OR(Capability!$Q$13="",Settings!$F$7&lt;&gt;"Y"),NA(),Capability!$Q$13))</f>
        <v/>
      </c>
      <c r="GR119">
        <f>IF(ISNA(GJ119),NA(),IF(OR(Capability!$P$13="",Settings!$F$7&lt;&gt;"Y"),NA(),Capability!$P$13))</f>
        <v/>
      </c>
      <c r="GX119">
        <f>IF((HA$1+115)&gt;GY$1,NA(),(HA$1+115)-4)</f>
        <v/>
      </c>
      <c r="GY119">
        <f>IF((HA$1+115)&gt;GY$1,NA(),INDEX('Data Entry'!$Q$5:$Q$10004,(HA$1+115)-4))</f>
        <v/>
      </c>
      <c r="GZ119">
        <f>IF(ISNA(GX119),NA(),Capability!$K$14)</f>
        <v/>
      </c>
      <c r="HA119">
        <f>IF(ISNA(GX119),NA(),Capability!$J$14)</f>
        <v/>
      </c>
      <c r="HB119">
        <f>IF(ISNA(GX119),NA(),Capability!$L$14)</f>
        <v/>
      </c>
      <c r="HC119">
        <f>IF(OR(ISNA(GY119),ISNA(GY118)),NA(),ABS(GY119-GY118))</f>
        <v/>
      </c>
      <c r="HD119">
        <f>IF(ISNA(GX119),NA(),Capability!$N$14)</f>
        <v/>
      </c>
      <c r="HE119">
        <f>IF(ISNA(GX119),NA(),IF(OR(Capability!$Q$14="",Settings!$F$7&lt;&gt;"Y"),NA(),Capability!$Q$14))</f>
        <v/>
      </c>
      <c r="HF119">
        <f>IF(ISNA(GX119),NA(),IF(OR(Capability!$P$14="",Settings!$F$7&lt;&gt;"Y"),NA(),Capability!$P$14))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P120">
        <f>IF((CS$1+116)&gt;CQ$1,NA(),(CS$1+116)-4)</f>
        <v/>
      </c>
      <c r="CQ120">
        <f>IF((CS$1+116)&gt;CQ$1,NA(),INDEX('Data Entry'!$I$5:$I$10004,(CS$1+116)-4))</f>
        <v/>
      </c>
      <c r="CR120">
        <f>IF(ISNA(CP120),NA(),Capability!$K$6)</f>
        <v/>
      </c>
      <c r="CS120">
        <f>IF(ISNA(CP120),NA(),Capability!$J$6)</f>
        <v/>
      </c>
      <c r="CT120">
        <f>IF(ISNA(CP120),NA(),Capability!$L$6)</f>
        <v/>
      </c>
      <c r="CU120">
        <f>IF(OR(ISNA(CQ120),ISNA(CQ119)),NA(),ABS(CQ120-CQ119))</f>
        <v/>
      </c>
      <c r="CV120">
        <f>IF(ISNA(CP120),NA(),Capability!$N$6)</f>
        <v/>
      </c>
      <c r="CW120">
        <f>IF(ISNA(CP120),NA(),IF(OR(Capability!$Q$6="",Settings!$F$7&lt;&gt;"Y"),NA(),Capability!$Q$6))</f>
        <v/>
      </c>
      <c r="CX120">
        <f>IF(ISNA(CP120),NA(),IF(OR(Capability!$P$6="",Settings!$F$7&lt;&gt;"Y"),NA(),Capability!$P$6))</f>
        <v/>
      </c>
      <c r="DD120">
        <f>IF((DG$1+116)&gt;DE$1,NA(),(DG$1+116)-4)</f>
        <v/>
      </c>
      <c r="DE120">
        <f>IF((DG$1+116)&gt;DE$1,NA(),INDEX('Data Entry'!$J$5:$J$10004,(DG$1+116)-4))</f>
        <v/>
      </c>
      <c r="DF120">
        <f>IF(ISNA(DD120),NA(),Capability!$K$7)</f>
        <v/>
      </c>
      <c r="DG120">
        <f>IF(ISNA(DD120),NA(),Capability!$J$7)</f>
        <v/>
      </c>
      <c r="DH120">
        <f>IF(ISNA(DD120),NA(),Capability!$L$7)</f>
        <v/>
      </c>
      <c r="DI120">
        <f>IF(OR(ISNA(DE120),ISNA(DE119)),NA(),ABS(DE120-DE119))</f>
        <v/>
      </c>
      <c r="DJ120">
        <f>IF(ISNA(DD120),NA(),Capability!$N$7)</f>
        <v/>
      </c>
      <c r="DK120">
        <f>IF(ISNA(DD120),NA(),IF(OR(Capability!$Q$7="",Settings!$F$7&lt;&gt;"Y"),NA(),Capability!$Q$7))</f>
        <v/>
      </c>
      <c r="DL120">
        <f>IF(ISNA(DD120),NA(),IF(OR(Capability!$P$7="",Settings!$F$7&lt;&gt;"Y"),NA(),Capability!$P$7))</f>
        <v/>
      </c>
      <c r="DR120">
        <f>IF((DU$1+116)&gt;DS$1,NA(),(DU$1+116)-4)</f>
        <v/>
      </c>
      <c r="DS120">
        <f>IF((DU$1+116)&gt;DS$1,NA(),INDEX('Data Entry'!$K$5:$K$10004,(DU$1+116)-4))</f>
        <v/>
      </c>
      <c r="DT120">
        <f>IF(ISNA(DR120),NA(),Capability!$K$8)</f>
        <v/>
      </c>
      <c r="DU120">
        <f>IF(ISNA(DR120),NA(),Capability!$J$8)</f>
        <v/>
      </c>
      <c r="DV120">
        <f>IF(ISNA(DR120),NA(),Capability!$L$8)</f>
        <v/>
      </c>
      <c r="DW120">
        <f>IF(OR(ISNA(DS120),ISNA(DS119)),NA(),ABS(DS120-DS119))</f>
        <v/>
      </c>
      <c r="DX120">
        <f>IF(ISNA(DR120),NA(),Capability!$N$8)</f>
        <v/>
      </c>
      <c r="DY120">
        <f>IF(ISNA(DR120),NA(),IF(OR(Capability!$Q$8="",Settings!$F$7&lt;&gt;"Y"),NA(),Capability!$Q$8))</f>
        <v/>
      </c>
      <c r="DZ120">
        <f>IF(ISNA(DR120),NA(),IF(OR(Capability!$P$8="",Settings!$F$7&lt;&gt;"Y"),NA(),Capability!$P$8))</f>
        <v/>
      </c>
      <c r="EF120">
        <f>IF((EI$1+116)&gt;EG$1,NA(),(EI$1+116)-4)</f>
        <v/>
      </c>
      <c r="EG120">
        <f>IF((EI$1+116)&gt;EG$1,NA(),INDEX('Data Entry'!$L$5:$L$10004,(EI$1+116)-4))</f>
        <v/>
      </c>
      <c r="EH120">
        <f>IF(ISNA(EF120),NA(),Capability!$K$9)</f>
        <v/>
      </c>
      <c r="EI120">
        <f>IF(ISNA(EF120),NA(),Capability!$J$9)</f>
        <v/>
      </c>
      <c r="EJ120">
        <f>IF(ISNA(EF120),NA(),Capability!$L$9)</f>
        <v/>
      </c>
      <c r="EK120">
        <f>IF(OR(ISNA(EG120),ISNA(EG119)),NA(),ABS(EG120-EG119))</f>
        <v/>
      </c>
      <c r="EL120">
        <f>IF(ISNA(EF120),NA(),Capability!$N$9)</f>
        <v/>
      </c>
      <c r="EM120">
        <f>IF(ISNA(EF120),NA(),IF(OR(Capability!$Q$9="",Settings!$F$7&lt;&gt;"Y"),NA(),Capability!$Q$9))</f>
        <v/>
      </c>
      <c r="EN120">
        <f>IF(ISNA(EF120),NA(),IF(OR(Capability!$P$9="",Settings!$F$7&lt;&gt;"Y"),NA(),Capability!$P$9))</f>
        <v/>
      </c>
      <c r="ET120">
        <f>IF((EW$1+116)&gt;EU$1,NA(),(EW$1+116)-4)</f>
        <v/>
      </c>
      <c r="EU120">
        <f>IF((EW$1+116)&gt;EU$1,NA(),INDEX('Data Entry'!$M$5:$M$10004,(EW$1+116)-4))</f>
        <v/>
      </c>
      <c r="EV120">
        <f>IF(ISNA(ET120),NA(),Capability!$K$10)</f>
        <v/>
      </c>
      <c r="EW120">
        <f>IF(ISNA(ET120),NA(),Capability!$J$10)</f>
        <v/>
      </c>
      <c r="EX120">
        <f>IF(ISNA(ET120),NA(),Capability!$L$10)</f>
        <v/>
      </c>
      <c r="EY120">
        <f>IF(OR(ISNA(EU120),ISNA(EU119)),NA(),ABS(EU120-EU119))</f>
        <v/>
      </c>
      <c r="EZ120">
        <f>IF(ISNA(ET120),NA(),Capability!$N$10)</f>
        <v/>
      </c>
      <c r="FA120">
        <f>IF(ISNA(ET120),NA(),IF(OR(Capability!$Q$10="",Settings!$F$7&lt;&gt;"Y"),NA(),Capability!$Q$10))</f>
        <v/>
      </c>
      <c r="FB120">
        <f>IF(ISNA(ET120),NA(),IF(OR(Capability!$P$10="",Settings!$F$7&lt;&gt;"Y"),NA(),Capability!$P$10))</f>
        <v/>
      </c>
      <c r="FH120">
        <f>IF((FK$1+116)&gt;FI$1,NA(),(FK$1+116)-4)</f>
        <v/>
      </c>
      <c r="FI120">
        <f>IF((FK$1+116)&gt;FI$1,NA(),INDEX('Data Entry'!$N$5:$N$10004,(FK$1+116)-4))</f>
        <v/>
      </c>
      <c r="FJ120">
        <f>IF(ISNA(FH120),NA(),Capability!$K$11)</f>
        <v/>
      </c>
      <c r="FK120">
        <f>IF(ISNA(FH120),NA(),Capability!$J$11)</f>
        <v/>
      </c>
      <c r="FL120">
        <f>IF(ISNA(FH120),NA(),Capability!$L$11)</f>
        <v/>
      </c>
      <c r="FM120">
        <f>IF(OR(ISNA(FI120),ISNA(FI119)),NA(),ABS(FI120-FI119))</f>
        <v/>
      </c>
      <c r="FN120">
        <f>IF(ISNA(FH120),NA(),Capability!$N$11)</f>
        <v/>
      </c>
      <c r="FO120">
        <f>IF(ISNA(FH120),NA(),IF(OR(Capability!$Q$11="",Settings!$F$7&lt;&gt;"Y"),NA(),Capability!$Q$11))</f>
        <v/>
      </c>
      <c r="FP120">
        <f>IF(ISNA(FH120),NA(),IF(OR(Capability!$P$11="",Settings!$F$7&lt;&gt;"Y"),NA(),Capability!$P$11))</f>
        <v/>
      </c>
      <c r="FV120">
        <f>IF((FY$1+116)&gt;FW$1,NA(),(FY$1+116)-4)</f>
        <v/>
      </c>
      <c r="FW120">
        <f>IF((FY$1+116)&gt;FW$1,NA(),INDEX('Data Entry'!$O$5:$O$10004,(FY$1+116)-4))</f>
        <v/>
      </c>
      <c r="FX120">
        <f>IF(ISNA(FV120),NA(),Capability!$K$12)</f>
        <v/>
      </c>
      <c r="FY120">
        <f>IF(ISNA(FV120),NA(),Capability!$J$12)</f>
        <v/>
      </c>
      <c r="FZ120">
        <f>IF(ISNA(FV120),NA(),Capability!$L$12)</f>
        <v/>
      </c>
      <c r="GA120">
        <f>IF(OR(ISNA(FW120),ISNA(FW119)),NA(),ABS(FW120-FW119))</f>
        <v/>
      </c>
      <c r="GB120">
        <f>IF(ISNA(FV120),NA(),Capability!$N$12)</f>
        <v/>
      </c>
      <c r="GC120">
        <f>IF(ISNA(FV120),NA(),IF(OR(Capability!$Q$12="",Settings!$F$7&lt;&gt;"Y"),NA(),Capability!$Q$12))</f>
        <v/>
      </c>
      <c r="GD120">
        <f>IF(ISNA(FV120),NA(),IF(OR(Capability!$P$12="",Settings!$F$7&lt;&gt;"Y"),NA(),Capability!$P$12))</f>
        <v/>
      </c>
      <c r="GJ120">
        <f>IF((GM$1+116)&gt;GK$1,NA(),(GM$1+116)-4)</f>
        <v/>
      </c>
      <c r="GK120">
        <f>IF((GM$1+116)&gt;GK$1,NA(),INDEX('Data Entry'!$P$5:$P$10004,(GM$1+116)-4))</f>
        <v/>
      </c>
      <c r="GL120">
        <f>IF(ISNA(GJ120),NA(),Capability!$K$13)</f>
        <v/>
      </c>
      <c r="GM120">
        <f>IF(ISNA(GJ120),NA(),Capability!$J$13)</f>
        <v/>
      </c>
      <c r="GN120">
        <f>IF(ISNA(GJ120),NA(),Capability!$L$13)</f>
        <v/>
      </c>
      <c r="GO120">
        <f>IF(OR(ISNA(GK120),ISNA(GK119)),NA(),ABS(GK120-GK119))</f>
        <v/>
      </c>
      <c r="GP120">
        <f>IF(ISNA(GJ120),NA(),Capability!$N$13)</f>
        <v/>
      </c>
      <c r="GQ120">
        <f>IF(ISNA(GJ120),NA(),IF(OR(Capability!$Q$13="",Settings!$F$7&lt;&gt;"Y"),NA(),Capability!$Q$13))</f>
        <v/>
      </c>
      <c r="GR120">
        <f>IF(ISNA(GJ120),NA(),IF(OR(Capability!$P$13="",Settings!$F$7&lt;&gt;"Y"),NA(),Capability!$P$13))</f>
        <v/>
      </c>
      <c r="GX120">
        <f>IF((HA$1+116)&gt;GY$1,NA(),(HA$1+116)-4)</f>
        <v/>
      </c>
      <c r="GY120">
        <f>IF((HA$1+116)&gt;GY$1,NA(),INDEX('Data Entry'!$Q$5:$Q$10004,(HA$1+116)-4))</f>
        <v/>
      </c>
      <c r="GZ120">
        <f>IF(ISNA(GX120),NA(),Capability!$K$14)</f>
        <v/>
      </c>
      <c r="HA120">
        <f>IF(ISNA(GX120),NA(),Capability!$J$14)</f>
        <v/>
      </c>
      <c r="HB120">
        <f>IF(ISNA(GX120),NA(),Capability!$L$14)</f>
        <v/>
      </c>
      <c r="HC120">
        <f>IF(OR(ISNA(GY120),ISNA(GY119)),NA(),ABS(GY120-GY119))</f>
        <v/>
      </c>
      <c r="HD120">
        <f>IF(ISNA(GX120),NA(),Capability!$N$14)</f>
        <v/>
      </c>
      <c r="HE120">
        <f>IF(ISNA(GX120),NA(),IF(OR(Capability!$Q$14="",Settings!$F$7&lt;&gt;"Y"),NA(),Capability!$Q$14))</f>
        <v/>
      </c>
      <c r="HF120">
        <f>IF(ISNA(GX120),NA(),IF(OR(Capability!$P$14="",Settings!$F$7&lt;&gt;"Y"),NA(),Capability!$P$14))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P121">
        <f>IF((CS$1+117)&gt;CQ$1,NA(),(CS$1+117)-4)</f>
        <v/>
      </c>
      <c r="CQ121">
        <f>IF((CS$1+117)&gt;CQ$1,NA(),INDEX('Data Entry'!$I$5:$I$10004,(CS$1+117)-4))</f>
        <v/>
      </c>
      <c r="CR121">
        <f>IF(ISNA(CP121),NA(),Capability!$K$6)</f>
        <v/>
      </c>
      <c r="CS121">
        <f>IF(ISNA(CP121),NA(),Capability!$J$6)</f>
        <v/>
      </c>
      <c r="CT121">
        <f>IF(ISNA(CP121),NA(),Capability!$L$6)</f>
        <v/>
      </c>
      <c r="CU121">
        <f>IF(OR(ISNA(CQ121),ISNA(CQ120)),NA(),ABS(CQ121-CQ120))</f>
        <v/>
      </c>
      <c r="CV121">
        <f>IF(ISNA(CP121),NA(),Capability!$N$6)</f>
        <v/>
      </c>
      <c r="CW121">
        <f>IF(ISNA(CP121),NA(),IF(OR(Capability!$Q$6="",Settings!$F$7&lt;&gt;"Y"),NA(),Capability!$Q$6))</f>
        <v/>
      </c>
      <c r="CX121">
        <f>IF(ISNA(CP121),NA(),IF(OR(Capability!$P$6="",Settings!$F$7&lt;&gt;"Y"),NA(),Capability!$P$6))</f>
        <v/>
      </c>
      <c r="DD121">
        <f>IF((DG$1+117)&gt;DE$1,NA(),(DG$1+117)-4)</f>
        <v/>
      </c>
      <c r="DE121">
        <f>IF((DG$1+117)&gt;DE$1,NA(),INDEX('Data Entry'!$J$5:$J$10004,(DG$1+117)-4))</f>
        <v/>
      </c>
      <c r="DF121">
        <f>IF(ISNA(DD121),NA(),Capability!$K$7)</f>
        <v/>
      </c>
      <c r="DG121">
        <f>IF(ISNA(DD121),NA(),Capability!$J$7)</f>
        <v/>
      </c>
      <c r="DH121">
        <f>IF(ISNA(DD121),NA(),Capability!$L$7)</f>
        <v/>
      </c>
      <c r="DI121">
        <f>IF(OR(ISNA(DE121),ISNA(DE120)),NA(),ABS(DE121-DE120))</f>
        <v/>
      </c>
      <c r="DJ121">
        <f>IF(ISNA(DD121),NA(),Capability!$N$7)</f>
        <v/>
      </c>
      <c r="DK121">
        <f>IF(ISNA(DD121),NA(),IF(OR(Capability!$Q$7="",Settings!$F$7&lt;&gt;"Y"),NA(),Capability!$Q$7))</f>
        <v/>
      </c>
      <c r="DL121">
        <f>IF(ISNA(DD121),NA(),IF(OR(Capability!$P$7="",Settings!$F$7&lt;&gt;"Y"),NA(),Capability!$P$7))</f>
        <v/>
      </c>
      <c r="DR121">
        <f>IF((DU$1+117)&gt;DS$1,NA(),(DU$1+117)-4)</f>
        <v/>
      </c>
      <c r="DS121">
        <f>IF((DU$1+117)&gt;DS$1,NA(),INDEX('Data Entry'!$K$5:$K$10004,(DU$1+117)-4))</f>
        <v/>
      </c>
      <c r="DT121">
        <f>IF(ISNA(DR121),NA(),Capability!$K$8)</f>
        <v/>
      </c>
      <c r="DU121">
        <f>IF(ISNA(DR121),NA(),Capability!$J$8)</f>
        <v/>
      </c>
      <c r="DV121">
        <f>IF(ISNA(DR121),NA(),Capability!$L$8)</f>
        <v/>
      </c>
      <c r="DW121">
        <f>IF(OR(ISNA(DS121),ISNA(DS120)),NA(),ABS(DS121-DS120))</f>
        <v/>
      </c>
      <c r="DX121">
        <f>IF(ISNA(DR121),NA(),Capability!$N$8)</f>
        <v/>
      </c>
      <c r="DY121">
        <f>IF(ISNA(DR121),NA(),IF(OR(Capability!$Q$8="",Settings!$F$7&lt;&gt;"Y"),NA(),Capability!$Q$8))</f>
        <v/>
      </c>
      <c r="DZ121">
        <f>IF(ISNA(DR121),NA(),IF(OR(Capability!$P$8="",Settings!$F$7&lt;&gt;"Y"),NA(),Capability!$P$8))</f>
        <v/>
      </c>
      <c r="EF121">
        <f>IF((EI$1+117)&gt;EG$1,NA(),(EI$1+117)-4)</f>
        <v/>
      </c>
      <c r="EG121">
        <f>IF((EI$1+117)&gt;EG$1,NA(),INDEX('Data Entry'!$L$5:$L$10004,(EI$1+117)-4))</f>
        <v/>
      </c>
      <c r="EH121">
        <f>IF(ISNA(EF121),NA(),Capability!$K$9)</f>
        <v/>
      </c>
      <c r="EI121">
        <f>IF(ISNA(EF121),NA(),Capability!$J$9)</f>
        <v/>
      </c>
      <c r="EJ121">
        <f>IF(ISNA(EF121),NA(),Capability!$L$9)</f>
        <v/>
      </c>
      <c r="EK121">
        <f>IF(OR(ISNA(EG121),ISNA(EG120)),NA(),ABS(EG121-EG120))</f>
        <v/>
      </c>
      <c r="EL121">
        <f>IF(ISNA(EF121),NA(),Capability!$N$9)</f>
        <v/>
      </c>
      <c r="EM121">
        <f>IF(ISNA(EF121),NA(),IF(OR(Capability!$Q$9="",Settings!$F$7&lt;&gt;"Y"),NA(),Capability!$Q$9))</f>
        <v/>
      </c>
      <c r="EN121">
        <f>IF(ISNA(EF121),NA(),IF(OR(Capability!$P$9="",Settings!$F$7&lt;&gt;"Y"),NA(),Capability!$P$9))</f>
        <v/>
      </c>
      <c r="ET121">
        <f>IF((EW$1+117)&gt;EU$1,NA(),(EW$1+117)-4)</f>
        <v/>
      </c>
      <c r="EU121">
        <f>IF((EW$1+117)&gt;EU$1,NA(),INDEX('Data Entry'!$M$5:$M$10004,(EW$1+117)-4))</f>
        <v/>
      </c>
      <c r="EV121">
        <f>IF(ISNA(ET121),NA(),Capability!$K$10)</f>
        <v/>
      </c>
      <c r="EW121">
        <f>IF(ISNA(ET121),NA(),Capability!$J$10)</f>
        <v/>
      </c>
      <c r="EX121">
        <f>IF(ISNA(ET121),NA(),Capability!$L$10)</f>
        <v/>
      </c>
      <c r="EY121">
        <f>IF(OR(ISNA(EU121),ISNA(EU120)),NA(),ABS(EU121-EU120))</f>
        <v/>
      </c>
      <c r="EZ121">
        <f>IF(ISNA(ET121),NA(),Capability!$N$10)</f>
        <v/>
      </c>
      <c r="FA121">
        <f>IF(ISNA(ET121),NA(),IF(OR(Capability!$Q$10="",Settings!$F$7&lt;&gt;"Y"),NA(),Capability!$Q$10))</f>
        <v/>
      </c>
      <c r="FB121">
        <f>IF(ISNA(ET121),NA(),IF(OR(Capability!$P$10="",Settings!$F$7&lt;&gt;"Y"),NA(),Capability!$P$10))</f>
        <v/>
      </c>
      <c r="FH121">
        <f>IF((FK$1+117)&gt;FI$1,NA(),(FK$1+117)-4)</f>
        <v/>
      </c>
      <c r="FI121">
        <f>IF((FK$1+117)&gt;FI$1,NA(),INDEX('Data Entry'!$N$5:$N$10004,(FK$1+117)-4))</f>
        <v/>
      </c>
      <c r="FJ121">
        <f>IF(ISNA(FH121),NA(),Capability!$K$11)</f>
        <v/>
      </c>
      <c r="FK121">
        <f>IF(ISNA(FH121),NA(),Capability!$J$11)</f>
        <v/>
      </c>
      <c r="FL121">
        <f>IF(ISNA(FH121),NA(),Capability!$L$11)</f>
        <v/>
      </c>
      <c r="FM121">
        <f>IF(OR(ISNA(FI121),ISNA(FI120)),NA(),ABS(FI121-FI120))</f>
        <v/>
      </c>
      <c r="FN121">
        <f>IF(ISNA(FH121),NA(),Capability!$N$11)</f>
        <v/>
      </c>
      <c r="FO121">
        <f>IF(ISNA(FH121),NA(),IF(OR(Capability!$Q$11="",Settings!$F$7&lt;&gt;"Y"),NA(),Capability!$Q$11))</f>
        <v/>
      </c>
      <c r="FP121">
        <f>IF(ISNA(FH121),NA(),IF(OR(Capability!$P$11="",Settings!$F$7&lt;&gt;"Y"),NA(),Capability!$P$11))</f>
        <v/>
      </c>
      <c r="FV121">
        <f>IF((FY$1+117)&gt;FW$1,NA(),(FY$1+117)-4)</f>
        <v/>
      </c>
      <c r="FW121">
        <f>IF((FY$1+117)&gt;FW$1,NA(),INDEX('Data Entry'!$O$5:$O$10004,(FY$1+117)-4))</f>
        <v/>
      </c>
      <c r="FX121">
        <f>IF(ISNA(FV121),NA(),Capability!$K$12)</f>
        <v/>
      </c>
      <c r="FY121">
        <f>IF(ISNA(FV121),NA(),Capability!$J$12)</f>
        <v/>
      </c>
      <c r="FZ121">
        <f>IF(ISNA(FV121),NA(),Capability!$L$12)</f>
        <v/>
      </c>
      <c r="GA121">
        <f>IF(OR(ISNA(FW121),ISNA(FW120)),NA(),ABS(FW121-FW120))</f>
        <v/>
      </c>
      <c r="GB121">
        <f>IF(ISNA(FV121),NA(),Capability!$N$12)</f>
        <v/>
      </c>
      <c r="GC121">
        <f>IF(ISNA(FV121),NA(),IF(OR(Capability!$Q$12="",Settings!$F$7&lt;&gt;"Y"),NA(),Capability!$Q$12))</f>
        <v/>
      </c>
      <c r="GD121">
        <f>IF(ISNA(FV121),NA(),IF(OR(Capability!$P$12="",Settings!$F$7&lt;&gt;"Y"),NA(),Capability!$P$12))</f>
        <v/>
      </c>
      <c r="GJ121">
        <f>IF((GM$1+117)&gt;GK$1,NA(),(GM$1+117)-4)</f>
        <v/>
      </c>
      <c r="GK121">
        <f>IF((GM$1+117)&gt;GK$1,NA(),INDEX('Data Entry'!$P$5:$P$10004,(GM$1+117)-4))</f>
        <v/>
      </c>
      <c r="GL121">
        <f>IF(ISNA(GJ121),NA(),Capability!$K$13)</f>
        <v/>
      </c>
      <c r="GM121">
        <f>IF(ISNA(GJ121),NA(),Capability!$J$13)</f>
        <v/>
      </c>
      <c r="GN121">
        <f>IF(ISNA(GJ121),NA(),Capability!$L$13)</f>
        <v/>
      </c>
      <c r="GO121">
        <f>IF(OR(ISNA(GK121),ISNA(GK120)),NA(),ABS(GK121-GK120))</f>
        <v/>
      </c>
      <c r="GP121">
        <f>IF(ISNA(GJ121),NA(),Capability!$N$13)</f>
        <v/>
      </c>
      <c r="GQ121">
        <f>IF(ISNA(GJ121),NA(),IF(OR(Capability!$Q$13="",Settings!$F$7&lt;&gt;"Y"),NA(),Capability!$Q$13))</f>
        <v/>
      </c>
      <c r="GR121">
        <f>IF(ISNA(GJ121),NA(),IF(OR(Capability!$P$13="",Settings!$F$7&lt;&gt;"Y"),NA(),Capability!$P$13))</f>
        <v/>
      </c>
      <c r="GX121">
        <f>IF((HA$1+117)&gt;GY$1,NA(),(HA$1+117)-4)</f>
        <v/>
      </c>
      <c r="GY121">
        <f>IF((HA$1+117)&gt;GY$1,NA(),INDEX('Data Entry'!$Q$5:$Q$10004,(HA$1+117)-4))</f>
        <v/>
      </c>
      <c r="GZ121">
        <f>IF(ISNA(GX121),NA(),Capability!$K$14)</f>
        <v/>
      </c>
      <c r="HA121">
        <f>IF(ISNA(GX121),NA(),Capability!$J$14)</f>
        <v/>
      </c>
      <c r="HB121">
        <f>IF(ISNA(GX121),NA(),Capability!$L$14)</f>
        <v/>
      </c>
      <c r="HC121">
        <f>IF(OR(ISNA(GY121),ISNA(GY120)),NA(),ABS(GY121-GY120))</f>
        <v/>
      </c>
      <c r="HD121">
        <f>IF(ISNA(GX121),NA(),Capability!$N$14)</f>
        <v/>
      </c>
      <c r="HE121">
        <f>IF(ISNA(GX121),NA(),IF(OR(Capability!$Q$14="",Settings!$F$7&lt;&gt;"Y"),NA(),Capability!$Q$14))</f>
        <v/>
      </c>
      <c r="HF121">
        <f>IF(ISNA(GX121),NA(),IF(OR(Capability!$P$14="",Settings!$F$7&lt;&gt;"Y"),NA(),Capability!$P$14))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P122">
        <f>IF((CS$1+118)&gt;CQ$1,NA(),(CS$1+118)-4)</f>
        <v/>
      </c>
      <c r="CQ122">
        <f>IF((CS$1+118)&gt;CQ$1,NA(),INDEX('Data Entry'!$I$5:$I$10004,(CS$1+118)-4))</f>
        <v/>
      </c>
      <c r="CR122">
        <f>IF(ISNA(CP122),NA(),Capability!$K$6)</f>
        <v/>
      </c>
      <c r="CS122">
        <f>IF(ISNA(CP122),NA(),Capability!$J$6)</f>
        <v/>
      </c>
      <c r="CT122">
        <f>IF(ISNA(CP122),NA(),Capability!$L$6)</f>
        <v/>
      </c>
      <c r="CU122">
        <f>IF(OR(ISNA(CQ122),ISNA(CQ121)),NA(),ABS(CQ122-CQ121))</f>
        <v/>
      </c>
      <c r="CV122">
        <f>IF(ISNA(CP122),NA(),Capability!$N$6)</f>
        <v/>
      </c>
      <c r="CW122">
        <f>IF(ISNA(CP122),NA(),IF(OR(Capability!$Q$6="",Settings!$F$7&lt;&gt;"Y"),NA(),Capability!$Q$6))</f>
        <v/>
      </c>
      <c r="CX122">
        <f>IF(ISNA(CP122),NA(),IF(OR(Capability!$P$6="",Settings!$F$7&lt;&gt;"Y"),NA(),Capability!$P$6))</f>
        <v/>
      </c>
      <c r="DD122">
        <f>IF((DG$1+118)&gt;DE$1,NA(),(DG$1+118)-4)</f>
        <v/>
      </c>
      <c r="DE122">
        <f>IF((DG$1+118)&gt;DE$1,NA(),INDEX('Data Entry'!$J$5:$J$10004,(DG$1+118)-4))</f>
        <v/>
      </c>
      <c r="DF122">
        <f>IF(ISNA(DD122),NA(),Capability!$K$7)</f>
        <v/>
      </c>
      <c r="DG122">
        <f>IF(ISNA(DD122),NA(),Capability!$J$7)</f>
        <v/>
      </c>
      <c r="DH122">
        <f>IF(ISNA(DD122),NA(),Capability!$L$7)</f>
        <v/>
      </c>
      <c r="DI122">
        <f>IF(OR(ISNA(DE122),ISNA(DE121)),NA(),ABS(DE122-DE121))</f>
        <v/>
      </c>
      <c r="DJ122">
        <f>IF(ISNA(DD122),NA(),Capability!$N$7)</f>
        <v/>
      </c>
      <c r="DK122">
        <f>IF(ISNA(DD122),NA(),IF(OR(Capability!$Q$7="",Settings!$F$7&lt;&gt;"Y"),NA(),Capability!$Q$7))</f>
        <v/>
      </c>
      <c r="DL122">
        <f>IF(ISNA(DD122),NA(),IF(OR(Capability!$P$7="",Settings!$F$7&lt;&gt;"Y"),NA(),Capability!$P$7))</f>
        <v/>
      </c>
      <c r="DR122">
        <f>IF((DU$1+118)&gt;DS$1,NA(),(DU$1+118)-4)</f>
        <v/>
      </c>
      <c r="DS122">
        <f>IF((DU$1+118)&gt;DS$1,NA(),INDEX('Data Entry'!$K$5:$K$10004,(DU$1+118)-4))</f>
        <v/>
      </c>
      <c r="DT122">
        <f>IF(ISNA(DR122),NA(),Capability!$K$8)</f>
        <v/>
      </c>
      <c r="DU122">
        <f>IF(ISNA(DR122),NA(),Capability!$J$8)</f>
        <v/>
      </c>
      <c r="DV122">
        <f>IF(ISNA(DR122),NA(),Capability!$L$8)</f>
        <v/>
      </c>
      <c r="DW122">
        <f>IF(OR(ISNA(DS122),ISNA(DS121)),NA(),ABS(DS122-DS121))</f>
        <v/>
      </c>
      <c r="DX122">
        <f>IF(ISNA(DR122),NA(),Capability!$N$8)</f>
        <v/>
      </c>
      <c r="DY122">
        <f>IF(ISNA(DR122),NA(),IF(OR(Capability!$Q$8="",Settings!$F$7&lt;&gt;"Y"),NA(),Capability!$Q$8))</f>
        <v/>
      </c>
      <c r="DZ122">
        <f>IF(ISNA(DR122),NA(),IF(OR(Capability!$P$8="",Settings!$F$7&lt;&gt;"Y"),NA(),Capability!$P$8))</f>
        <v/>
      </c>
      <c r="EF122">
        <f>IF((EI$1+118)&gt;EG$1,NA(),(EI$1+118)-4)</f>
        <v/>
      </c>
      <c r="EG122">
        <f>IF((EI$1+118)&gt;EG$1,NA(),INDEX('Data Entry'!$L$5:$L$10004,(EI$1+118)-4))</f>
        <v/>
      </c>
      <c r="EH122">
        <f>IF(ISNA(EF122),NA(),Capability!$K$9)</f>
        <v/>
      </c>
      <c r="EI122">
        <f>IF(ISNA(EF122),NA(),Capability!$J$9)</f>
        <v/>
      </c>
      <c r="EJ122">
        <f>IF(ISNA(EF122),NA(),Capability!$L$9)</f>
        <v/>
      </c>
      <c r="EK122">
        <f>IF(OR(ISNA(EG122),ISNA(EG121)),NA(),ABS(EG122-EG121))</f>
        <v/>
      </c>
      <c r="EL122">
        <f>IF(ISNA(EF122),NA(),Capability!$N$9)</f>
        <v/>
      </c>
      <c r="EM122">
        <f>IF(ISNA(EF122),NA(),IF(OR(Capability!$Q$9="",Settings!$F$7&lt;&gt;"Y"),NA(),Capability!$Q$9))</f>
        <v/>
      </c>
      <c r="EN122">
        <f>IF(ISNA(EF122),NA(),IF(OR(Capability!$P$9="",Settings!$F$7&lt;&gt;"Y"),NA(),Capability!$P$9))</f>
        <v/>
      </c>
      <c r="ET122">
        <f>IF((EW$1+118)&gt;EU$1,NA(),(EW$1+118)-4)</f>
        <v/>
      </c>
      <c r="EU122">
        <f>IF((EW$1+118)&gt;EU$1,NA(),INDEX('Data Entry'!$M$5:$M$10004,(EW$1+118)-4))</f>
        <v/>
      </c>
      <c r="EV122">
        <f>IF(ISNA(ET122),NA(),Capability!$K$10)</f>
        <v/>
      </c>
      <c r="EW122">
        <f>IF(ISNA(ET122),NA(),Capability!$J$10)</f>
        <v/>
      </c>
      <c r="EX122">
        <f>IF(ISNA(ET122),NA(),Capability!$L$10)</f>
        <v/>
      </c>
      <c r="EY122">
        <f>IF(OR(ISNA(EU122),ISNA(EU121)),NA(),ABS(EU122-EU121))</f>
        <v/>
      </c>
      <c r="EZ122">
        <f>IF(ISNA(ET122),NA(),Capability!$N$10)</f>
        <v/>
      </c>
      <c r="FA122">
        <f>IF(ISNA(ET122),NA(),IF(OR(Capability!$Q$10="",Settings!$F$7&lt;&gt;"Y"),NA(),Capability!$Q$10))</f>
        <v/>
      </c>
      <c r="FB122">
        <f>IF(ISNA(ET122),NA(),IF(OR(Capability!$P$10="",Settings!$F$7&lt;&gt;"Y"),NA(),Capability!$P$10))</f>
        <v/>
      </c>
      <c r="FH122">
        <f>IF((FK$1+118)&gt;FI$1,NA(),(FK$1+118)-4)</f>
        <v/>
      </c>
      <c r="FI122">
        <f>IF((FK$1+118)&gt;FI$1,NA(),INDEX('Data Entry'!$N$5:$N$10004,(FK$1+118)-4))</f>
        <v/>
      </c>
      <c r="FJ122">
        <f>IF(ISNA(FH122),NA(),Capability!$K$11)</f>
        <v/>
      </c>
      <c r="FK122">
        <f>IF(ISNA(FH122),NA(),Capability!$J$11)</f>
        <v/>
      </c>
      <c r="FL122">
        <f>IF(ISNA(FH122),NA(),Capability!$L$11)</f>
        <v/>
      </c>
      <c r="FM122">
        <f>IF(OR(ISNA(FI122),ISNA(FI121)),NA(),ABS(FI122-FI121))</f>
        <v/>
      </c>
      <c r="FN122">
        <f>IF(ISNA(FH122),NA(),Capability!$N$11)</f>
        <v/>
      </c>
      <c r="FO122">
        <f>IF(ISNA(FH122),NA(),IF(OR(Capability!$Q$11="",Settings!$F$7&lt;&gt;"Y"),NA(),Capability!$Q$11))</f>
        <v/>
      </c>
      <c r="FP122">
        <f>IF(ISNA(FH122),NA(),IF(OR(Capability!$P$11="",Settings!$F$7&lt;&gt;"Y"),NA(),Capability!$P$11))</f>
        <v/>
      </c>
      <c r="FV122">
        <f>IF((FY$1+118)&gt;FW$1,NA(),(FY$1+118)-4)</f>
        <v/>
      </c>
      <c r="FW122">
        <f>IF((FY$1+118)&gt;FW$1,NA(),INDEX('Data Entry'!$O$5:$O$10004,(FY$1+118)-4))</f>
        <v/>
      </c>
      <c r="FX122">
        <f>IF(ISNA(FV122),NA(),Capability!$K$12)</f>
        <v/>
      </c>
      <c r="FY122">
        <f>IF(ISNA(FV122),NA(),Capability!$J$12)</f>
        <v/>
      </c>
      <c r="FZ122">
        <f>IF(ISNA(FV122),NA(),Capability!$L$12)</f>
        <v/>
      </c>
      <c r="GA122">
        <f>IF(OR(ISNA(FW122),ISNA(FW121)),NA(),ABS(FW122-FW121))</f>
        <v/>
      </c>
      <c r="GB122">
        <f>IF(ISNA(FV122),NA(),Capability!$N$12)</f>
        <v/>
      </c>
      <c r="GC122">
        <f>IF(ISNA(FV122),NA(),IF(OR(Capability!$Q$12="",Settings!$F$7&lt;&gt;"Y"),NA(),Capability!$Q$12))</f>
        <v/>
      </c>
      <c r="GD122">
        <f>IF(ISNA(FV122),NA(),IF(OR(Capability!$P$12="",Settings!$F$7&lt;&gt;"Y"),NA(),Capability!$P$12))</f>
        <v/>
      </c>
      <c r="GJ122">
        <f>IF((GM$1+118)&gt;GK$1,NA(),(GM$1+118)-4)</f>
        <v/>
      </c>
      <c r="GK122">
        <f>IF((GM$1+118)&gt;GK$1,NA(),INDEX('Data Entry'!$P$5:$P$10004,(GM$1+118)-4))</f>
        <v/>
      </c>
      <c r="GL122">
        <f>IF(ISNA(GJ122),NA(),Capability!$K$13)</f>
        <v/>
      </c>
      <c r="GM122">
        <f>IF(ISNA(GJ122),NA(),Capability!$J$13)</f>
        <v/>
      </c>
      <c r="GN122">
        <f>IF(ISNA(GJ122),NA(),Capability!$L$13)</f>
        <v/>
      </c>
      <c r="GO122">
        <f>IF(OR(ISNA(GK122),ISNA(GK121)),NA(),ABS(GK122-GK121))</f>
        <v/>
      </c>
      <c r="GP122">
        <f>IF(ISNA(GJ122),NA(),Capability!$N$13)</f>
        <v/>
      </c>
      <c r="GQ122">
        <f>IF(ISNA(GJ122),NA(),IF(OR(Capability!$Q$13="",Settings!$F$7&lt;&gt;"Y"),NA(),Capability!$Q$13))</f>
        <v/>
      </c>
      <c r="GR122">
        <f>IF(ISNA(GJ122),NA(),IF(OR(Capability!$P$13="",Settings!$F$7&lt;&gt;"Y"),NA(),Capability!$P$13))</f>
        <v/>
      </c>
      <c r="GX122">
        <f>IF((HA$1+118)&gt;GY$1,NA(),(HA$1+118)-4)</f>
        <v/>
      </c>
      <c r="GY122">
        <f>IF((HA$1+118)&gt;GY$1,NA(),INDEX('Data Entry'!$Q$5:$Q$10004,(HA$1+118)-4))</f>
        <v/>
      </c>
      <c r="GZ122">
        <f>IF(ISNA(GX122),NA(),Capability!$K$14)</f>
        <v/>
      </c>
      <c r="HA122">
        <f>IF(ISNA(GX122),NA(),Capability!$J$14)</f>
        <v/>
      </c>
      <c r="HB122">
        <f>IF(ISNA(GX122),NA(),Capability!$L$14)</f>
        <v/>
      </c>
      <c r="HC122">
        <f>IF(OR(ISNA(GY122),ISNA(GY121)),NA(),ABS(GY122-GY121))</f>
        <v/>
      </c>
      <c r="HD122">
        <f>IF(ISNA(GX122),NA(),Capability!$N$14)</f>
        <v/>
      </c>
      <c r="HE122">
        <f>IF(ISNA(GX122),NA(),IF(OR(Capability!$Q$14="",Settings!$F$7&lt;&gt;"Y"),NA(),Capability!$Q$14))</f>
        <v/>
      </c>
      <c r="HF122">
        <f>IF(ISNA(GX122),NA(),IF(OR(Capability!$P$14="",Settings!$F$7&lt;&gt;"Y"),NA(),Capability!$P$14))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P123">
        <f>IF((CS$1+119)&gt;CQ$1,NA(),(CS$1+119)-4)</f>
        <v/>
      </c>
      <c r="CQ123">
        <f>IF((CS$1+119)&gt;CQ$1,NA(),INDEX('Data Entry'!$I$5:$I$10004,(CS$1+119)-4))</f>
        <v/>
      </c>
      <c r="CR123">
        <f>IF(ISNA(CP123),NA(),Capability!$K$6)</f>
        <v/>
      </c>
      <c r="CS123">
        <f>IF(ISNA(CP123),NA(),Capability!$J$6)</f>
        <v/>
      </c>
      <c r="CT123">
        <f>IF(ISNA(CP123),NA(),Capability!$L$6)</f>
        <v/>
      </c>
      <c r="CU123">
        <f>IF(OR(ISNA(CQ123),ISNA(CQ122)),NA(),ABS(CQ123-CQ122))</f>
        <v/>
      </c>
      <c r="CV123">
        <f>IF(ISNA(CP123),NA(),Capability!$N$6)</f>
        <v/>
      </c>
      <c r="CW123">
        <f>IF(ISNA(CP123),NA(),IF(OR(Capability!$Q$6="",Settings!$F$7&lt;&gt;"Y"),NA(),Capability!$Q$6))</f>
        <v/>
      </c>
      <c r="CX123">
        <f>IF(ISNA(CP123),NA(),IF(OR(Capability!$P$6="",Settings!$F$7&lt;&gt;"Y"),NA(),Capability!$P$6))</f>
        <v/>
      </c>
      <c r="DD123">
        <f>IF((DG$1+119)&gt;DE$1,NA(),(DG$1+119)-4)</f>
        <v/>
      </c>
      <c r="DE123">
        <f>IF((DG$1+119)&gt;DE$1,NA(),INDEX('Data Entry'!$J$5:$J$10004,(DG$1+119)-4))</f>
        <v/>
      </c>
      <c r="DF123">
        <f>IF(ISNA(DD123),NA(),Capability!$K$7)</f>
        <v/>
      </c>
      <c r="DG123">
        <f>IF(ISNA(DD123),NA(),Capability!$J$7)</f>
        <v/>
      </c>
      <c r="DH123">
        <f>IF(ISNA(DD123),NA(),Capability!$L$7)</f>
        <v/>
      </c>
      <c r="DI123">
        <f>IF(OR(ISNA(DE123),ISNA(DE122)),NA(),ABS(DE123-DE122))</f>
        <v/>
      </c>
      <c r="DJ123">
        <f>IF(ISNA(DD123),NA(),Capability!$N$7)</f>
        <v/>
      </c>
      <c r="DK123">
        <f>IF(ISNA(DD123),NA(),IF(OR(Capability!$Q$7="",Settings!$F$7&lt;&gt;"Y"),NA(),Capability!$Q$7))</f>
        <v/>
      </c>
      <c r="DL123">
        <f>IF(ISNA(DD123),NA(),IF(OR(Capability!$P$7="",Settings!$F$7&lt;&gt;"Y"),NA(),Capability!$P$7))</f>
        <v/>
      </c>
      <c r="DR123">
        <f>IF((DU$1+119)&gt;DS$1,NA(),(DU$1+119)-4)</f>
        <v/>
      </c>
      <c r="DS123">
        <f>IF((DU$1+119)&gt;DS$1,NA(),INDEX('Data Entry'!$K$5:$K$10004,(DU$1+119)-4))</f>
        <v/>
      </c>
      <c r="DT123">
        <f>IF(ISNA(DR123),NA(),Capability!$K$8)</f>
        <v/>
      </c>
      <c r="DU123">
        <f>IF(ISNA(DR123),NA(),Capability!$J$8)</f>
        <v/>
      </c>
      <c r="DV123">
        <f>IF(ISNA(DR123),NA(),Capability!$L$8)</f>
        <v/>
      </c>
      <c r="DW123">
        <f>IF(OR(ISNA(DS123),ISNA(DS122)),NA(),ABS(DS123-DS122))</f>
        <v/>
      </c>
      <c r="DX123">
        <f>IF(ISNA(DR123),NA(),Capability!$N$8)</f>
        <v/>
      </c>
      <c r="DY123">
        <f>IF(ISNA(DR123),NA(),IF(OR(Capability!$Q$8="",Settings!$F$7&lt;&gt;"Y"),NA(),Capability!$Q$8))</f>
        <v/>
      </c>
      <c r="DZ123">
        <f>IF(ISNA(DR123),NA(),IF(OR(Capability!$P$8="",Settings!$F$7&lt;&gt;"Y"),NA(),Capability!$P$8))</f>
        <v/>
      </c>
      <c r="EF123">
        <f>IF((EI$1+119)&gt;EG$1,NA(),(EI$1+119)-4)</f>
        <v/>
      </c>
      <c r="EG123">
        <f>IF((EI$1+119)&gt;EG$1,NA(),INDEX('Data Entry'!$L$5:$L$10004,(EI$1+119)-4))</f>
        <v/>
      </c>
      <c r="EH123">
        <f>IF(ISNA(EF123),NA(),Capability!$K$9)</f>
        <v/>
      </c>
      <c r="EI123">
        <f>IF(ISNA(EF123),NA(),Capability!$J$9)</f>
        <v/>
      </c>
      <c r="EJ123">
        <f>IF(ISNA(EF123),NA(),Capability!$L$9)</f>
        <v/>
      </c>
      <c r="EK123">
        <f>IF(OR(ISNA(EG123),ISNA(EG122)),NA(),ABS(EG123-EG122))</f>
        <v/>
      </c>
      <c r="EL123">
        <f>IF(ISNA(EF123),NA(),Capability!$N$9)</f>
        <v/>
      </c>
      <c r="EM123">
        <f>IF(ISNA(EF123),NA(),IF(OR(Capability!$Q$9="",Settings!$F$7&lt;&gt;"Y"),NA(),Capability!$Q$9))</f>
        <v/>
      </c>
      <c r="EN123">
        <f>IF(ISNA(EF123),NA(),IF(OR(Capability!$P$9="",Settings!$F$7&lt;&gt;"Y"),NA(),Capability!$P$9))</f>
        <v/>
      </c>
      <c r="ET123">
        <f>IF((EW$1+119)&gt;EU$1,NA(),(EW$1+119)-4)</f>
        <v/>
      </c>
      <c r="EU123">
        <f>IF((EW$1+119)&gt;EU$1,NA(),INDEX('Data Entry'!$M$5:$M$10004,(EW$1+119)-4))</f>
        <v/>
      </c>
      <c r="EV123">
        <f>IF(ISNA(ET123),NA(),Capability!$K$10)</f>
        <v/>
      </c>
      <c r="EW123">
        <f>IF(ISNA(ET123),NA(),Capability!$J$10)</f>
        <v/>
      </c>
      <c r="EX123">
        <f>IF(ISNA(ET123),NA(),Capability!$L$10)</f>
        <v/>
      </c>
      <c r="EY123">
        <f>IF(OR(ISNA(EU123),ISNA(EU122)),NA(),ABS(EU123-EU122))</f>
        <v/>
      </c>
      <c r="EZ123">
        <f>IF(ISNA(ET123),NA(),Capability!$N$10)</f>
        <v/>
      </c>
      <c r="FA123">
        <f>IF(ISNA(ET123),NA(),IF(OR(Capability!$Q$10="",Settings!$F$7&lt;&gt;"Y"),NA(),Capability!$Q$10))</f>
        <v/>
      </c>
      <c r="FB123">
        <f>IF(ISNA(ET123),NA(),IF(OR(Capability!$P$10="",Settings!$F$7&lt;&gt;"Y"),NA(),Capability!$P$10))</f>
        <v/>
      </c>
      <c r="FH123">
        <f>IF((FK$1+119)&gt;FI$1,NA(),(FK$1+119)-4)</f>
        <v/>
      </c>
      <c r="FI123">
        <f>IF((FK$1+119)&gt;FI$1,NA(),INDEX('Data Entry'!$N$5:$N$10004,(FK$1+119)-4))</f>
        <v/>
      </c>
      <c r="FJ123">
        <f>IF(ISNA(FH123),NA(),Capability!$K$11)</f>
        <v/>
      </c>
      <c r="FK123">
        <f>IF(ISNA(FH123),NA(),Capability!$J$11)</f>
        <v/>
      </c>
      <c r="FL123">
        <f>IF(ISNA(FH123),NA(),Capability!$L$11)</f>
        <v/>
      </c>
      <c r="FM123">
        <f>IF(OR(ISNA(FI123),ISNA(FI122)),NA(),ABS(FI123-FI122))</f>
        <v/>
      </c>
      <c r="FN123">
        <f>IF(ISNA(FH123),NA(),Capability!$N$11)</f>
        <v/>
      </c>
      <c r="FO123">
        <f>IF(ISNA(FH123),NA(),IF(OR(Capability!$Q$11="",Settings!$F$7&lt;&gt;"Y"),NA(),Capability!$Q$11))</f>
        <v/>
      </c>
      <c r="FP123">
        <f>IF(ISNA(FH123),NA(),IF(OR(Capability!$P$11="",Settings!$F$7&lt;&gt;"Y"),NA(),Capability!$P$11))</f>
        <v/>
      </c>
      <c r="FV123">
        <f>IF((FY$1+119)&gt;FW$1,NA(),(FY$1+119)-4)</f>
        <v/>
      </c>
      <c r="FW123">
        <f>IF((FY$1+119)&gt;FW$1,NA(),INDEX('Data Entry'!$O$5:$O$10004,(FY$1+119)-4))</f>
        <v/>
      </c>
      <c r="FX123">
        <f>IF(ISNA(FV123),NA(),Capability!$K$12)</f>
        <v/>
      </c>
      <c r="FY123">
        <f>IF(ISNA(FV123),NA(),Capability!$J$12)</f>
        <v/>
      </c>
      <c r="FZ123">
        <f>IF(ISNA(FV123),NA(),Capability!$L$12)</f>
        <v/>
      </c>
      <c r="GA123">
        <f>IF(OR(ISNA(FW123),ISNA(FW122)),NA(),ABS(FW123-FW122))</f>
        <v/>
      </c>
      <c r="GB123">
        <f>IF(ISNA(FV123),NA(),Capability!$N$12)</f>
        <v/>
      </c>
      <c r="GC123">
        <f>IF(ISNA(FV123),NA(),IF(OR(Capability!$Q$12="",Settings!$F$7&lt;&gt;"Y"),NA(),Capability!$Q$12))</f>
        <v/>
      </c>
      <c r="GD123">
        <f>IF(ISNA(FV123),NA(),IF(OR(Capability!$P$12="",Settings!$F$7&lt;&gt;"Y"),NA(),Capability!$P$12))</f>
        <v/>
      </c>
      <c r="GJ123">
        <f>IF((GM$1+119)&gt;GK$1,NA(),(GM$1+119)-4)</f>
        <v/>
      </c>
      <c r="GK123">
        <f>IF((GM$1+119)&gt;GK$1,NA(),INDEX('Data Entry'!$P$5:$P$10004,(GM$1+119)-4))</f>
        <v/>
      </c>
      <c r="GL123">
        <f>IF(ISNA(GJ123),NA(),Capability!$K$13)</f>
        <v/>
      </c>
      <c r="GM123">
        <f>IF(ISNA(GJ123),NA(),Capability!$J$13)</f>
        <v/>
      </c>
      <c r="GN123">
        <f>IF(ISNA(GJ123),NA(),Capability!$L$13)</f>
        <v/>
      </c>
      <c r="GO123">
        <f>IF(OR(ISNA(GK123),ISNA(GK122)),NA(),ABS(GK123-GK122))</f>
        <v/>
      </c>
      <c r="GP123">
        <f>IF(ISNA(GJ123),NA(),Capability!$N$13)</f>
        <v/>
      </c>
      <c r="GQ123">
        <f>IF(ISNA(GJ123),NA(),IF(OR(Capability!$Q$13="",Settings!$F$7&lt;&gt;"Y"),NA(),Capability!$Q$13))</f>
        <v/>
      </c>
      <c r="GR123">
        <f>IF(ISNA(GJ123),NA(),IF(OR(Capability!$P$13="",Settings!$F$7&lt;&gt;"Y"),NA(),Capability!$P$13))</f>
        <v/>
      </c>
      <c r="GX123">
        <f>IF((HA$1+119)&gt;GY$1,NA(),(HA$1+119)-4)</f>
        <v/>
      </c>
      <c r="GY123">
        <f>IF((HA$1+119)&gt;GY$1,NA(),INDEX('Data Entry'!$Q$5:$Q$10004,(HA$1+119)-4))</f>
        <v/>
      </c>
      <c r="GZ123">
        <f>IF(ISNA(GX123),NA(),Capability!$K$14)</f>
        <v/>
      </c>
      <c r="HA123">
        <f>IF(ISNA(GX123),NA(),Capability!$J$14)</f>
        <v/>
      </c>
      <c r="HB123">
        <f>IF(ISNA(GX123),NA(),Capability!$L$14)</f>
        <v/>
      </c>
      <c r="HC123">
        <f>IF(OR(ISNA(GY123),ISNA(GY122)),NA(),ABS(GY123-GY122))</f>
        <v/>
      </c>
      <c r="HD123">
        <f>IF(ISNA(GX123),NA(),Capability!$N$14)</f>
        <v/>
      </c>
      <c r="HE123">
        <f>IF(ISNA(GX123),NA(),IF(OR(Capability!$Q$14="",Settings!$F$7&lt;&gt;"Y"),NA(),Capability!$Q$14))</f>
        <v/>
      </c>
      <c r="HF123">
        <f>IF(ISNA(GX123),NA(),IF(OR(Capability!$P$14="",Settings!$F$7&lt;&gt;"Y"),NA(),Capability!$P$14))</f>
        <v/>
      </c>
    </row>
    <row r="124">
      <c r="A124" s="34">
        <f>"FEATURE 4: "&amp;IF(Settings!B20="","(unnamed)",Settings!B20)</f>
        <v/>
      </c>
      <c r="B124" s="9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P124">
        <f>IF((CS$1+120)&gt;CQ$1,NA(),(CS$1+120)-4)</f>
        <v/>
      </c>
      <c r="CQ124">
        <f>IF((CS$1+120)&gt;CQ$1,NA(),INDEX('Data Entry'!$I$5:$I$10004,(CS$1+120)-4))</f>
        <v/>
      </c>
      <c r="CR124">
        <f>IF(ISNA(CP124),NA(),Capability!$K$6)</f>
        <v/>
      </c>
      <c r="CS124">
        <f>IF(ISNA(CP124),NA(),Capability!$J$6)</f>
        <v/>
      </c>
      <c r="CT124">
        <f>IF(ISNA(CP124),NA(),Capability!$L$6)</f>
        <v/>
      </c>
      <c r="CU124">
        <f>IF(OR(ISNA(CQ124),ISNA(CQ123)),NA(),ABS(CQ124-CQ123))</f>
        <v/>
      </c>
      <c r="CV124">
        <f>IF(ISNA(CP124),NA(),Capability!$N$6)</f>
        <v/>
      </c>
      <c r="CW124">
        <f>IF(ISNA(CP124),NA(),IF(OR(Capability!$Q$6="",Settings!$F$7&lt;&gt;"Y"),NA(),Capability!$Q$6))</f>
        <v/>
      </c>
      <c r="CX124">
        <f>IF(ISNA(CP124),NA(),IF(OR(Capability!$P$6="",Settings!$F$7&lt;&gt;"Y"),NA(),Capability!$P$6))</f>
        <v/>
      </c>
      <c r="DD124">
        <f>IF((DG$1+120)&gt;DE$1,NA(),(DG$1+120)-4)</f>
        <v/>
      </c>
      <c r="DE124">
        <f>IF((DG$1+120)&gt;DE$1,NA(),INDEX('Data Entry'!$J$5:$J$10004,(DG$1+120)-4))</f>
        <v/>
      </c>
      <c r="DF124">
        <f>IF(ISNA(DD124),NA(),Capability!$K$7)</f>
        <v/>
      </c>
      <c r="DG124">
        <f>IF(ISNA(DD124),NA(),Capability!$J$7)</f>
        <v/>
      </c>
      <c r="DH124">
        <f>IF(ISNA(DD124),NA(),Capability!$L$7)</f>
        <v/>
      </c>
      <c r="DI124">
        <f>IF(OR(ISNA(DE124),ISNA(DE123)),NA(),ABS(DE124-DE123))</f>
        <v/>
      </c>
      <c r="DJ124">
        <f>IF(ISNA(DD124),NA(),Capability!$N$7)</f>
        <v/>
      </c>
      <c r="DK124">
        <f>IF(ISNA(DD124),NA(),IF(OR(Capability!$Q$7="",Settings!$F$7&lt;&gt;"Y"),NA(),Capability!$Q$7))</f>
        <v/>
      </c>
      <c r="DL124">
        <f>IF(ISNA(DD124),NA(),IF(OR(Capability!$P$7="",Settings!$F$7&lt;&gt;"Y"),NA(),Capability!$P$7))</f>
        <v/>
      </c>
      <c r="DR124">
        <f>IF((DU$1+120)&gt;DS$1,NA(),(DU$1+120)-4)</f>
        <v/>
      </c>
      <c r="DS124">
        <f>IF((DU$1+120)&gt;DS$1,NA(),INDEX('Data Entry'!$K$5:$K$10004,(DU$1+120)-4))</f>
        <v/>
      </c>
      <c r="DT124">
        <f>IF(ISNA(DR124),NA(),Capability!$K$8)</f>
        <v/>
      </c>
      <c r="DU124">
        <f>IF(ISNA(DR124),NA(),Capability!$J$8)</f>
        <v/>
      </c>
      <c r="DV124">
        <f>IF(ISNA(DR124),NA(),Capability!$L$8)</f>
        <v/>
      </c>
      <c r="DW124">
        <f>IF(OR(ISNA(DS124),ISNA(DS123)),NA(),ABS(DS124-DS123))</f>
        <v/>
      </c>
      <c r="DX124">
        <f>IF(ISNA(DR124),NA(),Capability!$N$8)</f>
        <v/>
      </c>
      <c r="DY124">
        <f>IF(ISNA(DR124),NA(),IF(OR(Capability!$Q$8="",Settings!$F$7&lt;&gt;"Y"),NA(),Capability!$Q$8))</f>
        <v/>
      </c>
      <c r="DZ124">
        <f>IF(ISNA(DR124),NA(),IF(OR(Capability!$P$8="",Settings!$F$7&lt;&gt;"Y"),NA(),Capability!$P$8))</f>
        <v/>
      </c>
      <c r="EF124">
        <f>IF((EI$1+120)&gt;EG$1,NA(),(EI$1+120)-4)</f>
        <v/>
      </c>
      <c r="EG124">
        <f>IF((EI$1+120)&gt;EG$1,NA(),INDEX('Data Entry'!$L$5:$L$10004,(EI$1+120)-4))</f>
        <v/>
      </c>
      <c r="EH124">
        <f>IF(ISNA(EF124),NA(),Capability!$K$9)</f>
        <v/>
      </c>
      <c r="EI124">
        <f>IF(ISNA(EF124),NA(),Capability!$J$9)</f>
        <v/>
      </c>
      <c r="EJ124">
        <f>IF(ISNA(EF124),NA(),Capability!$L$9)</f>
        <v/>
      </c>
      <c r="EK124">
        <f>IF(OR(ISNA(EG124),ISNA(EG123)),NA(),ABS(EG124-EG123))</f>
        <v/>
      </c>
      <c r="EL124">
        <f>IF(ISNA(EF124),NA(),Capability!$N$9)</f>
        <v/>
      </c>
      <c r="EM124">
        <f>IF(ISNA(EF124),NA(),IF(OR(Capability!$Q$9="",Settings!$F$7&lt;&gt;"Y"),NA(),Capability!$Q$9))</f>
        <v/>
      </c>
      <c r="EN124">
        <f>IF(ISNA(EF124),NA(),IF(OR(Capability!$P$9="",Settings!$F$7&lt;&gt;"Y"),NA(),Capability!$P$9))</f>
        <v/>
      </c>
      <c r="ET124">
        <f>IF((EW$1+120)&gt;EU$1,NA(),(EW$1+120)-4)</f>
        <v/>
      </c>
      <c r="EU124">
        <f>IF((EW$1+120)&gt;EU$1,NA(),INDEX('Data Entry'!$M$5:$M$10004,(EW$1+120)-4))</f>
        <v/>
      </c>
      <c r="EV124">
        <f>IF(ISNA(ET124),NA(),Capability!$K$10)</f>
        <v/>
      </c>
      <c r="EW124">
        <f>IF(ISNA(ET124),NA(),Capability!$J$10)</f>
        <v/>
      </c>
      <c r="EX124">
        <f>IF(ISNA(ET124),NA(),Capability!$L$10)</f>
        <v/>
      </c>
      <c r="EY124">
        <f>IF(OR(ISNA(EU124),ISNA(EU123)),NA(),ABS(EU124-EU123))</f>
        <v/>
      </c>
      <c r="EZ124">
        <f>IF(ISNA(ET124),NA(),Capability!$N$10)</f>
        <v/>
      </c>
      <c r="FA124">
        <f>IF(ISNA(ET124),NA(),IF(OR(Capability!$Q$10="",Settings!$F$7&lt;&gt;"Y"),NA(),Capability!$Q$10))</f>
        <v/>
      </c>
      <c r="FB124">
        <f>IF(ISNA(ET124),NA(),IF(OR(Capability!$P$10="",Settings!$F$7&lt;&gt;"Y"),NA(),Capability!$P$10))</f>
        <v/>
      </c>
      <c r="FH124">
        <f>IF((FK$1+120)&gt;FI$1,NA(),(FK$1+120)-4)</f>
        <v/>
      </c>
      <c r="FI124">
        <f>IF((FK$1+120)&gt;FI$1,NA(),INDEX('Data Entry'!$N$5:$N$10004,(FK$1+120)-4))</f>
        <v/>
      </c>
      <c r="FJ124">
        <f>IF(ISNA(FH124),NA(),Capability!$K$11)</f>
        <v/>
      </c>
      <c r="FK124">
        <f>IF(ISNA(FH124),NA(),Capability!$J$11)</f>
        <v/>
      </c>
      <c r="FL124">
        <f>IF(ISNA(FH124),NA(),Capability!$L$11)</f>
        <v/>
      </c>
      <c r="FM124">
        <f>IF(OR(ISNA(FI124),ISNA(FI123)),NA(),ABS(FI124-FI123))</f>
        <v/>
      </c>
      <c r="FN124">
        <f>IF(ISNA(FH124),NA(),Capability!$N$11)</f>
        <v/>
      </c>
      <c r="FO124">
        <f>IF(ISNA(FH124),NA(),IF(OR(Capability!$Q$11="",Settings!$F$7&lt;&gt;"Y"),NA(),Capability!$Q$11))</f>
        <v/>
      </c>
      <c r="FP124">
        <f>IF(ISNA(FH124),NA(),IF(OR(Capability!$P$11="",Settings!$F$7&lt;&gt;"Y"),NA(),Capability!$P$11))</f>
        <v/>
      </c>
      <c r="FV124">
        <f>IF((FY$1+120)&gt;FW$1,NA(),(FY$1+120)-4)</f>
        <v/>
      </c>
      <c r="FW124">
        <f>IF((FY$1+120)&gt;FW$1,NA(),INDEX('Data Entry'!$O$5:$O$10004,(FY$1+120)-4))</f>
        <v/>
      </c>
      <c r="FX124">
        <f>IF(ISNA(FV124),NA(),Capability!$K$12)</f>
        <v/>
      </c>
      <c r="FY124">
        <f>IF(ISNA(FV124),NA(),Capability!$J$12)</f>
        <v/>
      </c>
      <c r="FZ124">
        <f>IF(ISNA(FV124),NA(),Capability!$L$12)</f>
        <v/>
      </c>
      <c r="GA124">
        <f>IF(OR(ISNA(FW124),ISNA(FW123)),NA(),ABS(FW124-FW123))</f>
        <v/>
      </c>
      <c r="GB124">
        <f>IF(ISNA(FV124),NA(),Capability!$N$12)</f>
        <v/>
      </c>
      <c r="GC124">
        <f>IF(ISNA(FV124),NA(),IF(OR(Capability!$Q$12="",Settings!$F$7&lt;&gt;"Y"),NA(),Capability!$Q$12))</f>
        <v/>
      </c>
      <c r="GD124">
        <f>IF(ISNA(FV124),NA(),IF(OR(Capability!$P$12="",Settings!$F$7&lt;&gt;"Y"),NA(),Capability!$P$12))</f>
        <v/>
      </c>
      <c r="GJ124">
        <f>IF((GM$1+120)&gt;GK$1,NA(),(GM$1+120)-4)</f>
        <v/>
      </c>
      <c r="GK124">
        <f>IF((GM$1+120)&gt;GK$1,NA(),INDEX('Data Entry'!$P$5:$P$10004,(GM$1+120)-4))</f>
        <v/>
      </c>
      <c r="GL124">
        <f>IF(ISNA(GJ124),NA(),Capability!$K$13)</f>
        <v/>
      </c>
      <c r="GM124">
        <f>IF(ISNA(GJ124),NA(),Capability!$J$13)</f>
        <v/>
      </c>
      <c r="GN124">
        <f>IF(ISNA(GJ124),NA(),Capability!$L$13)</f>
        <v/>
      </c>
      <c r="GO124">
        <f>IF(OR(ISNA(GK124),ISNA(GK123)),NA(),ABS(GK124-GK123))</f>
        <v/>
      </c>
      <c r="GP124">
        <f>IF(ISNA(GJ124),NA(),Capability!$N$13)</f>
        <v/>
      </c>
      <c r="GQ124">
        <f>IF(ISNA(GJ124),NA(),IF(OR(Capability!$Q$13="",Settings!$F$7&lt;&gt;"Y"),NA(),Capability!$Q$13))</f>
        <v/>
      </c>
      <c r="GR124">
        <f>IF(ISNA(GJ124),NA(),IF(OR(Capability!$P$13="",Settings!$F$7&lt;&gt;"Y"),NA(),Capability!$P$13))</f>
        <v/>
      </c>
      <c r="GX124">
        <f>IF((HA$1+120)&gt;GY$1,NA(),(HA$1+120)-4)</f>
        <v/>
      </c>
      <c r="GY124">
        <f>IF((HA$1+120)&gt;GY$1,NA(),INDEX('Data Entry'!$Q$5:$Q$10004,(HA$1+120)-4))</f>
        <v/>
      </c>
      <c r="GZ124">
        <f>IF(ISNA(GX124),NA(),Capability!$K$14)</f>
        <v/>
      </c>
      <c r="HA124">
        <f>IF(ISNA(GX124),NA(),Capability!$J$14)</f>
        <v/>
      </c>
      <c r="HB124">
        <f>IF(ISNA(GX124),NA(),Capability!$L$14)</f>
        <v/>
      </c>
      <c r="HC124">
        <f>IF(OR(ISNA(GY124),ISNA(GY123)),NA(),ABS(GY124-GY123))</f>
        <v/>
      </c>
      <c r="HD124">
        <f>IF(ISNA(GX124),NA(),Capability!$N$14)</f>
        <v/>
      </c>
      <c r="HE124">
        <f>IF(ISNA(GX124),NA(),IF(OR(Capability!$Q$14="",Settings!$F$7&lt;&gt;"Y"),NA(),Capability!$Q$14))</f>
        <v/>
      </c>
      <c r="HF124">
        <f>IF(ISNA(GX124),NA(),IF(OR(Capability!$P$14="",Settings!$F$7&lt;&gt;"Y"),NA(),Capability!$P$14))</f>
        <v/>
      </c>
    </row>
    <row r="125">
      <c r="A125" s="35" t="inlineStr">
        <is>
          <t>Feature</t>
        </is>
      </c>
      <c r="B125" s="36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P125">
        <f>IF((CS$1+121)&gt;CQ$1,NA(),(CS$1+121)-4)</f>
        <v/>
      </c>
      <c r="CQ125">
        <f>IF((CS$1+121)&gt;CQ$1,NA(),INDEX('Data Entry'!$I$5:$I$10004,(CS$1+121)-4))</f>
        <v/>
      </c>
      <c r="CR125">
        <f>IF(ISNA(CP125),NA(),Capability!$K$6)</f>
        <v/>
      </c>
      <c r="CS125">
        <f>IF(ISNA(CP125),NA(),Capability!$J$6)</f>
        <v/>
      </c>
      <c r="CT125">
        <f>IF(ISNA(CP125),NA(),Capability!$L$6)</f>
        <v/>
      </c>
      <c r="CU125">
        <f>IF(OR(ISNA(CQ125),ISNA(CQ124)),NA(),ABS(CQ125-CQ124))</f>
        <v/>
      </c>
      <c r="CV125">
        <f>IF(ISNA(CP125),NA(),Capability!$N$6)</f>
        <v/>
      </c>
      <c r="CW125">
        <f>IF(ISNA(CP125),NA(),IF(OR(Capability!$Q$6="",Settings!$F$7&lt;&gt;"Y"),NA(),Capability!$Q$6))</f>
        <v/>
      </c>
      <c r="CX125">
        <f>IF(ISNA(CP125),NA(),IF(OR(Capability!$P$6="",Settings!$F$7&lt;&gt;"Y"),NA(),Capability!$P$6))</f>
        <v/>
      </c>
      <c r="DD125">
        <f>IF((DG$1+121)&gt;DE$1,NA(),(DG$1+121)-4)</f>
        <v/>
      </c>
      <c r="DE125">
        <f>IF((DG$1+121)&gt;DE$1,NA(),INDEX('Data Entry'!$J$5:$J$10004,(DG$1+121)-4))</f>
        <v/>
      </c>
      <c r="DF125">
        <f>IF(ISNA(DD125),NA(),Capability!$K$7)</f>
        <v/>
      </c>
      <c r="DG125">
        <f>IF(ISNA(DD125),NA(),Capability!$J$7)</f>
        <v/>
      </c>
      <c r="DH125">
        <f>IF(ISNA(DD125),NA(),Capability!$L$7)</f>
        <v/>
      </c>
      <c r="DI125">
        <f>IF(OR(ISNA(DE125),ISNA(DE124)),NA(),ABS(DE125-DE124))</f>
        <v/>
      </c>
      <c r="DJ125">
        <f>IF(ISNA(DD125),NA(),Capability!$N$7)</f>
        <v/>
      </c>
      <c r="DK125">
        <f>IF(ISNA(DD125),NA(),IF(OR(Capability!$Q$7="",Settings!$F$7&lt;&gt;"Y"),NA(),Capability!$Q$7))</f>
        <v/>
      </c>
      <c r="DL125">
        <f>IF(ISNA(DD125),NA(),IF(OR(Capability!$P$7="",Settings!$F$7&lt;&gt;"Y"),NA(),Capability!$P$7))</f>
        <v/>
      </c>
      <c r="DR125">
        <f>IF((DU$1+121)&gt;DS$1,NA(),(DU$1+121)-4)</f>
        <v/>
      </c>
      <c r="DS125">
        <f>IF((DU$1+121)&gt;DS$1,NA(),INDEX('Data Entry'!$K$5:$K$10004,(DU$1+121)-4))</f>
        <v/>
      </c>
      <c r="DT125">
        <f>IF(ISNA(DR125),NA(),Capability!$K$8)</f>
        <v/>
      </c>
      <c r="DU125">
        <f>IF(ISNA(DR125),NA(),Capability!$J$8)</f>
        <v/>
      </c>
      <c r="DV125">
        <f>IF(ISNA(DR125),NA(),Capability!$L$8)</f>
        <v/>
      </c>
      <c r="DW125">
        <f>IF(OR(ISNA(DS125),ISNA(DS124)),NA(),ABS(DS125-DS124))</f>
        <v/>
      </c>
      <c r="DX125">
        <f>IF(ISNA(DR125),NA(),Capability!$N$8)</f>
        <v/>
      </c>
      <c r="DY125">
        <f>IF(ISNA(DR125),NA(),IF(OR(Capability!$Q$8="",Settings!$F$7&lt;&gt;"Y"),NA(),Capability!$Q$8))</f>
        <v/>
      </c>
      <c r="DZ125">
        <f>IF(ISNA(DR125),NA(),IF(OR(Capability!$P$8="",Settings!$F$7&lt;&gt;"Y"),NA(),Capability!$P$8))</f>
        <v/>
      </c>
      <c r="EF125">
        <f>IF((EI$1+121)&gt;EG$1,NA(),(EI$1+121)-4)</f>
        <v/>
      </c>
      <c r="EG125">
        <f>IF((EI$1+121)&gt;EG$1,NA(),INDEX('Data Entry'!$L$5:$L$10004,(EI$1+121)-4))</f>
        <v/>
      </c>
      <c r="EH125">
        <f>IF(ISNA(EF125),NA(),Capability!$K$9)</f>
        <v/>
      </c>
      <c r="EI125">
        <f>IF(ISNA(EF125),NA(),Capability!$J$9)</f>
        <v/>
      </c>
      <c r="EJ125">
        <f>IF(ISNA(EF125),NA(),Capability!$L$9)</f>
        <v/>
      </c>
      <c r="EK125">
        <f>IF(OR(ISNA(EG125),ISNA(EG124)),NA(),ABS(EG125-EG124))</f>
        <v/>
      </c>
      <c r="EL125">
        <f>IF(ISNA(EF125),NA(),Capability!$N$9)</f>
        <v/>
      </c>
      <c r="EM125">
        <f>IF(ISNA(EF125),NA(),IF(OR(Capability!$Q$9="",Settings!$F$7&lt;&gt;"Y"),NA(),Capability!$Q$9))</f>
        <v/>
      </c>
      <c r="EN125">
        <f>IF(ISNA(EF125),NA(),IF(OR(Capability!$P$9="",Settings!$F$7&lt;&gt;"Y"),NA(),Capability!$P$9))</f>
        <v/>
      </c>
      <c r="ET125">
        <f>IF((EW$1+121)&gt;EU$1,NA(),(EW$1+121)-4)</f>
        <v/>
      </c>
      <c r="EU125">
        <f>IF((EW$1+121)&gt;EU$1,NA(),INDEX('Data Entry'!$M$5:$M$10004,(EW$1+121)-4))</f>
        <v/>
      </c>
      <c r="EV125">
        <f>IF(ISNA(ET125),NA(),Capability!$K$10)</f>
        <v/>
      </c>
      <c r="EW125">
        <f>IF(ISNA(ET125),NA(),Capability!$J$10)</f>
        <v/>
      </c>
      <c r="EX125">
        <f>IF(ISNA(ET125),NA(),Capability!$L$10)</f>
        <v/>
      </c>
      <c r="EY125">
        <f>IF(OR(ISNA(EU125),ISNA(EU124)),NA(),ABS(EU125-EU124))</f>
        <v/>
      </c>
      <c r="EZ125">
        <f>IF(ISNA(ET125),NA(),Capability!$N$10)</f>
        <v/>
      </c>
      <c r="FA125">
        <f>IF(ISNA(ET125),NA(),IF(OR(Capability!$Q$10="",Settings!$F$7&lt;&gt;"Y"),NA(),Capability!$Q$10))</f>
        <v/>
      </c>
      <c r="FB125">
        <f>IF(ISNA(ET125),NA(),IF(OR(Capability!$P$10="",Settings!$F$7&lt;&gt;"Y"),NA(),Capability!$P$10))</f>
        <v/>
      </c>
      <c r="FH125">
        <f>IF((FK$1+121)&gt;FI$1,NA(),(FK$1+121)-4)</f>
        <v/>
      </c>
      <c r="FI125">
        <f>IF((FK$1+121)&gt;FI$1,NA(),INDEX('Data Entry'!$N$5:$N$10004,(FK$1+121)-4))</f>
        <v/>
      </c>
      <c r="FJ125">
        <f>IF(ISNA(FH125),NA(),Capability!$K$11)</f>
        <v/>
      </c>
      <c r="FK125">
        <f>IF(ISNA(FH125),NA(),Capability!$J$11)</f>
        <v/>
      </c>
      <c r="FL125">
        <f>IF(ISNA(FH125),NA(),Capability!$L$11)</f>
        <v/>
      </c>
      <c r="FM125">
        <f>IF(OR(ISNA(FI125),ISNA(FI124)),NA(),ABS(FI125-FI124))</f>
        <v/>
      </c>
      <c r="FN125">
        <f>IF(ISNA(FH125),NA(),Capability!$N$11)</f>
        <v/>
      </c>
      <c r="FO125">
        <f>IF(ISNA(FH125),NA(),IF(OR(Capability!$Q$11="",Settings!$F$7&lt;&gt;"Y"),NA(),Capability!$Q$11))</f>
        <v/>
      </c>
      <c r="FP125">
        <f>IF(ISNA(FH125),NA(),IF(OR(Capability!$P$11="",Settings!$F$7&lt;&gt;"Y"),NA(),Capability!$P$11))</f>
        <v/>
      </c>
      <c r="FV125">
        <f>IF((FY$1+121)&gt;FW$1,NA(),(FY$1+121)-4)</f>
        <v/>
      </c>
      <c r="FW125">
        <f>IF((FY$1+121)&gt;FW$1,NA(),INDEX('Data Entry'!$O$5:$O$10004,(FY$1+121)-4))</f>
        <v/>
      </c>
      <c r="FX125">
        <f>IF(ISNA(FV125),NA(),Capability!$K$12)</f>
        <v/>
      </c>
      <c r="FY125">
        <f>IF(ISNA(FV125),NA(),Capability!$J$12)</f>
        <v/>
      </c>
      <c r="FZ125">
        <f>IF(ISNA(FV125),NA(),Capability!$L$12)</f>
        <v/>
      </c>
      <c r="GA125">
        <f>IF(OR(ISNA(FW125),ISNA(FW124)),NA(),ABS(FW125-FW124))</f>
        <v/>
      </c>
      <c r="GB125">
        <f>IF(ISNA(FV125),NA(),Capability!$N$12)</f>
        <v/>
      </c>
      <c r="GC125">
        <f>IF(ISNA(FV125),NA(),IF(OR(Capability!$Q$12="",Settings!$F$7&lt;&gt;"Y"),NA(),Capability!$Q$12))</f>
        <v/>
      </c>
      <c r="GD125">
        <f>IF(ISNA(FV125),NA(),IF(OR(Capability!$P$12="",Settings!$F$7&lt;&gt;"Y"),NA(),Capability!$P$12))</f>
        <v/>
      </c>
      <c r="GJ125">
        <f>IF((GM$1+121)&gt;GK$1,NA(),(GM$1+121)-4)</f>
        <v/>
      </c>
      <c r="GK125">
        <f>IF((GM$1+121)&gt;GK$1,NA(),INDEX('Data Entry'!$P$5:$P$10004,(GM$1+121)-4))</f>
        <v/>
      </c>
      <c r="GL125">
        <f>IF(ISNA(GJ125),NA(),Capability!$K$13)</f>
        <v/>
      </c>
      <c r="GM125">
        <f>IF(ISNA(GJ125),NA(),Capability!$J$13)</f>
        <v/>
      </c>
      <c r="GN125">
        <f>IF(ISNA(GJ125),NA(),Capability!$L$13)</f>
        <v/>
      </c>
      <c r="GO125">
        <f>IF(OR(ISNA(GK125),ISNA(GK124)),NA(),ABS(GK125-GK124))</f>
        <v/>
      </c>
      <c r="GP125">
        <f>IF(ISNA(GJ125),NA(),Capability!$N$13)</f>
        <v/>
      </c>
      <c r="GQ125">
        <f>IF(ISNA(GJ125),NA(),IF(OR(Capability!$Q$13="",Settings!$F$7&lt;&gt;"Y"),NA(),Capability!$Q$13))</f>
        <v/>
      </c>
      <c r="GR125">
        <f>IF(ISNA(GJ125),NA(),IF(OR(Capability!$P$13="",Settings!$F$7&lt;&gt;"Y"),NA(),Capability!$P$13))</f>
        <v/>
      </c>
      <c r="GX125">
        <f>IF((HA$1+121)&gt;GY$1,NA(),(HA$1+121)-4)</f>
        <v/>
      </c>
      <c r="GY125">
        <f>IF((HA$1+121)&gt;GY$1,NA(),INDEX('Data Entry'!$Q$5:$Q$10004,(HA$1+121)-4))</f>
        <v/>
      </c>
      <c r="GZ125">
        <f>IF(ISNA(GX125),NA(),Capability!$K$14)</f>
        <v/>
      </c>
      <c r="HA125">
        <f>IF(ISNA(GX125),NA(),Capability!$J$14)</f>
        <v/>
      </c>
      <c r="HB125">
        <f>IF(ISNA(GX125),NA(),Capability!$L$14)</f>
        <v/>
      </c>
      <c r="HC125">
        <f>IF(OR(ISNA(GY125),ISNA(GY124)),NA(),ABS(GY125-GY124))</f>
        <v/>
      </c>
      <c r="HD125">
        <f>IF(ISNA(GX125),NA(),Capability!$N$14)</f>
        <v/>
      </c>
      <c r="HE125">
        <f>IF(ISNA(GX125),NA(),IF(OR(Capability!$Q$14="",Settings!$F$7&lt;&gt;"Y"),NA(),Capability!$Q$14))</f>
        <v/>
      </c>
      <c r="HF125">
        <f>IF(ISNA(GX125),NA(),IF(OR(Capability!$P$14="",Settings!$F$7&lt;&gt;"Y"),NA(),Capability!$P$14))</f>
        <v/>
      </c>
    </row>
    <row r="126">
      <c r="A126" s="35" t="inlineStr">
        <is>
          <t>Unit</t>
        </is>
      </c>
      <c r="B126" s="36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P126">
        <f>IF((CS$1+122)&gt;CQ$1,NA(),(CS$1+122)-4)</f>
        <v/>
      </c>
      <c r="CQ126">
        <f>IF((CS$1+122)&gt;CQ$1,NA(),INDEX('Data Entry'!$I$5:$I$10004,(CS$1+122)-4))</f>
        <v/>
      </c>
      <c r="CR126">
        <f>IF(ISNA(CP126),NA(),Capability!$K$6)</f>
        <v/>
      </c>
      <c r="CS126">
        <f>IF(ISNA(CP126),NA(),Capability!$J$6)</f>
        <v/>
      </c>
      <c r="CT126">
        <f>IF(ISNA(CP126),NA(),Capability!$L$6)</f>
        <v/>
      </c>
      <c r="CU126">
        <f>IF(OR(ISNA(CQ126),ISNA(CQ125)),NA(),ABS(CQ126-CQ125))</f>
        <v/>
      </c>
      <c r="CV126">
        <f>IF(ISNA(CP126),NA(),Capability!$N$6)</f>
        <v/>
      </c>
      <c r="CW126">
        <f>IF(ISNA(CP126),NA(),IF(OR(Capability!$Q$6="",Settings!$F$7&lt;&gt;"Y"),NA(),Capability!$Q$6))</f>
        <v/>
      </c>
      <c r="CX126">
        <f>IF(ISNA(CP126),NA(),IF(OR(Capability!$P$6="",Settings!$F$7&lt;&gt;"Y"),NA(),Capability!$P$6))</f>
        <v/>
      </c>
      <c r="DD126">
        <f>IF((DG$1+122)&gt;DE$1,NA(),(DG$1+122)-4)</f>
        <v/>
      </c>
      <c r="DE126">
        <f>IF((DG$1+122)&gt;DE$1,NA(),INDEX('Data Entry'!$J$5:$J$10004,(DG$1+122)-4))</f>
        <v/>
      </c>
      <c r="DF126">
        <f>IF(ISNA(DD126),NA(),Capability!$K$7)</f>
        <v/>
      </c>
      <c r="DG126">
        <f>IF(ISNA(DD126),NA(),Capability!$J$7)</f>
        <v/>
      </c>
      <c r="DH126">
        <f>IF(ISNA(DD126),NA(),Capability!$L$7)</f>
        <v/>
      </c>
      <c r="DI126">
        <f>IF(OR(ISNA(DE126),ISNA(DE125)),NA(),ABS(DE126-DE125))</f>
        <v/>
      </c>
      <c r="DJ126">
        <f>IF(ISNA(DD126),NA(),Capability!$N$7)</f>
        <v/>
      </c>
      <c r="DK126">
        <f>IF(ISNA(DD126),NA(),IF(OR(Capability!$Q$7="",Settings!$F$7&lt;&gt;"Y"),NA(),Capability!$Q$7))</f>
        <v/>
      </c>
      <c r="DL126">
        <f>IF(ISNA(DD126),NA(),IF(OR(Capability!$P$7="",Settings!$F$7&lt;&gt;"Y"),NA(),Capability!$P$7))</f>
        <v/>
      </c>
      <c r="DR126">
        <f>IF((DU$1+122)&gt;DS$1,NA(),(DU$1+122)-4)</f>
        <v/>
      </c>
      <c r="DS126">
        <f>IF((DU$1+122)&gt;DS$1,NA(),INDEX('Data Entry'!$K$5:$K$10004,(DU$1+122)-4))</f>
        <v/>
      </c>
      <c r="DT126">
        <f>IF(ISNA(DR126),NA(),Capability!$K$8)</f>
        <v/>
      </c>
      <c r="DU126">
        <f>IF(ISNA(DR126),NA(),Capability!$J$8)</f>
        <v/>
      </c>
      <c r="DV126">
        <f>IF(ISNA(DR126),NA(),Capability!$L$8)</f>
        <v/>
      </c>
      <c r="DW126">
        <f>IF(OR(ISNA(DS126),ISNA(DS125)),NA(),ABS(DS126-DS125))</f>
        <v/>
      </c>
      <c r="DX126">
        <f>IF(ISNA(DR126),NA(),Capability!$N$8)</f>
        <v/>
      </c>
      <c r="DY126">
        <f>IF(ISNA(DR126),NA(),IF(OR(Capability!$Q$8="",Settings!$F$7&lt;&gt;"Y"),NA(),Capability!$Q$8))</f>
        <v/>
      </c>
      <c r="DZ126">
        <f>IF(ISNA(DR126),NA(),IF(OR(Capability!$P$8="",Settings!$F$7&lt;&gt;"Y"),NA(),Capability!$P$8))</f>
        <v/>
      </c>
      <c r="EF126">
        <f>IF((EI$1+122)&gt;EG$1,NA(),(EI$1+122)-4)</f>
        <v/>
      </c>
      <c r="EG126">
        <f>IF((EI$1+122)&gt;EG$1,NA(),INDEX('Data Entry'!$L$5:$L$10004,(EI$1+122)-4))</f>
        <v/>
      </c>
      <c r="EH126">
        <f>IF(ISNA(EF126),NA(),Capability!$K$9)</f>
        <v/>
      </c>
      <c r="EI126">
        <f>IF(ISNA(EF126),NA(),Capability!$J$9)</f>
        <v/>
      </c>
      <c r="EJ126">
        <f>IF(ISNA(EF126),NA(),Capability!$L$9)</f>
        <v/>
      </c>
      <c r="EK126">
        <f>IF(OR(ISNA(EG126),ISNA(EG125)),NA(),ABS(EG126-EG125))</f>
        <v/>
      </c>
      <c r="EL126">
        <f>IF(ISNA(EF126),NA(),Capability!$N$9)</f>
        <v/>
      </c>
      <c r="EM126">
        <f>IF(ISNA(EF126),NA(),IF(OR(Capability!$Q$9="",Settings!$F$7&lt;&gt;"Y"),NA(),Capability!$Q$9))</f>
        <v/>
      </c>
      <c r="EN126">
        <f>IF(ISNA(EF126),NA(),IF(OR(Capability!$P$9="",Settings!$F$7&lt;&gt;"Y"),NA(),Capability!$P$9))</f>
        <v/>
      </c>
      <c r="ET126">
        <f>IF((EW$1+122)&gt;EU$1,NA(),(EW$1+122)-4)</f>
        <v/>
      </c>
      <c r="EU126">
        <f>IF((EW$1+122)&gt;EU$1,NA(),INDEX('Data Entry'!$M$5:$M$10004,(EW$1+122)-4))</f>
        <v/>
      </c>
      <c r="EV126">
        <f>IF(ISNA(ET126),NA(),Capability!$K$10)</f>
        <v/>
      </c>
      <c r="EW126">
        <f>IF(ISNA(ET126),NA(),Capability!$J$10)</f>
        <v/>
      </c>
      <c r="EX126">
        <f>IF(ISNA(ET126),NA(),Capability!$L$10)</f>
        <v/>
      </c>
      <c r="EY126">
        <f>IF(OR(ISNA(EU126),ISNA(EU125)),NA(),ABS(EU126-EU125))</f>
        <v/>
      </c>
      <c r="EZ126">
        <f>IF(ISNA(ET126),NA(),Capability!$N$10)</f>
        <v/>
      </c>
      <c r="FA126">
        <f>IF(ISNA(ET126),NA(),IF(OR(Capability!$Q$10="",Settings!$F$7&lt;&gt;"Y"),NA(),Capability!$Q$10))</f>
        <v/>
      </c>
      <c r="FB126">
        <f>IF(ISNA(ET126),NA(),IF(OR(Capability!$P$10="",Settings!$F$7&lt;&gt;"Y"),NA(),Capability!$P$10))</f>
        <v/>
      </c>
      <c r="FH126">
        <f>IF((FK$1+122)&gt;FI$1,NA(),(FK$1+122)-4)</f>
        <v/>
      </c>
      <c r="FI126">
        <f>IF((FK$1+122)&gt;FI$1,NA(),INDEX('Data Entry'!$N$5:$N$10004,(FK$1+122)-4))</f>
        <v/>
      </c>
      <c r="FJ126">
        <f>IF(ISNA(FH126),NA(),Capability!$K$11)</f>
        <v/>
      </c>
      <c r="FK126">
        <f>IF(ISNA(FH126),NA(),Capability!$J$11)</f>
        <v/>
      </c>
      <c r="FL126">
        <f>IF(ISNA(FH126),NA(),Capability!$L$11)</f>
        <v/>
      </c>
      <c r="FM126">
        <f>IF(OR(ISNA(FI126),ISNA(FI125)),NA(),ABS(FI126-FI125))</f>
        <v/>
      </c>
      <c r="FN126">
        <f>IF(ISNA(FH126),NA(),Capability!$N$11)</f>
        <v/>
      </c>
      <c r="FO126">
        <f>IF(ISNA(FH126),NA(),IF(OR(Capability!$Q$11="",Settings!$F$7&lt;&gt;"Y"),NA(),Capability!$Q$11))</f>
        <v/>
      </c>
      <c r="FP126">
        <f>IF(ISNA(FH126),NA(),IF(OR(Capability!$P$11="",Settings!$F$7&lt;&gt;"Y"),NA(),Capability!$P$11))</f>
        <v/>
      </c>
      <c r="FV126">
        <f>IF((FY$1+122)&gt;FW$1,NA(),(FY$1+122)-4)</f>
        <v/>
      </c>
      <c r="FW126">
        <f>IF((FY$1+122)&gt;FW$1,NA(),INDEX('Data Entry'!$O$5:$O$10004,(FY$1+122)-4))</f>
        <v/>
      </c>
      <c r="FX126">
        <f>IF(ISNA(FV126),NA(),Capability!$K$12)</f>
        <v/>
      </c>
      <c r="FY126">
        <f>IF(ISNA(FV126),NA(),Capability!$J$12)</f>
        <v/>
      </c>
      <c r="FZ126">
        <f>IF(ISNA(FV126),NA(),Capability!$L$12)</f>
        <v/>
      </c>
      <c r="GA126">
        <f>IF(OR(ISNA(FW126),ISNA(FW125)),NA(),ABS(FW126-FW125))</f>
        <v/>
      </c>
      <c r="GB126">
        <f>IF(ISNA(FV126),NA(),Capability!$N$12)</f>
        <v/>
      </c>
      <c r="GC126">
        <f>IF(ISNA(FV126),NA(),IF(OR(Capability!$Q$12="",Settings!$F$7&lt;&gt;"Y"),NA(),Capability!$Q$12))</f>
        <v/>
      </c>
      <c r="GD126">
        <f>IF(ISNA(FV126),NA(),IF(OR(Capability!$P$12="",Settings!$F$7&lt;&gt;"Y"),NA(),Capability!$P$12))</f>
        <v/>
      </c>
      <c r="GJ126">
        <f>IF((GM$1+122)&gt;GK$1,NA(),(GM$1+122)-4)</f>
        <v/>
      </c>
      <c r="GK126">
        <f>IF((GM$1+122)&gt;GK$1,NA(),INDEX('Data Entry'!$P$5:$P$10004,(GM$1+122)-4))</f>
        <v/>
      </c>
      <c r="GL126">
        <f>IF(ISNA(GJ126),NA(),Capability!$K$13)</f>
        <v/>
      </c>
      <c r="GM126">
        <f>IF(ISNA(GJ126),NA(),Capability!$J$13)</f>
        <v/>
      </c>
      <c r="GN126">
        <f>IF(ISNA(GJ126),NA(),Capability!$L$13)</f>
        <v/>
      </c>
      <c r="GO126">
        <f>IF(OR(ISNA(GK126),ISNA(GK125)),NA(),ABS(GK126-GK125))</f>
        <v/>
      </c>
      <c r="GP126">
        <f>IF(ISNA(GJ126),NA(),Capability!$N$13)</f>
        <v/>
      </c>
      <c r="GQ126">
        <f>IF(ISNA(GJ126),NA(),IF(OR(Capability!$Q$13="",Settings!$F$7&lt;&gt;"Y"),NA(),Capability!$Q$13))</f>
        <v/>
      </c>
      <c r="GR126">
        <f>IF(ISNA(GJ126),NA(),IF(OR(Capability!$P$13="",Settings!$F$7&lt;&gt;"Y"),NA(),Capability!$P$13))</f>
        <v/>
      </c>
      <c r="GX126">
        <f>IF((HA$1+122)&gt;GY$1,NA(),(HA$1+122)-4)</f>
        <v/>
      </c>
      <c r="GY126">
        <f>IF((HA$1+122)&gt;GY$1,NA(),INDEX('Data Entry'!$Q$5:$Q$10004,(HA$1+122)-4))</f>
        <v/>
      </c>
      <c r="GZ126">
        <f>IF(ISNA(GX126),NA(),Capability!$K$14)</f>
        <v/>
      </c>
      <c r="HA126">
        <f>IF(ISNA(GX126),NA(),Capability!$J$14)</f>
        <v/>
      </c>
      <c r="HB126">
        <f>IF(ISNA(GX126),NA(),Capability!$L$14)</f>
        <v/>
      </c>
      <c r="HC126">
        <f>IF(OR(ISNA(GY126),ISNA(GY125)),NA(),ABS(GY126-GY125))</f>
        <v/>
      </c>
      <c r="HD126">
        <f>IF(ISNA(GX126),NA(),Capability!$N$14)</f>
        <v/>
      </c>
      <c r="HE126">
        <f>IF(ISNA(GX126),NA(),IF(OR(Capability!$Q$14="",Settings!$F$7&lt;&gt;"Y"),NA(),Capability!$Q$14))</f>
        <v/>
      </c>
      <c r="HF126">
        <f>IF(ISNA(GX126),NA(),IF(OR(Capability!$P$14="",Settings!$F$7&lt;&gt;"Y"),NA(),Capability!$P$14))</f>
        <v/>
      </c>
    </row>
    <row r="127">
      <c r="A127" s="35" t="inlineStr">
        <is>
          <t>Samples (n)</t>
        </is>
      </c>
      <c r="B127" s="22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P127">
        <f>IF((CS$1+123)&gt;CQ$1,NA(),(CS$1+123)-4)</f>
        <v/>
      </c>
      <c r="CQ127">
        <f>IF((CS$1+123)&gt;CQ$1,NA(),INDEX('Data Entry'!$I$5:$I$10004,(CS$1+123)-4))</f>
        <v/>
      </c>
      <c r="CR127">
        <f>IF(ISNA(CP127),NA(),Capability!$K$6)</f>
        <v/>
      </c>
      <c r="CS127">
        <f>IF(ISNA(CP127),NA(),Capability!$J$6)</f>
        <v/>
      </c>
      <c r="CT127">
        <f>IF(ISNA(CP127),NA(),Capability!$L$6)</f>
        <v/>
      </c>
      <c r="CU127">
        <f>IF(OR(ISNA(CQ127),ISNA(CQ126)),NA(),ABS(CQ127-CQ126))</f>
        <v/>
      </c>
      <c r="CV127">
        <f>IF(ISNA(CP127),NA(),Capability!$N$6)</f>
        <v/>
      </c>
      <c r="CW127">
        <f>IF(ISNA(CP127),NA(),IF(OR(Capability!$Q$6="",Settings!$F$7&lt;&gt;"Y"),NA(),Capability!$Q$6))</f>
        <v/>
      </c>
      <c r="CX127">
        <f>IF(ISNA(CP127),NA(),IF(OR(Capability!$P$6="",Settings!$F$7&lt;&gt;"Y"),NA(),Capability!$P$6))</f>
        <v/>
      </c>
      <c r="DD127">
        <f>IF((DG$1+123)&gt;DE$1,NA(),(DG$1+123)-4)</f>
        <v/>
      </c>
      <c r="DE127">
        <f>IF((DG$1+123)&gt;DE$1,NA(),INDEX('Data Entry'!$J$5:$J$10004,(DG$1+123)-4))</f>
        <v/>
      </c>
      <c r="DF127">
        <f>IF(ISNA(DD127),NA(),Capability!$K$7)</f>
        <v/>
      </c>
      <c r="DG127">
        <f>IF(ISNA(DD127),NA(),Capability!$J$7)</f>
        <v/>
      </c>
      <c r="DH127">
        <f>IF(ISNA(DD127),NA(),Capability!$L$7)</f>
        <v/>
      </c>
      <c r="DI127">
        <f>IF(OR(ISNA(DE127),ISNA(DE126)),NA(),ABS(DE127-DE126))</f>
        <v/>
      </c>
      <c r="DJ127">
        <f>IF(ISNA(DD127),NA(),Capability!$N$7)</f>
        <v/>
      </c>
      <c r="DK127">
        <f>IF(ISNA(DD127),NA(),IF(OR(Capability!$Q$7="",Settings!$F$7&lt;&gt;"Y"),NA(),Capability!$Q$7))</f>
        <v/>
      </c>
      <c r="DL127">
        <f>IF(ISNA(DD127),NA(),IF(OR(Capability!$P$7="",Settings!$F$7&lt;&gt;"Y"),NA(),Capability!$P$7))</f>
        <v/>
      </c>
      <c r="DR127">
        <f>IF((DU$1+123)&gt;DS$1,NA(),(DU$1+123)-4)</f>
        <v/>
      </c>
      <c r="DS127">
        <f>IF((DU$1+123)&gt;DS$1,NA(),INDEX('Data Entry'!$K$5:$K$10004,(DU$1+123)-4))</f>
        <v/>
      </c>
      <c r="DT127">
        <f>IF(ISNA(DR127),NA(),Capability!$K$8)</f>
        <v/>
      </c>
      <c r="DU127">
        <f>IF(ISNA(DR127),NA(),Capability!$J$8)</f>
        <v/>
      </c>
      <c r="DV127">
        <f>IF(ISNA(DR127),NA(),Capability!$L$8)</f>
        <v/>
      </c>
      <c r="DW127">
        <f>IF(OR(ISNA(DS127),ISNA(DS126)),NA(),ABS(DS127-DS126))</f>
        <v/>
      </c>
      <c r="DX127">
        <f>IF(ISNA(DR127),NA(),Capability!$N$8)</f>
        <v/>
      </c>
      <c r="DY127">
        <f>IF(ISNA(DR127),NA(),IF(OR(Capability!$Q$8="",Settings!$F$7&lt;&gt;"Y"),NA(),Capability!$Q$8))</f>
        <v/>
      </c>
      <c r="DZ127">
        <f>IF(ISNA(DR127),NA(),IF(OR(Capability!$P$8="",Settings!$F$7&lt;&gt;"Y"),NA(),Capability!$P$8))</f>
        <v/>
      </c>
      <c r="EF127">
        <f>IF((EI$1+123)&gt;EG$1,NA(),(EI$1+123)-4)</f>
        <v/>
      </c>
      <c r="EG127">
        <f>IF((EI$1+123)&gt;EG$1,NA(),INDEX('Data Entry'!$L$5:$L$10004,(EI$1+123)-4))</f>
        <v/>
      </c>
      <c r="EH127">
        <f>IF(ISNA(EF127),NA(),Capability!$K$9)</f>
        <v/>
      </c>
      <c r="EI127">
        <f>IF(ISNA(EF127),NA(),Capability!$J$9)</f>
        <v/>
      </c>
      <c r="EJ127">
        <f>IF(ISNA(EF127),NA(),Capability!$L$9)</f>
        <v/>
      </c>
      <c r="EK127">
        <f>IF(OR(ISNA(EG127),ISNA(EG126)),NA(),ABS(EG127-EG126))</f>
        <v/>
      </c>
      <c r="EL127">
        <f>IF(ISNA(EF127),NA(),Capability!$N$9)</f>
        <v/>
      </c>
      <c r="EM127">
        <f>IF(ISNA(EF127),NA(),IF(OR(Capability!$Q$9="",Settings!$F$7&lt;&gt;"Y"),NA(),Capability!$Q$9))</f>
        <v/>
      </c>
      <c r="EN127">
        <f>IF(ISNA(EF127),NA(),IF(OR(Capability!$P$9="",Settings!$F$7&lt;&gt;"Y"),NA(),Capability!$P$9))</f>
        <v/>
      </c>
      <c r="ET127">
        <f>IF((EW$1+123)&gt;EU$1,NA(),(EW$1+123)-4)</f>
        <v/>
      </c>
      <c r="EU127">
        <f>IF((EW$1+123)&gt;EU$1,NA(),INDEX('Data Entry'!$M$5:$M$10004,(EW$1+123)-4))</f>
        <v/>
      </c>
      <c r="EV127">
        <f>IF(ISNA(ET127),NA(),Capability!$K$10)</f>
        <v/>
      </c>
      <c r="EW127">
        <f>IF(ISNA(ET127),NA(),Capability!$J$10)</f>
        <v/>
      </c>
      <c r="EX127">
        <f>IF(ISNA(ET127),NA(),Capability!$L$10)</f>
        <v/>
      </c>
      <c r="EY127">
        <f>IF(OR(ISNA(EU127),ISNA(EU126)),NA(),ABS(EU127-EU126))</f>
        <v/>
      </c>
      <c r="EZ127">
        <f>IF(ISNA(ET127),NA(),Capability!$N$10)</f>
        <v/>
      </c>
      <c r="FA127">
        <f>IF(ISNA(ET127),NA(),IF(OR(Capability!$Q$10="",Settings!$F$7&lt;&gt;"Y"),NA(),Capability!$Q$10))</f>
        <v/>
      </c>
      <c r="FB127">
        <f>IF(ISNA(ET127),NA(),IF(OR(Capability!$P$10="",Settings!$F$7&lt;&gt;"Y"),NA(),Capability!$P$10))</f>
        <v/>
      </c>
      <c r="FH127">
        <f>IF((FK$1+123)&gt;FI$1,NA(),(FK$1+123)-4)</f>
        <v/>
      </c>
      <c r="FI127">
        <f>IF((FK$1+123)&gt;FI$1,NA(),INDEX('Data Entry'!$N$5:$N$10004,(FK$1+123)-4))</f>
        <v/>
      </c>
      <c r="FJ127">
        <f>IF(ISNA(FH127),NA(),Capability!$K$11)</f>
        <v/>
      </c>
      <c r="FK127">
        <f>IF(ISNA(FH127),NA(),Capability!$J$11)</f>
        <v/>
      </c>
      <c r="FL127">
        <f>IF(ISNA(FH127),NA(),Capability!$L$11)</f>
        <v/>
      </c>
      <c r="FM127">
        <f>IF(OR(ISNA(FI127),ISNA(FI126)),NA(),ABS(FI127-FI126))</f>
        <v/>
      </c>
      <c r="FN127">
        <f>IF(ISNA(FH127),NA(),Capability!$N$11)</f>
        <v/>
      </c>
      <c r="FO127">
        <f>IF(ISNA(FH127),NA(),IF(OR(Capability!$Q$11="",Settings!$F$7&lt;&gt;"Y"),NA(),Capability!$Q$11))</f>
        <v/>
      </c>
      <c r="FP127">
        <f>IF(ISNA(FH127),NA(),IF(OR(Capability!$P$11="",Settings!$F$7&lt;&gt;"Y"),NA(),Capability!$P$11))</f>
        <v/>
      </c>
      <c r="FV127">
        <f>IF((FY$1+123)&gt;FW$1,NA(),(FY$1+123)-4)</f>
        <v/>
      </c>
      <c r="FW127">
        <f>IF((FY$1+123)&gt;FW$1,NA(),INDEX('Data Entry'!$O$5:$O$10004,(FY$1+123)-4))</f>
        <v/>
      </c>
      <c r="FX127">
        <f>IF(ISNA(FV127),NA(),Capability!$K$12)</f>
        <v/>
      </c>
      <c r="FY127">
        <f>IF(ISNA(FV127),NA(),Capability!$J$12)</f>
        <v/>
      </c>
      <c r="FZ127">
        <f>IF(ISNA(FV127),NA(),Capability!$L$12)</f>
        <v/>
      </c>
      <c r="GA127">
        <f>IF(OR(ISNA(FW127),ISNA(FW126)),NA(),ABS(FW127-FW126))</f>
        <v/>
      </c>
      <c r="GB127">
        <f>IF(ISNA(FV127),NA(),Capability!$N$12)</f>
        <v/>
      </c>
      <c r="GC127">
        <f>IF(ISNA(FV127),NA(),IF(OR(Capability!$Q$12="",Settings!$F$7&lt;&gt;"Y"),NA(),Capability!$Q$12))</f>
        <v/>
      </c>
      <c r="GD127">
        <f>IF(ISNA(FV127),NA(),IF(OR(Capability!$P$12="",Settings!$F$7&lt;&gt;"Y"),NA(),Capability!$P$12))</f>
        <v/>
      </c>
      <c r="GJ127">
        <f>IF((GM$1+123)&gt;GK$1,NA(),(GM$1+123)-4)</f>
        <v/>
      </c>
      <c r="GK127">
        <f>IF((GM$1+123)&gt;GK$1,NA(),INDEX('Data Entry'!$P$5:$P$10004,(GM$1+123)-4))</f>
        <v/>
      </c>
      <c r="GL127">
        <f>IF(ISNA(GJ127),NA(),Capability!$K$13)</f>
        <v/>
      </c>
      <c r="GM127">
        <f>IF(ISNA(GJ127),NA(),Capability!$J$13)</f>
        <v/>
      </c>
      <c r="GN127">
        <f>IF(ISNA(GJ127),NA(),Capability!$L$13)</f>
        <v/>
      </c>
      <c r="GO127">
        <f>IF(OR(ISNA(GK127),ISNA(GK126)),NA(),ABS(GK127-GK126))</f>
        <v/>
      </c>
      <c r="GP127">
        <f>IF(ISNA(GJ127),NA(),Capability!$N$13)</f>
        <v/>
      </c>
      <c r="GQ127">
        <f>IF(ISNA(GJ127),NA(),IF(OR(Capability!$Q$13="",Settings!$F$7&lt;&gt;"Y"),NA(),Capability!$Q$13))</f>
        <v/>
      </c>
      <c r="GR127">
        <f>IF(ISNA(GJ127),NA(),IF(OR(Capability!$P$13="",Settings!$F$7&lt;&gt;"Y"),NA(),Capability!$P$13))</f>
        <v/>
      </c>
      <c r="GX127">
        <f>IF((HA$1+123)&gt;GY$1,NA(),(HA$1+123)-4)</f>
        <v/>
      </c>
      <c r="GY127">
        <f>IF((HA$1+123)&gt;GY$1,NA(),INDEX('Data Entry'!$Q$5:$Q$10004,(HA$1+123)-4))</f>
        <v/>
      </c>
      <c r="GZ127">
        <f>IF(ISNA(GX127),NA(),Capability!$K$14)</f>
        <v/>
      </c>
      <c r="HA127">
        <f>IF(ISNA(GX127),NA(),Capability!$J$14)</f>
        <v/>
      </c>
      <c r="HB127">
        <f>IF(ISNA(GX127),NA(),Capability!$L$14)</f>
        <v/>
      </c>
      <c r="HC127">
        <f>IF(OR(ISNA(GY127),ISNA(GY126)),NA(),ABS(GY127-GY126))</f>
        <v/>
      </c>
      <c r="HD127">
        <f>IF(ISNA(GX127),NA(),Capability!$N$14)</f>
        <v/>
      </c>
      <c r="HE127">
        <f>IF(ISNA(GX127),NA(),IF(OR(Capability!$Q$14="",Settings!$F$7&lt;&gt;"Y"),NA(),Capability!$Q$14))</f>
        <v/>
      </c>
      <c r="HF127">
        <f>IF(ISNA(GX127),NA(),IF(OR(Capability!$P$14="",Settings!$F$7&lt;&gt;"Y"),NA(),Capability!$P$14))</f>
        <v/>
      </c>
    </row>
    <row r="128">
      <c r="A128" s="37" t="inlineStr">
        <is>
          <t>DATA RANGE</t>
        </is>
      </c>
      <c r="B128" s="28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P128">
        <f>IF((CS$1+124)&gt;CQ$1,NA(),(CS$1+124)-4)</f>
        <v/>
      </c>
      <c r="CQ128">
        <f>IF((CS$1+124)&gt;CQ$1,NA(),INDEX('Data Entry'!$I$5:$I$10004,(CS$1+124)-4))</f>
        <v/>
      </c>
      <c r="CR128">
        <f>IF(ISNA(CP128),NA(),Capability!$K$6)</f>
        <v/>
      </c>
      <c r="CS128">
        <f>IF(ISNA(CP128),NA(),Capability!$J$6)</f>
        <v/>
      </c>
      <c r="CT128">
        <f>IF(ISNA(CP128),NA(),Capability!$L$6)</f>
        <v/>
      </c>
      <c r="CU128">
        <f>IF(OR(ISNA(CQ128),ISNA(CQ127)),NA(),ABS(CQ128-CQ127))</f>
        <v/>
      </c>
      <c r="CV128">
        <f>IF(ISNA(CP128),NA(),Capability!$N$6)</f>
        <v/>
      </c>
      <c r="CW128">
        <f>IF(ISNA(CP128),NA(),IF(OR(Capability!$Q$6="",Settings!$F$7&lt;&gt;"Y"),NA(),Capability!$Q$6))</f>
        <v/>
      </c>
      <c r="CX128">
        <f>IF(ISNA(CP128),NA(),IF(OR(Capability!$P$6="",Settings!$F$7&lt;&gt;"Y"),NA(),Capability!$P$6))</f>
        <v/>
      </c>
      <c r="DD128">
        <f>IF((DG$1+124)&gt;DE$1,NA(),(DG$1+124)-4)</f>
        <v/>
      </c>
      <c r="DE128">
        <f>IF((DG$1+124)&gt;DE$1,NA(),INDEX('Data Entry'!$J$5:$J$10004,(DG$1+124)-4))</f>
        <v/>
      </c>
      <c r="DF128">
        <f>IF(ISNA(DD128),NA(),Capability!$K$7)</f>
        <v/>
      </c>
      <c r="DG128">
        <f>IF(ISNA(DD128),NA(),Capability!$J$7)</f>
        <v/>
      </c>
      <c r="DH128">
        <f>IF(ISNA(DD128),NA(),Capability!$L$7)</f>
        <v/>
      </c>
      <c r="DI128">
        <f>IF(OR(ISNA(DE128),ISNA(DE127)),NA(),ABS(DE128-DE127))</f>
        <v/>
      </c>
      <c r="DJ128">
        <f>IF(ISNA(DD128),NA(),Capability!$N$7)</f>
        <v/>
      </c>
      <c r="DK128">
        <f>IF(ISNA(DD128),NA(),IF(OR(Capability!$Q$7="",Settings!$F$7&lt;&gt;"Y"),NA(),Capability!$Q$7))</f>
        <v/>
      </c>
      <c r="DL128">
        <f>IF(ISNA(DD128),NA(),IF(OR(Capability!$P$7="",Settings!$F$7&lt;&gt;"Y"),NA(),Capability!$P$7))</f>
        <v/>
      </c>
      <c r="DR128">
        <f>IF((DU$1+124)&gt;DS$1,NA(),(DU$1+124)-4)</f>
        <v/>
      </c>
      <c r="DS128">
        <f>IF((DU$1+124)&gt;DS$1,NA(),INDEX('Data Entry'!$K$5:$K$10004,(DU$1+124)-4))</f>
        <v/>
      </c>
      <c r="DT128">
        <f>IF(ISNA(DR128),NA(),Capability!$K$8)</f>
        <v/>
      </c>
      <c r="DU128">
        <f>IF(ISNA(DR128),NA(),Capability!$J$8)</f>
        <v/>
      </c>
      <c r="DV128">
        <f>IF(ISNA(DR128),NA(),Capability!$L$8)</f>
        <v/>
      </c>
      <c r="DW128">
        <f>IF(OR(ISNA(DS128),ISNA(DS127)),NA(),ABS(DS128-DS127))</f>
        <v/>
      </c>
      <c r="DX128">
        <f>IF(ISNA(DR128),NA(),Capability!$N$8)</f>
        <v/>
      </c>
      <c r="DY128">
        <f>IF(ISNA(DR128),NA(),IF(OR(Capability!$Q$8="",Settings!$F$7&lt;&gt;"Y"),NA(),Capability!$Q$8))</f>
        <v/>
      </c>
      <c r="DZ128">
        <f>IF(ISNA(DR128),NA(),IF(OR(Capability!$P$8="",Settings!$F$7&lt;&gt;"Y"),NA(),Capability!$P$8))</f>
        <v/>
      </c>
      <c r="EF128">
        <f>IF((EI$1+124)&gt;EG$1,NA(),(EI$1+124)-4)</f>
        <v/>
      </c>
      <c r="EG128">
        <f>IF((EI$1+124)&gt;EG$1,NA(),INDEX('Data Entry'!$L$5:$L$10004,(EI$1+124)-4))</f>
        <v/>
      </c>
      <c r="EH128">
        <f>IF(ISNA(EF128),NA(),Capability!$K$9)</f>
        <v/>
      </c>
      <c r="EI128">
        <f>IF(ISNA(EF128),NA(),Capability!$J$9)</f>
        <v/>
      </c>
      <c r="EJ128">
        <f>IF(ISNA(EF128),NA(),Capability!$L$9)</f>
        <v/>
      </c>
      <c r="EK128">
        <f>IF(OR(ISNA(EG128),ISNA(EG127)),NA(),ABS(EG128-EG127))</f>
        <v/>
      </c>
      <c r="EL128">
        <f>IF(ISNA(EF128),NA(),Capability!$N$9)</f>
        <v/>
      </c>
      <c r="EM128">
        <f>IF(ISNA(EF128),NA(),IF(OR(Capability!$Q$9="",Settings!$F$7&lt;&gt;"Y"),NA(),Capability!$Q$9))</f>
        <v/>
      </c>
      <c r="EN128">
        <f>IF(ISNA(EF128),NA(),IF(OR(Capability!$P$9="",Settings!$F$7&lt;&gt;"Y"),NA(),Capability!$P$9))</f>
        <v/>
      </c>
      <c r="ET128">
        <f>IF((EW$1+124)&gt;EU$1,NA(),(EW$1+124)-4)</f>
        <v/>
      </c>
      <c r="EU128">
        <f>IF((EW$1+124)&gt;EU$1,NA(),INDEX('Data Entry'!$M$5:$M$10004,(EW$1+124)-4))</f>
        <v/>
      </c>
      <c r="EV128">
        <f>IF(ISNA(ET128),NA(),Capability!$K$10)</f>
        <v/>
      </c>
      <c r="EW128">
        <f>IF(ISNA(ET128),NA(),Capability!$J$10)</f>
        <v/>
      </c>
      <c r="EX128">
        <f>IF(ISNA(ET128),NA(),Capability!$L$10)</f>
        <v/>
      </c>
      <c r="EY128">
        <f>IF(OR(ISNA(EU128),ISNA(EU127)),NA(),ABS(EU128-EU127))</f>
        <v/>
      </c>
      <c r="EZ128">
        <f>IF(ISNA(ET128),NA(),Capability!$N$10)</f>
        <v/>
      </c>
      <c r="FA128">
        <f>IF(ISNA(ET128),NA(),IF(OR(Capability!$Q$10="",Settings!$F$7&lt;&gt;"Y"),NA(),Capability!$Q$10))</f>
        <v/>
      </c>
      <c r="FB128">
        <f>IF(ISNA(ET128),NA(),IF(OR(Capability!$P$10="",Settings!$F$7&lt;&gt;"Y"),NA(),Capability!$P$10))</f>
        <v/>
      </c>
      <c r="FH128">
        <f>IF((FK$1+124)&gt;FI$1,NA(),(FK$1+124)-4)</f>
        <v/>
      </c>
      <c r="FI128">
        <f>IF((FK$1+124)&gt;FI$1,NA(),INDEX('Data Entry'!$N$5:$N$10004,(FK$1+124)-4))</f>
        <v/>
      </c>
      <c r="FJ128">
        <f>IF(ISNA(FH128),NA(),Capability!$K$11)</f>
        <v/>
      </c>
      <c r="FK128">
        <f>IF(ISNA(FH128),NA(),Capability!$J$11)</f>
        <v/>
      </c>
      <c r="FL128">
        <f>IF(ISNA(FH128),NA(),Capability!$L$11)</f>
        <v/>
      </c>
      <c r="FM128">
        <f>IF(OR(ISNA(FI128),ISNA(FI127)),NA(),ABS(FI128-FI127))</f>
        <v/>
      </c>
      <c r="FN128">
        <f>IF(ISNA(FH128),NA(),Capability!$N$11)</f>
        <v/>
      </c>
      <c r="FO128">
        <f>IF(ISNA(FH128),NA(),IF(OR(Capability!$Q$11="",Settings!$F$7&lt;&gt;"Y"),NA(),Capability!$Q$11))</f>
        <v/>
      </c>
      <c r="FP128">
        <f>IF(ISNA(FH128),NA(),IF(OR(Capability!$P$11="",Settings!$F$7&lt;&gt;"Y"),NA(),Capability!$P$11))</f>
        <v/>
      </c>
      <c r="FV128">
        <f>IF((FY$1+124)&gt;FW$1,NA(),(FY$1+124)-4)</f>
        <v/>
      </c>
      <c r="FW128">
        <f>IF((FY$1+124)&gt;FW$1,NA(),INDEX('Data Entry'!$O$5:$O$10004,(FY$1+124)-4))</f>
        <v/>
      </c>
      <c r="FX128">
        <f>IF(ISNA(FV128),NA(),Capability!$K$12)</f>
        <v/>
      </c>
      <c r="FY128">
        <f>IF(ISNA(FV128),NA(),Capability!$J$12)</f>
        <v/>
      </c>
      <c r="FZ128">
        <f>IF(ISNA(FV128),NA(),Capability!$L$12)</f>
        <v/>
      </c>
      <c r="GA128">
        <f>IF(OR(ISNA(FW128),ISNA(FW127)),NA(),ABS(FW128-FW127))</f>
        <v/>
      </c>
      <c r="GB128">
        <f>IF(ISNA(FV128),NA(),Capability!$N$12)</f>
        <v/>
      </c>
      <c r="GC128">
        <f>IF(ISNA(FV128),NA(),IF(OR(Capability!$Q$12="",Settings!$F$7&lt;&gt;"Y"),NA(),Capability!$Q$12))</f>
        <v/>
      </c>
      <c r="GD128">
        <f>IF(ISNA(FV128),NA(),IF(OR(Capability!$P$12="",Settings!$F$7&lt;&gt;"Y"),NA(),Capability!$P$12))</f>
        <v/>
      </c>
      <c r="GJ128">
        <f>IF((GM$1+124)&gt;GK$1,NA(),(GM$1+124)-4)</f>
        <v/>
      </c>
      <c r="GK128">
        <f>IF((GM$1+124)&gt;GK$1,NA(),INDEX('Data Entry'!$P$5:$P$10004,(GM$1+124)-4))</f>
        <v/>
      </c>
      <c r="GL128">
        <f>IF(ISNA(GJ128),NA(),Capability!$K$13)</f>
        <v/>
      </c>
      <c r="GM128">
        <f>IF(ISNA(GJ128),NA(),Capability!$J$13)</f>
        <v/>
      </c>
      <c r="GN128">
        <f>IF(ISNA(GJ128),NA(),Capability!$L$13)</f>
        <v/>
      </c>
      <c r="GO128">
        <f>IF(OR(ISNA(GK128),ISNA(GK127)),NA(),ABS(GK128-GK127))</f>
        <v/>
      </c>
      <c r="GP128">
        <f>IF(ISNA(GJ128),NA(),Capability!$N$13)</f>
        <v/>
      </c>
      <c r="GQ128">
        <f>IF(ISNA(GJ128),NA(),IF(OR(Capability!$Q$13="",Settings!$F$7&lt;&gt;"Y"),NA(),Capability!$Q$13))</f>
        <v/>
      </c>
      <c r="GR128">
        <f>IF(ISNA(GJ128),NA(),IF(OR(Capability!$P$13="",Settings!$F$7&lt;&gt;"Y"),NA(),Capability!$P$13))</f>
        <v/>
      </c>
      <c r="GX128">
        <f>IF((HA$1+124)&gt;GY$1,NA(),(HA$1+124)-4)</f>
        <v/>
      </c>
      <c r="GY128">
        <f>IF((HA$1+124)&gt;GY$1,NA(),INDEX('Data Entry'!$Q$5:$Q$10004,(HA$1+124)-4))</f>
        <v/>
      </c>
      <c r="GZ128">
        <f>IF(ISNA(GX128),NA(),Capability!$K$14)</f>
        <v/>
      </c>
      <c r="HA128">
        <f>IF(ISNA(GX128),NA(),Capability!$J$14)</f>
        <v/>
      </c>
      <c r="HB128">
        <f>IF(ISNA(GX128),NA(),Capability!$L$14)</f>
        <v/>
      </c>
      <c r="HC128">
        <f>IF(OR(ISNA(GY128),ISNA(GY127)),NA(),ABS(GY128-GY127))</f>
        <v/>
      </c>
      <c r="HD128">
        <f>IF(ISNA(GX128),NA(),Capability!$N$14)</f>
        <v/>
      </c>
      <c r="HE128">
        <f>IF(ISNA(GX128),NA(),IF(OR(Capability!$Q$14="",Settings!$F$7&lt;&gt;"Y"),NA(),Capability!$Q$14))</f>
        <v/>
      </c>
      <c r="HF128">
        <f>IF(ISNA(GX128),NA(),IF(OR(Capability!$P$14="",Settings!$F$7&lt;&gt;"Y"),NA(),Capability!$P$14))</f>
        <v/>
      </c>
    </row>
    <row r="129">
      <c r="A129" s="35" t="inlineStr">
        <is>
          <t>Min</t>
        </is>
      </c>
      <c r="B129" s="23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P129">
        <f>IF((CS$1+125)&gt;CQ$1,NA(),(CS$1+125)-4)</f>
        <v/>
      </c>
      <c r="CQ129">
        <f>IF((CS$1+125)&gt;CQ$1,NA(),INDEX('Data Entry'!$I$5:$I$10004,(CS$1+125)-4))</f>
        <v/>
      </c>
      <c r="CR129">
        <f>IF(ISNA(CP129),NA(),Capability!$K$6)</f>
        <v/>
      </c>
      <c r="CS129">
        <f>IF(ISNA(CP129),NA(),Capability!$J$6)</f>
        <v/>
      </c>
      <c r="CT129">
        <f>IF(ISNA(CP129),NA(),Capability!$L$6)</f>
        <v/>
      </c>
      <c r="CU129">
        <f>IF(OR(ISNA(CQ129),ISNA(CQ128)),NA(),ABS(CQ129-CQ128))</f>
        <v/>
      </c>
      <c r="CV129">
        <f>IF(ISNA(CP129),NA(),Capability!$N$6)</f>
        <v/>
      </c>
      <c r="CW129">
        <f>IF(ISNA(CP129),NA(),IF(OR(Capability!$Q$6="",Settings!$F$7&lt;&gt;"Y"),NA(),Capability!$Q$6))</f>
        <v/>
      </c>
      <c r="CX129">
        <f>IF(ISNA(CP129),NA(),IF(OR(Capability!$P$6="",Settings!$F$7&lt;&gt;"Y"),NA(),Capability!$P$6))</f>
        <v/>
      </c>
      <c r="DD129">
        <f>IF((DG$1+125)&gt;DE$1,NA(),(DG$1+125)-4)</f>
        <v/>
      </c>
      <c r="DE129">
        <f>IF((DG$1+125)&gt;DE$1,NA(),INDEX('Data Entry'!$J$5:$J$10004,(DG$1+125)-4))</f>
        <v/>
      </c>
      <c r="DF129">
        <f>IF(ISNA(DD129),NA(),Capability!$K$7)</f>
        <v/>
      </c>
      <c r="DG129">
        <f>IF(ISNA(DD129),NA(),Capability!$J$7)</f>
        <v/>
      </c>
      <c r="DH129">
        <f>IF(ISNA(DD129),NA(),Capability!$L$7)</f>
        <v/>
      </c>
      <c r="DI129">
        <f>IF(OR(ISNA(DE129),ISNA(DE128)),NA(),ABS(DE129-DE128))</f>
        <v/>
      </c>
      <c r="DJ129">
        <f>IF(ISNA(DD129),NA(),Capability!$N$7)</f>
        <v/>
      </c>
      <c r="DK129">
        <f>IF(ISNA(DD129),NA(),IF(OR(Capability!$Q$7="",Settings!$F$7&lt;&gt;"Y"),NA(),Capability!$Q$7))</f>
        <v/>
      </c>
      <c r="DL129">
        <f>IF(ISNA(DD129),NA(),IF(OR(Capability!$P$7="",Settings!$F$7&lt;&gt;"Y"),NA(),Capability!$P$7))</f>
        <v/>
      </c>
      <c r="DR129">
        <f>IF((DU$1+125)&gt;DS$1,NA(),(DU$1+125)-4)</f>
        <v/>
      </c>
      <c r="DS129">
        <f>IF((DU$1+125)&gt;DS$1,NA(),INDEX('Data Entry'!$K$5:$K$10004,(DU$1+125)-4))</f>
        <v/>
      </c>
      <c r="DT129">
        <f>IF(ISNA(DR129),NA(),Capability!$K$8)</f>
        <v/>
      </c>
      <c r="DU129">
        <f>IF(ISNA(DR129),NA(),Capability!$J$8)</f>
        <v/>
      </c>
      <c r="DV129">
        <f>IF(ISNA(DR129),NA(),Capability!$L$8)</f>
        <v/>
      </c>
      <c r="DW129">
        <f>IF(OR(ISNA(DS129),ISNA(DS128)),NA(),ABS(DS129-DS128))</f>
        <v/>
      </c>
      <c r="DX129">
        <f>IF(ISNA(DR129),NA(),Capability!$N$8)</f>
        <v/>
      </c>
      <c r="DY129">
        <f>IF(ISNA(DR129),NA(),IF(OR(Capability!$Q$8="",Settings!$F$7&lt;&gt;"Y"),NA(),Capability!$Q$8))</f>
        <v/>
      </c>
      <c r="DZ129">
        <f>IF(ISNA(DR129),NA(),IF(OR(Capability!$P$8="",Settings!$F$7&lt;&gt;"Y"),NA(),Capability!$P$8))</f>
        <v/>
      </c>
      <c r="EF129">
        <f>IF((EI$1+125)&gt;EG$1,NA(),(EI$1+125)-4)</f>
        <v/>
      </c>
      <c r="EG129">
        <f>IF((EI$1+125)&gt;EG$1,NA(),INDEX('Data Entry'!$L$5:$L$10004,(EI$1+125)-4))</f>
        <v/>
      </c>
      <c r="EH129">
        <f>IF(ISNA(EF129),NA(),Capability!$K$9)</f>
        <v/>
      </c>
      <c r="EI129">
        <f>IF(ISNA(EF129),NA(),Capability!$J$9)</f>
        <v/>
      </c>
      <c r="EJ129">
        <f>IF(ISNA(EF129),NA(),Capability!$L$9)</f>
        <v/>
      </c>
      <c r="EK129">
        <f>IF(OR(ISNA(EG129),ISNA(EG128)),NA(),ABS(EG129-EG128))</f>
        <v/>
      </c>
      <c r="EL129">
        <f>IF(ISNA(EF129),NA(),Capability!$N$9)</f>
        <v/>
      </c>
      <c r="EM129">
        <f>IF(ISNA(EF129),NA(),IF(OR(Capability!$Q$9="",Settings!$F$7&lt;&gt;"Y"),NA(),Capability!$Q$9))</f>
        <v/>
      </c>
      <c r="EN129">
        <f>IF(ISNA(EF129),NA(),IF(OR(Capability!$P$9="",Settings!$F$7&lt;&gt;"Y"),NA(),Capability!$P$9))</f>
        <v/>
      </c>
      <c r="ET129">
        <f>IF((EW$1+125)&gt;EU$1,NA(),(EW$1+125)-4)</f>
        <v/>
      </c>
      <c r="EU129">
        <f>IF((EW$1+125)&gt;EU$1,NA(),INDEX('Data Entry'!$M$5:$M$10004,(EW$1+125)-4))</f>
        <v/>
      </c>
      <c r="EV129">
        <f>IF(ISNA(ET129),NA(),Capability!$K$10)</f>
        <v/>
      </c>
      <c r="EW129">
        <f>IF(ISNA(ET129),NA(),Capability!$J$10)</f>
        <v/>
      </c>
      <c r="EX129">
        <f>IF(ISNA(ET129),NA(),Capability!$L$10)</f>
        <v/>
      </c>
      <c r="EY129">
        <f>IF(OR(ISNA(EU129),ISNA(EU128)),NA(),ABS(EU129-EU128))</f>
        <v/>
      </c>
      <c r="EZ129">
        <f>IF(ISNA(ET129),NA(),Capability!$N$10)</f>
        <v/>
      </c>
      <c r="FA129">
        <f>IF(ISNA(ET129),NA(),IF(OR(Capability!$Q$10="",Settings!$F$7&lt;&gt;"Y"),NA(),Capability!$Q$10))</f>
        <v/>
      </c>
      <c r="FB129">
        <f>IF(ISNA(ET129),NA(),IF(OR(Capability!$P$10="",Settings!$F$7&lt;&gt;"Y"),NA(),Capability!$P$10))</f>
        <v/>
      </c>
      <c r="FH129">
        <f>IF((FK$1+125)&gt;FI$1,NA(),(FK$1+125)-4)</f>
        <v/>
      </c>
      <c r="FI129">
        <f>IF((FK$1+125)&gt;FI$1,NA(),INDEX('Data Entry'!$N$5:$N$10004,(FK$1+125)-4))</f>
        <v/>
      </c>
      <c r="FJ129">
        <f>IF(ISNA(FH129),NA(),Capability!$K$11)</f>
        <v/>
      </c>
      <c r="FK129">
        <f>IF(ISNA(FH129),NA(),Capability!$J$11)</f>
        <v/>
      </c>
      <c r="FL129">
        <f>IF(ISNA(FH129),NA(),Capability!$L$11)</f>
        <v/>
      </c>
      <c r="FM129">
        <f>IF(OR(ISNA(FI129),ISNA(FI128)),NA(),ABS(FI129-FI128))</f>
        <v/>
      </c>
      <c r="FN129">
        <f>IF(ISNA(FH129),NA(),Capability!$N$11)</f>
        <v/>
      </c>
      <c r="FO129">
        <f>IF(ISNA(FH129),NA(),IF(OR(Capability!$Q$11="",Settings!$F$7&lt;&gt;"Y"),NA(),Capability!$Q$11))</f>
        <v/>
      </c>
      <c r="FP129">
        <f>IF(ISNA(FH129),NA(),IF(OR(Capability!$P$11="",Settings!$F$7&lt;&gt;"Y"),NA(),Capability!$P$11))</f>
        <v/>
      </c>
      <c r="FV129">
        <f>IF((FY$1+125)&gt;FW$1,NA(),(FY$1+125)-4)</f>
        <v/>
      </c>
      <c r="FW129">
        <f>IF((FY$1+125)&gt;FW$1,NA(),INDEX('Data Entry'!$O$5:$O$10004,(FY$1+125)-4))</f>
        <v/>
      </c>
      <c r="FX129">
        <f>IF(ISNA(FV129),NA(),Capability!$K$12)</f>
        <v/>
      </c>
      <c r="FY129">
        <f>IF(ISNA(FV129),NA(),Capability!$J$12)</f>
        <v/>
      </c>
      <c r="FZ129">
        <f>IF(ISNA(FV129),NA(),Capability!$L$12)</f>
        <v/>
      </c>
      <c r="GA129">
        <f>IF(OR(ISNA(FW129),ISNA(FW128)),NA(),ABS(FW129-FW128))</f>
        <v/>
      </c>
      <c r="GB129">
        <f>IF(ISNA(FV129),NA(),Capability!$N$12)</f>
        <v/>
      </c>
      <c r="GC129">
        <f>IF(ISNA(FV129),NA(),IF(OR(Capability!$Q$12="",Settings!$F$7&lt;&gt;"Y"),NA(),Capability!$Q$12))</f>
        <v/>
      </c>
      <c r="GD129">
        <f>IF(ISNA(FV129),NA(),IF(OR(Capability!$P$12="",Settings!$F$7&lt;&gt;"Y"),NA(),Capability!$P$12))</f>
        <v/>
      </c>
      <c r="GJ129">
        <f>IF((GM$1+125)&gt;GK$1,NA(),(GM$1+125)-4)</f>
        <v/>
      </c>
      <c r="GK129">
        <f>IF((GM$1+125)&gt;GK$1,NA(),INDEX('Data Entry'!$P$5:$P$10004,(GM$1+125)-4))</f>
        <v/>
      </c>
      <c r="GL129">
        <f>IF(ISNA(GJ129),NA(),Capability!$K$13)</f>
        <v/>
      </c>
      <c r="GM129">
        <f>IF(ISNA(GJ129),NA(),Capability!$J$13)</f>
        <v/>
      </c>
      <c r="GN129">
        <f>IF(ISNA(GJ129),NA(),Capability!$L$13)</f>
        <v/>
      </c>
      <c r="GO129">
        <f>IF(OR(ISNA(GK129),ISNA(GK128)),NA(),ABS(GK129-GK128))</f>
        <v/>
      </c>
      <c r="GP129">
        <f>IF(ISNA(GJ129),NA(),Capability!$N$13)</f>
        <v/>
      </c>
      <c r="GQ129">
        <f>IF(ISNA(GJ129),NA(),IF(OR(Capability!$Q$13="",Settings!$F$7&lt;&gt;"Y"),NA(),Capability!$Q$13))</f>
        <v/>
      </c>
      <c r="GR129">
        <f>IF(ISNA(GJ129),NA(),IF(OR(Capability!$P$13="",Settings!$F$7&lt;&gt;"Y"),NA(),Capability!$P$13))</f>
        <v/>
      </c>
      <c r="GX129">
        <f>IF((HA$1+125)&gt;GY$1,NA(),(HA$1+125)-4)</f>
        <v/>
      </c>
      <c r="GY129">
        <f>IF((HA$1+125)&gt;GY$1,NA(),INDEX('Data Entry'!$Q$5:$Q$10004,(HA$1+125)-4))</f>
        <v/>
      </c>
      <c r="GZ129">
        <f>IF(ISNA(GX129),NA(),Capability!$K$14)</f>
        <v/>
      </c>
      <c r="HA129">
        <f>IF(ISNA(GX129),NA(),Capability!$J$14)</f>
        <v/>
      </c>
      <c r="HB129">
        <f>IF(ISNA(GX129),NA(),Capability!$L$14)</f>
        <v/>
      </c>
      <c r="HC129">
        <f>IF(OR(ISNA(GY129),ISNA(GY128)),NA(),ABS(GY129-GY128))</f>
        <v/>
      </c>
      <c r="HD129">
        <f>IF(ISNA(GX129),NA(),Capability!$N$14)</f>
        <v/>
      </c>
      <c r="HE129">
        <f>IF(ISNA(GX129),NA(),IF(OR(Capability!$Q$14="",Settings!$F$7&lt;&gt;"Y"),NA(),Capability!$Q$14))</f>
        <v/>
      </c>
      <c r="HF129">
        <f>IF(ISNA(GX129),NA(),IF(OR(Capability!$P$14="",Settings!$F$7&lt;&gt;"Y"),NA(),Capability!$P$14))</f>
        <v/>
      </c>
    </row>
    <row r="130">
      <c r="A130" s="35" t="inlineStr">
        <is>
          <t>Max</t>
        </is>
      </c>
      <c r="B130" s="23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P130">
        <f>IF((CS$1+126)&gt;CQ$1,NA(),(CS$1+126)-4)</f>
        <v/>
      </c>
      <c r="CQ130">
        <f>IF((CS$1+126)&gt;CQ$1,NA(),INDEX('Data Entry'!$I$5:$I$10004,(CS$1+126)-4))</f>
        <v/>
      </c>
      <c r="CR130">
        <f>IF(ISNA(CP130),NA(),Capability!$K$6)</f>
        <v/>
      </c>
      <c r="CS130">
        <f>IF(ISNA(CP130),NA(),Capability!$J$6)</f>
        <v/>
      </c>
      <c r="CT130">
        <f>IF(ISNA(CP130),NA(),Capability!$L$6)</f>
        <v/>
      </c>
      <c r="CU130">
        <f>IF(OR(ISNA(CQ130),ISNA(CQ129)),NA(),ABS(CQ130-CQ129))</f>
        <v/>
      </c>
      <c r="CV130">
        <f>IF(ISNA(CP130),NA(),Capability!$N$6)</f>
        <v/>
      </c>
      <c r="CW130">
        <f>IF(ISNA(CP130),NA(),IF(OR(Capability!$Q$6="",Settings!$F$7&lt;&gt;"Y"),NA(),Capability!$Q$6))</f>
        <v/>
      </c>
      <c r="CX130">
        <f>IF(ISNA(CP130),NA(),IF(OR(Capability!$P$6="",Settings!$F$7&lt;&gt;"Y"),NA(),Capability!$P$6))</f>
        <v/>
      </c>
      <c r="DD130">
        <f>IF((DG$1+126)&gt;DE$1,NA(),(DG$1+126)-4)</f>
        <v/>
      </c>
      <c r="DE130">
        <f>IF((DG$1+126)&gt;DE$1,NA(),INDEX('Data Entry'!$J$5:$J$10004,(DG$1+126)-4))</f>
        <v/>
      </c>
      <c r="DF130">
        <f>IF(ISNA(DD130),NA(),Capability!$K$7)</f>
        <v/>
      </c>
      <c r="DG130">
        <f>IF(ISNA(DD130),NA(),Capability!$J$7)</f>
        <v/>
      </c>
      <c r="DH130">
        <f>IF(ISNA(DD130),NA(),Capability!$L$7)</f>
        <v/>
      </c>
      <c r="DI130">
        <f>IF(OR(ISNA(DE130),ISNA(DE129)),NA(),ABS(DE130-DE129))</f>
        <v/>
      </c>
      <c r="DJ130">
        <f>IF(ISNA(DD130),NA(),Capability!$N$7)</f>
        <v/>
      </c>
      <c r="DK130">
        <f>IF(ISNA(DD130),NA(),IF(OR(Capability!$Q$7="",Settings!$F$7&lt;&gt;"Y"),NA(),Capability!$Q$7))</f>
        <v/>
      </c>
      <c r="DL130">
        <f>IF(ISNA(DD130),NA(),IF(OR(Capability!$P$7="",Settings!$F$7&lt;&gt;"Y"),NA(),Capability!$P$7))</f>
        <v/>
      </c>
      <c r="DR130">
        <f>IF((DU$1+126)&gt;DS$1,NA(),(DU$1+126)-4)</f>
        <v/>
      </c>
      <c r="DS130">
        <f>IF((DU$1+126)&gt;DS$1,NA(),INDEX('Data Entry'!$K$5:$K$10004,(DU$1+126)-4))</f>
        <v/>
      </c>
      <c r="DT130">
        <f>IF(ISNA(DR130),NA(),Capability!$K$8)</f>
        <v/>
      </c>
      <c r="DU130">
        <f>IF(ISNA(DR130),NA(),Capability!$J$8)</f>
        <v/>
      </c>
      <c r="DV130">
        <f>IF(ISNA(DR130),NA(),Capability!$L$8)</f>
        <v/>
      </c>
      <c r="DW130">
        <f>IF(OR(ISNA(DS130),ISNA(DS129)),NA(),ABS(DS130-DS129))</f>
        <v/>
      </c>
      <c r="DX130">
        <f>IF(ISNA(DR130),NA(),Capability!$N$8)</f>
        <v/>
      </c>
      <c r="DY130">
        <f>IF(ISNA(DR130),NA(),IF(OR(Capability!$Q$8="",Settings!$F$7&lt;&gt;"Y"),NA(),Capability!$Q$8))</f>
        <v/>
      </c>
      <c r="DZ130">
        <f>IF(ISNA(DR130),NA(),IF(OR(Capability!$P$8="",Settings!$F$7&lt;&gt;"Y"),NA(),Capability!$P$8))</f>
        <v/>
      </c>
      <c r="EF130">
        <f>IF((EI$1+126)&gt;EG$1,NA(),(EI$1+126)-4)</f>
        <v/>
      </c>
      <c r="EG130">
        <f>IF((EI$1+126)&gt;EG$1,NA(),INDEX('Data Entry'!$L$5:$L$10004,(EI$1+126)-4))</f>
        <v/>
      </c>
      <c r="EH130">
        <f>IF(ISNA(EF130),NA(),Capability!$K$9)</f>
        <v/>
      </c>
      <c r="EI130">
        <f>IF(ISNA(EF130),NA(),Capability!$J$9)</f>
        <v/>
      </c>
      <c r="EJ130">
        <f>IF(ISNA(EF130),NA(),Capability!$L$9)</f>
        <v/>
      </c>
      <c r="EK130">
        <f>IF(OR(ISNA(EG130),ISNA(EG129)),NA(),ABS(EG130-EG129))</f>
        <v/>
      </c>
      <c r="EL130">
        <f>IF(ISNA(EF130),NA(),Capability!$N$9)</f>
        <v/>
      </c>
      <c r="EM130">
        <f>IF(ISNA(EF130),NA(),IF(OR(Capability!$Q$9="",Settings!$F$7&lt;&gt;"Y"),NA(),Capability!$Q$9))</f>
        <v/>
      </c>
      <c r="EN130">
        <f>IF(ISNA(EF130),NA(),IF(OR(Capability!$P$9="",Settings!$F$7&lt;&gt;"Y"),NA(),Capability!$P$9))</f>
        <v/>
      </c>
      <c r="ET130">
        <f>IF((EW$1+126)&gt;EU$1,NA(),(EW$1+126)-4)</f>
        <v/>
      </c>
      <c r="EU130">
        <f>IF((EW$1+126)&gt;EU$1,NA(),INDEX('Data Entry'!$M$5:$M$10004,(EW$1+126)-4))</f>
        <v/>
      </c>
      <c r="EV130">
        <f>IF(ISNA(ET130),NA(),Capability!$K$10)</f>
        <v/>
      </c>
      <c r="EW130">
        <f>IF(ISNA(ET130),NA(),Capability!$J$10)</f>
        <v/>
      </c>
      <c r="EX130">
        <f>IF(ISNA(ET130),NA(),Capability!$L$10)</f>
        <v/>
      </c>
      <c r="EY130">
        <f>IF(OR(ISNA(EU130),ISNA(EU129)),NA(),ABS(EU130-EU129))</f>
        <v/>
      </c>
      <c r="EZ130">
        <f>IF(ISNA(ET130),NA(),Capability!$N$10)</f>
        <v/>
      </c>
      <c r="FA130">
        <f>IF(ISNA(ET130),NA(),IF(OR(Capability!$Q$10="",Settings!$F$7&lt;&gt;"Y"),NA(),Capability!$Q$10))</f>
        <v/>
      </c>
      <c r="FB130">
        <f>IF(ISNA(ET130),NA(),IF(OR(Capability!$P$10="",Settings!$F$7&lt;&gt;"Y"),NA(),Capability!$P$10))</f>
        <v/>
      </c>
      <c r="FH130">
        <f>IF((FK$1+126)&gt;FI$1,NA(),(FK$1+126)-4)</f>
        <v/>
      </c>
      <c r="FI130">
        <f>IF((FK$1+126)&gt;FI$1,NA(),INDEX('Data Entry'!$N$5:$N$10004,(FK$1+126)-4))</f>
        <v/>
      </c>
      <c r="FJ130">
        <f>IF(ISNA(FH130),NA(),Capability!$K$11)</f>
        <v/>
      </c>
      <c r="FK130">
        <f>IF(ISNA(FH130),NA(),Capability!$J$11)</f>
        <v/>
      </c>
      <c r="FL130">
        <f>IF(ISNA(FH130),NA(),Capability!$L$11)</f>
        <v/>
      </c>
      <c r="FM130">
        <f>IF(OR(ISNA(FI130),ISNA(FI129)),NA(),ABS(FI130-FI129))</f>
        <v/>
      </c>
      <c r="FN130">
        <f>IF(ISNA(FH130),NA(),Capability!$N$11)</f>
        <v/>
      </c>
      <c r="FO130">
        <f>IF(ISNA(FH130),NA(),IF(OR(Capability!$Q$11="",Settings!$F$7&lt;&gt;"Y"),NA(),Capability!$Q$11))</f>
        <v/>
      </c>
      <c r="FP130">
        <f>IF(ISNA(FH130),NA(),IF(OR(Capability!$P$11="",Settings!$F$7&lt;&gt;"Y"),NA(),Capability!$P$11))</f>
        <v/>
      </c>
      <c r="FV130">
        <f>IF((FY$1+126)&gt;FW$1,NA(),(FY$1+126)-4)</f>
        <v/>
      </c>
      <c r="FW130">
        <f>IF((FY$1+126)&gt;FW$1,NA(),INDEX('Data Entry'!$O$5:$O$10004,(FY$1+126)-4))</f>
        <v/>
      </c>
      <c r="FX130">
        <f>IF(ISNA(FV130),NA(),Capability!$K$12)</f>
        <v/>
      </c>
      <c r="FY130">
        <f>IF(ISNA(FV130),NA(),Capability!$J$12)</f>
        <v/>
      </c>
      <c r="FZ130">
        <f>IF(ISNA(FV130),NA(),Capability!$L$12)</f>
        <v/>
      </c>
      <c r="GA130">
        <f>IF(OR(ISNA(FW130),ISNA(FW129)),NA(),ABS(FW130-FW129))</f>
        <v/>
      </c>
      <c r="GB130">
        <f>IF(ISNA(FV130),NA(),Capability!$N$12)</f>
        <v/>
      </c>
      <c r="GC130">
        <f>IF(ISNA(FV130),NA(),IF(OR(Capability!$Q$12="",Settings!$F$7&lt;&gt;"Y"),NA(),Capability!$Q$12))</f>
        <v/>
      </c>
      <c r="GD130">
        <f>IF(ISNA(FV130),NA(),IF(OR(Capability!$P$12="",Settings!$F$7&lt;&gt;"Y"),NA(),Capability!$P$12))</f>
        <v/>
      </c>
      <c r="GJ130">
        <f>IF((GM$1+126)&gt;GK$1,NA(),(GM$1+126)-4)</f>
        <v/>
      </c>
      <c r="GK130">
        <f>IF((GM$1+126)&gt;GK$1,NA(),INDEX('Data Entry'!$P$5:$P$10004,(GM$1+126)-4))</f>
        <v/>
      </c>
      <c r="GL130">
        <f>IF(ISNA(GJ130),NA(),Capability!$K$13)</f>
        <v/>
      </c>
      <c r="GM130">
        <f>IF(ISNA(GJ130),NA(),Capability!$J$13)</f>
        <v/>
      </c>
      <c r="GN130">
        <f>IF(ISNA(GJ130),NA(),Capability!$L$13)</f>
        <v/>
      </c>
      <c r="GO130">
        <f>IF(OR(ISNA(GK130),ISNA(GK129)),NA(),ABS(GK130-GK129))</f>
        <v/>
      </c>
      <c r="GP130">
        <f>IF(ISNA(GJ130),NA(),Capability!$N$13)</f>
        <v/>
      </c>
      <c r="GQ130">
        <f>IF(ISNA(GJ130),NA(),IF(OR(Capability!$Q$13="",Settings!$F$7&lt;&gt;"Y"),NA(),Capability!$Q$13))</f>
        <v/>
      </c>
      <c r="GR130">
        <f>IF(ISNA(GJ130),NA(),IF(OR(Capability!$P$13="",Settings!$F$7&lt;&gt;"Y"),NA(),Capability!$P$13))</f>
        <v/>
      </c>
      <c r="GX130">
        <f>IF((HA$1+126)&gt;GY$1,NA(),(HA$1+126)-4)</f>
        <v/>
      </c>
      <c r="GY130">
        <f>IF((HA$1+126)&gt;GY$1,NA(),INDEX('Data Entry'!$Q$5:$Q$10004,(HA$1+126)-4))</f>
        <v/>
      </c>
      <c r="GZ130">
        <f>IF(ISNA(GX130),NA(),Capability!$K$14)</f>
        <v/>
      </c>
      <c r="HA130">
        <f>IF(ISNA(GX130),NA(),Capability!$J$14)</f>
        <v/>
      </c>
      <c r="HB130">
        <f>IF(ISNA(GX130),NA(),Capability!$L$14)</f>
        <v/>
      </c>
      <c r="HC130">
        <f>IF(OR(ISNA(GY130),ISNA(GY129)),NA(),ABS(GY130-GY129))</f>
        <v/>
      </c>
      <c r="HD130">
        <f>IF(ISNA(GX130),NA(),Capability!$N$14)</f>
        <v/>
      </c>
      <c r="HE130">
        <f>IF(ISNA(GX130),NA(),IF(OR(Capability!$Q$14="",Settings!$F$7&lt;&gt;"Y"),NA(),Capability!$Q$14))</f>
        <v/>
      </c>
      <c r="HF130">
        <f>IF(ISNA(GX130),NA(),IF(OR(Capability!$P$14="",Settings!$F$7&lt;&gt;"Y"),NA(),Capability!$P$14))</f>
        <v/>
      </c>
    </row>
    <row r="131">
      <c r="A131" s="35" t="inlineStr">
        <is>
          <t>Range</t>
        </is>
      </c>
      <c r="B131" s="23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P131">
        <f>IF((CS$1+127)&gt;CQ$1,NA(),(CS$1+127)-4)</f>
        <v/>
      </c>
      <c r="CQ131">
        <f>IF((CS$1+127)&gt;CQ$1,NA(),INDEX('Data Entry'!$I$5:$I$10004,(CS$1+127)-4))</f>
        <v/>
      </c>
      <c r="CR131">
        <f>IF(ISNA(CP131),NA(),Capability!$K$6)</f>
        <v/>
      </c>
      <c r="CS131">
        <f>IF(ISNA(CP131),NA(),Capability!$J$6)</f>
        <v/>
      </c>
      <c r="CT131">
        <f>IF(ISNA(CP131),NA(),Capability!$L$6)</f>
        <v/>
      </c>
      <c r="CU131">
        <f>IF(OR(ISNA(CQ131),ISNA(CQ130)),NA(),ABS(CQ131-CQ130))</f>
        <v/>
      </c>
      <c r="CV131">
        <f>IF(ISNA(CP131),NA(),Capability!$N$6)</f>
        <v/>
      </c>
      <c r="CW131">
        <f>IF(ISNA(CP131),NA(),IF(OR(Capability!$Q$6="",Settings!$F$7&lt;&gt;"Y"),NA(),Capability!$Q$6))</f>
        <v/>
      </c>
      <c r="CX131">
        <f>IF(ISNA(CP131),NA(),IF(OR(Capability!$P$6="",Settings!$F$7&lt;&gt;"Y"),NA(),Capability!$P$6))</f>
        <v/>
      </c>
      <c r="DD131">
        <f>IF((DG$1+127)&gt;DE$1,NA(),(DG$1+127)-4)</f>
        <v/>
      </c>
      <c r="DE131">
        <f>IF((DG$1+127)&gt;DE$1,NA(),INDEX('Data Entry'!$J$5:$J$10004,(DG$1+127)-4))</f>
        <v/>
      </c>
      <c r="DF131">
        <f>IF(ISNA(DD131),NA(),Capability!$K$7)</f>
        <v/>
      </c>
      <c r="DG131">
        <f>IF(ISNA(DD131),NA(),Capability!$J$7)</f>
        <v/>
      </c>
      <c r="DH131">
        <f>IF(ISNA(DD131),NA(),Capability!$L$7)</f>
        <v/>
      </c>
      <c r="DI131">
        <f>IF(OR(ISNA(DE131),ISNA(DE130)),NA(),ABS(DE131-DE130))</f>
        <v/>
      </c>
      <c r="DJ131">
        <f>IF(ISNA(DD131),NA(),Capability!$N$7)</f>
        <v/>
      </c>
      <c r="DK131">
        <f>IF(ISNA(DD131),NA(),IF(OR(Capability!$Q$7="",Settings!$F$7&lt;&gt;"Y"),NA(),Capability!$Q$7))</f>
        <v/>
      </c>
      <c r="DL131">
        <f>IF(ISNA(DD131),NA(),IF(OR(Capability!$P$7="",Settings!$F$7&lt;&gt;"Y"),NA(),Capability!$P$7))</f>
        <v/>
      </c>
      <c r="DR131">
        <f>IF((DU$1+127)&gt;DS$1,NA(),(DU$1+127)-4)</f>
        <v/>
      </c>
      <c r="DS131">
        <f>IF((DU$1+127)&gt;DS$1,NA(),INDEX('Data Entry'!$K$5:$K$10004,(DU$1+127)-4))</f>
        <v/>
      </c>
      <c r="DT131">
        <f>IF(ISNA(DR131),NA(),Capability!$K$8)</f>
        <v/>
      </c>
      <c r="DU131">
        <f>IF(ISNA(DR131),NA(),Capability!$J$8)</f>
        <v/>
      </c>
      <c r="DV131">
        <f>IF(ISNA(DR131),NA(),Capability!$L$8)</f>
        <v/>
      </c>
      <c r="DW131">
        <f>IF(OR(ISNA(DS131),ISNA(DS130)),NA(),ABS(DS131-DS130))</f>
        <v/>
      </c>
      <c r="DX131">
        <f>IF(ISNA(DR131),NA(),Capability!$N$8)</f>
        <v/>
      </c>
      <c r="DY131">
        <f>IF(ISNA(DR131),NA(),IF(OR(Capability!$Q$8="",Settings!$F$7&lt;&gt;"Y"),NA(),Capability!$Q$8))</f>
        <v/>
      </c>
      <c r="DZ131">
        <f>IF(ISNA(DR131),NA(),IF(OR(Capability!$P$8="",Settings!$F$7&lt;&gt;"Y"),NA(),Capability!$P$8))</f>
        <v/>
      </c>
      <c r="EF131">
        <f>IF((EI$1+127)&gt;EG$1,NA(),(EI$1+127)-4)</f>
        <v/>
      </c>
      <c r="EG131">
        <f>IF((EI$1+127)&gt;EG$1,NA(),INDEX('Data Entry'!$L$5:$L$10004,(EI$1+127)-4))</f>
        <v/>
      </c>
      <c r="EH131">
        <f>IF(ISNA(EF131),NA(),Capability!$K$9)</f>
        <v/>
      </c>
      <c r="EI131">
        <f>IF(ISNA(EF131),NA(),Capability!$J$9)</f>
        <v/>
      </c>
      <c r="EJ131">
        <f>IF(ISNA(EF131),NA(),Capability!$L$9)</f>
        <v/>
      </c>
      <c r="EK131">
        <f>IF(OR(ISNA(EG131),ISNA(EG130)),NA(),ABS(EG131-EG130))</f>
        <v/>
      </c>
      <c r="EL131">
        <f>IF(ISNA(EF131),NA(),Capability!$N$9)</f>
        <v/>
      </c>
      <c r="EM131">
        <f>IF(ISNA(EF131),NA(),IF(OR(Capability!$Q$9="",Settings!$F$7&lt;&gt;"Y"),NA(),Capability!$Q$9))</f>
        <v/>
      </c>
      <c r="EN131">
        <f>IF(ISNA(EF131),NA(),IF(OR(Capability!$P$9="",Settings!$F$7&lt;&gt;"Y"),NA(),Capability!$P$9))</f>
        <v/>
      </c>
      <c r="ET131">
        <f>IF((EW$1+127)&gt;EU$1,NA(),(EW$1+127)-4)</f>
        <v/>
      </c>
      <c r="EU131">
        <f>IF((EW$1+127)&gt;EU$1,NA(),INDEX('Data Entry'!$M$5:$M$10004,(EW$1+127)-4))</f>
        <v/>
      </c>
      <c r="EV131">
        <f>IF(ISNA(ET131),NA(),Capability!$K$10)</f>
        <v/>
      </c>
      <c r="EW131">
        <f>IF(ISNA(ET131),NA(),Capability!$J$10)</f>
        <v/>
      </c>
      <c r="EX131">
        <f>IF(ISNA(ET131),NA(),Capability!$L$10)</f>
        <v/>
      </c>
      <c r="EY131">
        <f>IF(OR(ISNA(EU131),ISNA(EU130)),NA(),ABS(EU131-EU130))</f>
        <v/>
      </c>
      <c r="EZ131">
        <f>IF(ISNA(ET131),NA(),Capability!$N$10)</f>
        <v/>
      </c>
      <c r="FA131">
        <f>IF(ISNA(ET131),NA(),IF(OR(Capability!$Q$10="",Settings!$F$7&lt;&gt;"Y"),NA(),Capability!$Q$10))</f>
        <v/>
      </c>
      <c r="FB131">
        <f>IF(ISNA(ET131),NA(),IF(OR(Capability!$P$10="",Settings!$F$7&lt;&gt;"Y"),NA(),Capability!$P$10))</f>
        <v/>
      </c>
      <c r="FH131">
        <f>IF((FK$1+127)&gt;FI$1,NA(),(FK$1+127)-4)</f>
        <v/>
      </c>
      <c r="FI131">
        <f>IF((FK$1+127)&gt;FI$1,NA(),INDEX('Data Entry'!$N$5:$N$10004,(FK$1+127)-4))</f>
        <v/>
      </c>
      <c r="FJ131">
        <f>IF(ISNA(FH131),NA(),Capability!$K$11)</f>
        <v/>
      </c>
      <c r="FK131">
        <f>IF(ISNA(FH131),NA(),Capability!$J$11)</f>
        <v/>
      </c>
      <c r="FL131">
        <f>IF(ISNA(FH131),NA(),Capability!$L$11)</f>
        <v/>
      </c>
      <c r="FM131">
        <f>IF(OR(ISNA(FI131),ISNA(FI130)),NA(),ABS(FI131-FI130))</f>
        <v/>
      </c>
      <c r="FN131">
        <f>IF(ISNA(FH131),NA(),Capability!$N$11)</f>
        <v/>
      </c>
      <c r="FO131">
        <f>IF(ISNA(FH131),NA(),IF(OR(Capability!$Q$11="",Settings!$F$7&lt;&gt;"Y"),NA(),Capability!$Q$11))</f>
        <v/>
      </c>
      <c r="FP131">
        <f>IF(ISNA(FH131),NA(),IF(OR(Capability!$P$11="",Settings!$F$7&lt;&gt;"Y"),NA(),Capability!$P$11))</f>
        <v/>
      </c>
      <c r="FV131">
        <f>IF((FY$1+127)&gt;FW$1,NA(),(FY$1+127)-4)</f>
        <v/>
      </c>
      <c r="FW131">
        <f>IF((FY$1+127)&gt;FW$1,NA(),INDEX('Data Entry'!$O$5:$O$10004,(FY$1+127)-4))</f>
        <v/>
      </c>
      <c r="FX131">
        <f>IF(ISNA(FV131),NA(),Capability!$K$12)</f>
        <v/>
      </c>
      <c r="FY131">
        <f>IF(ISNA(FV131),NA(),Capability!$J$12)</f>
        <v/>
      </c>
      <c r="FZ131">
        <f>IF(ISNA(FV131),NA(),Capability!$L$12)</f>
        <v/>
      </c>
      <c r="GA131">
        <f>IF(OR(ISNA(FW131),ISNA(FW130)),NA(),ABS(FW131-FW130))</f>
        <v/>
      </c>
      <c r="GB131">
        <f>IF(ISNA(FV131),NA(),Capability!$N$12)</f>
        <v/>
      </c>
      <c r="GC131">
        <f>IF(ISNA(FV131),NA(),IF(OR(Capability!$Q$12="",Settings!$F$7&lt;&gt;"Y"),NA(),Capability!$Q$12))</f>
        <v/>
      </c>
      <c r="GD131">
        <f>IF(ISNA(FV131),NA(),IF(OR(Capability!$P$12="",Settings!$F$7&lt;&gt;"Y"),NA(),Capability!$P$12))</f>
        <v/>
      </c>
      <c r="GJ131">
        <f>IF((GM$1+127)&gt;GK$1,NA(),(GM$1+127)-4)</f>
        <v/>
      </c>
      <c r="GK131">
        <f>IF((GM$1+127)&gt;GK$1,NA(),INDEX('Data Entry'!$P$5:$P$10004,(GM$1+127)-4))</f>
        <v/>
      </c>
      <c r="GL131">
        <f>IF(ISNA(GJ131),NA(),Capability!$K$13)</f>
        <v/>
      </c>
      <c r="GM131">
        <f>IF(ISNA(GJ131),NA(),Capability!$J$13)</f>
        <v/>
      </c>
      <c r="GN131">
        <f>IF(ISNA(GJ131),NA(),Capability!$L$13)</f>
        <v/>
      </c>
      <c r="GO131">
        <f>IF(OR(ISNA(GK131),ISNA(GK130)),NA(),ABS(GK131-GK130))</f>
        <v/>
      </c>
      <c r="GP131">
        <f>IF(ISNA(GJ131),NA(),Capability!$N$13)</f>
        <v/>
      </c>
      <c r="GQ131">
        <f>IF(ISNA(GJ131),NA(),IF(OR(Capability!$Q$13="",Settings!$F$7&lt;&gt;"Y"),NA(),Capability!$Q$13))</f>
        <v/>
      </c>
      <c r="GR131">
        <f>IF(ISNA(GJ131),NA(),IF(OR(Capability!$P$13="",Settings!$F$7&lt;&gt;"Y"),NA(),Capability!$P$13))</f>
        <v/>
      </c>
      <c r="GX131">
        <f>IF((HA$1+127)&gt;GY$1,NA(),(HA$1+127)-4)</f>
        <v/>
      </c>
      <c r="GY131">
        <f>IF((HA$1+127)&gt;GY$1,NA(),INDEX('Data Entry'!$Q$5:$Q$10004,(HA$1+127)-4))</f>
        <v/>
      </c>
      <c r="GZ131">
        <f>IF(ISNA(GX131),NA(),Capability!$K$14)</f>
        <v/>
      </c>
      <c r="HA131">
        <f>IF(ISNA(GX131),NA(),Capability!$J$14)</f>
        <v/>
      </c>
      <c r="HB131">
        <f>IF(ISNA(GX131),NA(),Capability!$L$14)</f>
        <v/>
      </c>
      <c r="HC131">
        <f>IF(OR(ISNA(GY131),ISNA(GY130)),NA(),ABS(GY131-GY130))</f>
        <v/>
      </c>
      <c r="HD131">
        <f>IF(ISNA(GX131),NA(),Capability!$N$14)</f>
        <v/>
      </c>
      <c r="HE131">
        <f>IF(ISNA(GX131),NA(),IF(OR(Capability!$Q$14="",Settings!$F$7&lt;&gt;"Y"),NA(),Capability!$Q$14))</f>
        <v/>
      </c>
      <c r="HF131">
        <f>IF(ISNA(GX131),NA(),IF(OR(Capability!$P$14="",Settings!$F$7&lt;&gt;"Y"),NA(),Capability!$P$14))</f>
        <v/>
      </c>
    </row>
    <row r="132">
      <c r="A132" s="35" t="inlineStr">
        <is>
          <t>Mean</t>
        </is>
      </c>
      <c r="B132" s="23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P132">
        <f>IF((CS$1+128)&gt;CQ$1,NA(),(CS$1+128)-4)</f>
        <v/>
      </c>
      <c r="CQ132">
        <f>IF((CS$1+128)&gt;CQ$1,NA(),INDEX('Data Entry'!$I$5:$I$10004,(CS$1+128)-4))</f>
        <v/>
      </c>
      <c r="CR132">
        <f>IF(ISNA(CP132),NA(),Capability!$K$6)</f>
        <v/>
      </c>
      <c r="CS132">
        <f>IF(ISNA(CP132),NA(),Capability!$J$6)</f>
        <v/>
      </c>
      <c r="CT132">
        <f>IF(ISNA(CP132),NA(),Capability!$L$6)</f>
        <v/>
      </c>
      <c r="CU132">
        <f>IF(OR(ISNA(CQ132),ISNA(CQ131)),NA(),ABS(CQ132-CQ131))</f>
        <v/>
      </c>
      <c r="CV132">
        <f>IF(ISNA(CP132),NA(),Capability!$N$6)</f>
        <v/>
      </c>
      <c r="CW132">
        <f>IF(ISNA(CP132),NA(),IF(OR(Capability!$Q$6="",Settings!$F$7&lt;&gt;"Y"),NA(),Capability!$Q$6))</f>
        <v/>
      </c>
      <c r="CX132">
        <f>IF(ISNA(CP132),NA(),IF(OR(Capability!$P$6="",Settings!$F$7&lt;&gt;"Y"),NA(),Capability!$P$6))</f>
        <v/>
      </c>
      <c r="DD132">
        <f>IF((DG$1+128)&gt;DE$1,NA(),(DG$1+128)-4)</f>
        <v/>
      </c>
      <c r="DE132">
        <f>IF((DG$1+128)&gt;DE$1,NA(),INDEX('Data Entry'!$J$5:$J$10004,(DG$1+128)-4))</f>
        <v/>
      </c>
      <c r="DF132">
        <f>IF(ISNA(DD132),NA(),Capability!$K$7)</f>
        <v/>
      </c>
      <c r="DG132">
        <f>IF(ISNA(DD132),NA(),Capability!$J$7)</f>
        <v/>
      </c>
      <c r="DH132">
        <f>IF(ISNA(DD132),NA(),Capability!$L$7)</f>
        <v/>
      </c>
      <c r="DI132">
        <f>IF(OR(ISNA(DE132),ISNA(DE131)),NA(),ABS(DE132-DE131))</f>
        <v/>
      </c>
      <c r="DJ132">
        <f>IF(ISNA(DD132),NA(),Capability!$N$7)</f>
        <v/>
      </c>
      <c r="DK132">
        <f>IF(ISNA(DD132),NA(),IF(OR(Capability!$Q$7="",Settings!$F$7&lt;&gt;"Y"),NA(),Capability!$Q$7))</f>
        <v/>
      </c>
      <c r="DL132">
        <f>IF(ISNA(DD132),NA(),IF(OR(Capability!$P$7="",Settings!$F$7&lt;&gt;"Y"),NA(),Capability!$P$7))</f>
        <v/>
      </c>
      <c r="DR132">
        <f>IF((DU$1+128)&gt;DS$1,NA(),(DU$1+128)-4)</f>
        <v/>
      </c>
      <c r="DS132">
        <f>IF((DU$1+128)&gt;DS$1,NA(),INDEX('Data Entry'!$K$5:$K$10004,(DU$1+128)-4))</f>
        <v/>
      </c>
      <c r="DT132">
        <f>IF(ISNA(DR132),NA(),Capability!$K$8)</f>
        <v/>
      </c>
      <c r="DU132">
        <f>IF(ISNA(DR132),NA(),Capability!$J$8)</f>
        <v/>
      </c>
      <c r="DV132">
        <f>IF(ISNA(DR132),NA(),Capability!$L$8)</f>
        <v/>
      </c>
      <c r="DW132">
        <f>IF(OR(ISNA(DS132),ISNA(DS131)),NA(),ABS(DS132-DS131))</f>
        <v/>
      </c>
      <c r="DX132">
        <f>IF(ISNA(DR132),NA(),Capability!$N$8)</f>
        <v/>
      </c>
      <c r="DY132">
        <f>IF(ISNA(DR132),NA(),IF(OR(Capability!$Q$8="",Settings!$F$7&lt;&gt;"Y"),NA(),Capability!$Q$8))</f>
        <v/>
      </c>
      <c r="DZ132">
        <f>IF(ISNA(DR132),NA(),IF(OR(Capability!$P$8="",Settings!$F$7&lt;&gt;"Y"),NA(),Capability!$P$8))</f>
        <v/>
      </c>
      <c r="EF132">
        <f>IF((EI$1+128)&gt;EG$1,NA(),(EI$1+128)-4)</f>
        <v/>
      </c>
      <c r="EG132">
        <f>IF((EI$1+128)&gt;EG$1,NA(),INDEX('Data Entry'!$L$5:$L$10004,(EI$1+128)-4))</f>
        <v/>
      </c>
      <c r="EH132">
        <f>IF(ISNA(EF132),NA(),Capability!$K$9)</f>
        <v/>
      </c>
      <c r="EI132">
        <f>IF(ISNA(EF132),NA(),Capability!$J$9)</f>
        <v/>
      </c>
      <c r="EJ132">
        <f>IF(ISNA(EF132),NA(),Capability!$L$9)</f>
        <v/>
      </c>
      <c r="EK132">
        <f>IF(OR(ISNA(EG132),ISNA(EG131)),NA(),ABS(EG132-EG131))</f>
        <v/>
      </c>
      <c r="EL132">
        <f>IF(ISNA(EF132),NA(),Capability!$N$9)</f>
        <v/>
      </c>
      <c r="EM132">
        <f>IF(ISNA(EF132),NA(),IF(OR(Capability!$Q$9="",Settings!$F$7&lt;&gt;"Y"),NA(),Capability!$Q$9))</f>
        <v/>
      </c>
      <c r="EN132">
        <f>IF(ISNA(EF132),NA(),IF(OR(Capability!$P$9="",Settings!$F$7&lt;&gt;"Y"),NA(),Capability!$P$9))</f>
        <v/>
      </c>
      <c r="ET132">
        <f>IF((EW$1+128)&gt;EU$1,NA(),(EW$1+128)-4)</f>
        <v/>
      </c>
      <c r="EU132">
        <f>IF((EW$1+128)&gt;EU$1,NA(),INDEX('Data Entry'!$M$5:$M$10004,(EW$1+128)-4))</f>
        <v/>
      </c>
      <c r="EV132">
        <f>IF(ISNA(ET132),NA(),Capability!$K$10)</f>
        <v/>
      </c>
      <c r="EW132">
        <f>IF(ISNA(ET132),NA(),Capability!$J$10)</f>
        <v/>
      </c>
      <c r="EX132">
        <f>IF(ISNA(ET132),NA(),Capability!$L$10)</f>
        <v/>
      </c>
      <c r="EY132">
        <f>IF(OR(ISNA(EU132),ISNA(EU131)),NA(),ABS(EU132-EU131))</f>
        <v/>
      </c>
      <c r="EZ132">
        <f>IF(ISNA(ET132),NA(),Capability!$N$10)</f>
        <v/>
      </c>
      <c r="FA132">
        <f>IF(ISNA(ET132),NA(),IF(OR(Capability!$Q$10="",Settings!$F$7&lt;&gt;"Y"),NA(),Capability!$Q$10))</f>
        <v/>
      </c>
      <c r="FB132">
        <f>IF(ISNA(ET132),NA(),IF(OR(Capability!$P$10="",Settings!$F$7&lt;&gt;"Y"),NA(),Capability!$P$10))</f>
        <v/>
      </c>
      <c r="FH132">
        <f>IF((FK$1+128)&gt;FI$1,NA(),(FK$1+128)-4)</f>
        <v/>
      </c>
      <c r="FI132">
        <f>IF((FK$1+128)&gt;FI$1,NA(),INDEX('Data Entry'!$N$5:$N$10004,(FK$1+128)-4))</f>
        <v/>
      </c>
      <c r="FJ132">
        <f>IF(ISNA(FH132),NA(),Capability!$K$11)</f>
        <v/>
      </c>
      <c r="FK132">
        <f>IF(ISNA(FH132),NA(),Capability!$J$11)</f>
        <v/>
      </c>
      <c r="FL132">
        <f>IF(ISNA(FH132),NA(),Capability!$L$11)</f>
        <v/>
      </c>
      <c r="FM132">
        <f>IF(OR(ISNA(FI132),ISNA(FI131)),NA(),ABS(FI132-FI131))</f>
        <v/>
      </c>
      <c r="FN132">
        <f>IF(ISNA(FH132),NA(),Capability!$N$11)</f>
        <v/>
      </c>
      <c r="FO132">
        <f>IF(ISNA(FH132),NA(),IF(OR(Capability!$Q$11="",Settings!$F$7&lt;&gt;"Y"),NA(),Capability!$Q$11))</f>
        <v/>
      </c>
      <c r="FP132">
        <f>IF(ISNA(FH132),NA(),IF(OR(Capability!$P$11="",Settings!$F$7&lt;&gt;"Y"),NA(),Capability!$P$11))</f>
        <v/>
      </c>
      <c r="FV132">
        <f>IF((FY$1+128)&gt;FW$1,NA(),(FY$1+128)-4)</f>
        <v/>
      </c>
      <c r="FW132">
        <f>IF((FY$1+128)&gt;FW$1,NA(),INDEX('Data Entry'!$O$5:$O$10004,(FY$1+128)-4))</f>
        <v/>
      </c>
      <c r="FX132">
        <f>IF(ISNA(FV132),NA(),Capability!$K$12)</f>
        <v/>
      </c>
      <c r="FY132">
        <f>IF(ISNA(FV132),NA(),Capability!$J$12)</f>
        <v/>
      </c>
      <c r="FZ132">
        <f>IF(ISNA(FV132),NA(),Capability!$L$12)</f>
        <v/>
      </c>
      <c r="GA132">
        <f>IF(OR(ISNA(FW132),ISNA(FW131)),NA(),ABS(FW132-FW131))</f>
        <v/>
      </c>
      <c r="GB132">
        <f>IF(ISNA(FV132),NA(),Capability!$N$12)</f>
        <v/>
      </c>
      <c r="GC132">
        <f>IF(ISNA(FV132),NA(),IF(OR(Capability!$Q$12="",Settings!$F$7&lt;&gt;"Y"),NA(),Capability!$Q$12))</f>
        <v/>
      </c>
      <c r="GD132">
        <f>IF(ISNA(FV132),NA(),IF(OR(Capability!$P$12="",Settings!$F$7&lt;&gt;"Y"),NA(),Capability!$P$12))</f>
        <v/>
      </c>
      <c r="GJ132">
        <f>IF((GM$1+128)&gt;GK$1,NA(),(GM$1+128)-4)</f>
        <v/>
      </c>
      <c r="GK132">
        <f>IF((GM$1+128)&gt;GK$1,NA(),INDEX('Data Entry'!$P$5:$P$10004,(GM$1+128)-4))</f>
        <v/>
      </c>
      <c r="GL132">
        <f>IF(ISNA(GJ132),NA(),Capability!$K$13)</f>
        <v/>
      </c>
      <c r="GM132">
        <f>IF(ISNA(GJ132),NA(),Capability!$J$13)</f>
        <v/>
      </c>
      <c r="GN132">
        <f>IF(ISNA(GJ132),NA(),Capability!$L$13)</f>
        <v/>
      </c>
      <c r="GO132">
        <f>IF(OR(ISNA(GK132),ISNA(GK131)),NA(),ABS(GK132-GK131))</f>
        <v/>
      </c>
      <c r="GP132">
        <f>IF(ISNA(GJ132),NA(),Capability!$N$13)</f>
        <v/>
      </c>
      <c r="GQ132">
        <f>IF(ISNA(GJ132),NA(),IF(OR(Capability!$Q$13="",Settings!$F$7&lt;&gt;"Y"),NA(),Capability!$Q$13))</f>
        <v/>
      </c>
      <c r="GR132">
        <f>IF(ISNA(GJ132),NA(),IF(OR(Capability!$P$13="",Settings!$F$7&lt;&gt;"Y"),NA(),Capability!$P$13))</f>
        <v/>
      </c>
      <c r="GX132">
        <f>IF((HA$1+128)&gt;GY$1,NA(),(HA$1+128)-4)</f>
        <v/>
      </c>
      <c r="GY132">
        <f>IF((HA$1+128)&gt;GY$1,NA(),INDEX('Data Entry'!$Q$5:$Q$10004,(HA$1+128)-4))</f>
        <v/>
      </c>
      <c r="GZ132">
        <f>IF(ISNA(GX132),NA(),Capability!$K$14)</f>
        <v/>
      </c>
      <c r="HA132">
        <f>IF(ISNA(GX132),NA(),Capability!$J$14)</f>
        <v/>
      </c>
      <c r="HB132">
        <f>IF(ISNA(GX132),NA(),Capability!$L$14)</f>
        <v/>
      </c>
      <c r="HC132">
        <f>IF(OR(ISNA(GY132),ISNA(GY131)),NA(),ABS(GY132-GY131))</f>
        <v/>
      </c>
      <c r="HD132">
        <f>IF(ISNA(GX132),NA(),Capability!$N$14)</f>
        <v/>
      </c>
      <c r="HE132">
        <f>IF(ISNA(GX132),NA(),IF(OR(Capability!$Q$14="",Settings!$F$7&lt;&gt;"Y"),NA(),Capability!$Q$14))</f>
        <v/>
      </c>
      <c r="HF132">
        <f>IF(ISNA(GX132),NA(),IF(OR(Capability!$P$14="",Settings!$F$7&lt;&gt;"Y"),NA(),Capability!$P$14))</f>
        <v/>
      </c>
    </row>
    <row r="133">
      <c r="A133" s="35" t="inlineStr">
        <is>
          <t>Median</t>
        </is>
      </c>
      <c r="B133" s="23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P133">
        <f>IF((CS$1+129)&gt;CQ$1,NA(),(CS$1+129)-4)</f>
        <v/>
      </c>
      <c r="CQ133">
        <f>IF((CS$1+129)&gt;CQ$1,NA(),INDEX('Data Entry'!$I$5:$I$10004,(CS$1+129)-4))</f>
        <v/>
      </c>
      <c r="CR133">
        <f>IF(ISNA(CP133),NA(),Capability!$K$6)</f>
        <v/>
      </c>
      <c r="CS133">
        <f>IF(ISNA(CP133),NA(),Capability!$J$6)</f>
        <v/>
      </c>
      <c r="CT133">
        <f>IF(ISNA(CP133),NA(),Capability!$L$6)</f>
        <v/>
      </c>
      <c r="CU133">
        <f>IF(OR(ISNA(CQ133),ISNA(CQ132)),NA(),ABS(CQ133-CQ132))</f>
        <v/>
      </c>
      <c r="CV133">
        <f>IF(ISNA(CP133),NA(),Capability!$N$6)</f>
        <v/>
      </c>
      <c r="CW133">
        <f>IF(ISNA(CP133),NA(),IF(OR(Capability!$Q$6="",Settings!$F$7&lt;&gt;"Y"),NA(),Capability!$Q$6))</f>
        <v/>
      </c>
      <c r="CX133">
        <f>IF(ISNA(CP133),NA(),IF(OR(Capability!$P$6="",Settings!$F$7&lt;&gt;"Y"),NA(),Capability!$P$6))</f>
        <v/>
      </c>
      <c r="DD133">
        <f>IF((DG$1+129)&gt;DE$1,NA(),(DG$1+129)-4)</f>
        <v/>
      </c>
      <c r="DE133">
        <f>IF((DG$1+129)&gt;DE$1,NA(),INDEX('Data Entry'!$J$5:$J$10004,(DG$1+129)-4))</f>
        <v/>
      </c>
      <c r="DF133">
        <f>IF(ISNA(DD133),NA(),Capability!$K$7)</f>
        <v/>
      </c>
      <c r="DG133">
        <f>IF(ISNA(DD133),NA(),Capability!$J$7)</f>
        <v/>
      </c>
      <c r="DH133">
        <f>IF(ISNA(DD133),NA(),Capability!$L$7)</f>
        <v/>
      </c>
      <c r="DI133">
        <f>IF(OR(ISNA(DE133),ISNA(DE132)),NA(),ABS(DE133-DE132))</f>
        <v/>
      </c>
      <c r="DJ133">
        <f>IF(ISNA(DD133),NA(),Capability!$N$7)</f>
        <v/>
      </c>
      <c r="DK133">
        <f>IF(ISNA(DD133),NA(),IF(OR(Capability!$Q$7="",Settings!$F$7&lt;&gt;"Y"),NA(),Capability!$Q$7))</f>
        <v/>
      </c>
      <c r="DL133">
        <f>IF(ISNA(DD133),NA(),IF(OR(Capability!$P$7="",Settings!$F$7&lt;&gt;"Y"),NA(),Capability!$P$7))</f>
        <v/>
      </c>
      <c r="DR133">
        <f>IF((DU$1+129)&gt;DS$1,NA(),(DU$1+129)-4)</f>
        <v/>
      </c>
      <c r="DS133">
        <f>IF((DU$1+129)&gt;DS$1,NA(),INDEX('Data Entry'!$K$5:$K$10004,(DU$1+129)-4))</f>
        <v/>
      </c>
      <c r="DT133">
        <f>IF(ISNA(DR133),NA(),Capability!$K$8)</f>
        <v/>
      </c>
      <c r="DU133">
        <f>IF(ISNA(DR133),NA(),Capability!$J$8)</f>
        <v/>
      </c>
      <c r="DV133">
        <f>IF(ISNA(DR133),NA(),Capability!$L$8)</f>
        <v/>
      </c>
      <c r="DW133">
        <f>IF(OR(ISNA(DS133),ISNA(DS132)),NA(),ABS(DS133-DS132))</f>
        <v/>
      </c>
      <c r="DX133">
        <f>IF(ISNA(DR133),NA(),Capability!$N$8)</f>
        <v/>
      </c>
      <c r="DY133">
        <f>IF(ISNA(DR133),NA(),IF(OR(Capability!$Q$8="",Settings!$F$7&lt;&gt;"Y"),NA(),Capability!$Q$8))</f>
        <v/>
      </c>
      <c r="DZ133">
        <f>IF(ISNA(DR133),NA(),IF(OR(Capability!$P$8="",Settings!$F$7&lt;&gt;"Y"),NA(),Capability!$P$8))</f>
        <v/>
      </c>
      <c r="EF133">
        <f>IF((EI$1+129)&gt;EG$1,NA(),(EI$1+129)-4)</f>
        <v/>
      </c>
      <c r="EG133">
        <f>IF((EI$1+129)&gt;EG$1,NA(),INDEX('Data Entry'!$L$5:$L$10004,(EI$1+129)-4))</f>
        <v/>
      </c>
      <c r="EH133">
        <f>IF(ISNA(EF133),NA(),Capability!$K$9)</f>
        <v/>
      </c>
      <c r="EI133">
        <f>IF(ISNA(EF133),NA(),Capability!$J$9)</f>
        <v/>
      </c>
      <c r="EJ133">
        <f>IF(ISNA(EF133),NA(),Capability!$L$9)</f>
        <v/>
      </c>
      <c r="EK133">
        <f>IF(OR(ISNA(EG133),ISNA(EG132)),NA(),ABS(EG133-EG132))</f>
        <v/>
      </c>
      <c r="EL133">
        <f>IF(ISNA(EF133),NA(),Capability!$N$9)</f>
        <v/>
      </c>
      <c r="EM133">
        <f>IF(ISNA(EF133),NA(),IF(OR(Capability!$Q$9="",Settings!$F$7&lt;&gt;"Y"),NA(),Capability!$Q$9))</f>
        <v/>
      </c>
      <c r="EN133">
        <f>IF(ISNA(EF133),NA(),IF(OR(Capability!$P$9="",Settings!$F$7&lt;&gt;"Y"),NA(),Capability!$P$9))</f>
        <v/>
      </c>
      <c r="ET133">
        <f>IF((EW$1+129)&gt;EU$1,NA(),(EW$1+129)-4)</f>
        <v/>
      </c>
      <c r="EU133">
        <f>IF((EW$1+129)&gt;EU$1,NA(),INDEX('Data Entry'!$M$5:$M$10004,(EW$1+129)-4))</f>
        <v/>
      </c>
      <c r="EV133">
        <f>IF(ISNA(ET133),NA(),Capability!$K$10)</f>
        <v/>
      </c>
      <c r="EW133">
        <f>IF(ISNA(ET133),NA(),Capability!$J$10)</f>
        <v/>
      </c>
      <c r="EX133">
        <f>IF(ISNA(ET133),NA(),Capability!$L$10)</f>
        <v/>
      </c>
      <c r="EY133">
        <f>IF(OR(ISNA(EU133),ISNA(EU132)),NA(),ABS(EU133-EU132))</f>
        <v/>
      </c>
      <c r="EZ133">
        <f>IF(ISNA(ET133),NA(),Capability!$N$10)</f>
        <v/>
      </c>
      <c r="FA133">
        <f>IF(ISNA(ET133),NA(),IF(OR(Capability!$Q$10="",Settings!$F$7&lt;&gt;"Y"),NA(),Capability!$Q$10))</f>
        <v/>
      </c>
      <c r="FB133">
        <f>IF(ISNA(ET133),NA(),IF(OR(Capability!$P$10="",Settings!$F$7&lt;&gt;"Y"),NA(),Capability!$P$10))</f>
        <v/>
      </c>
      <c r="FH133">
        <f>IF((FK$1+129)&gt;FI$1,NA(),(FK$1+129)-4)</f>
        <v/>
      </c>
      <c r="FI133">
        <f>IF((FK$1+129)&gt;FI$1,NA(),INDEX('Data Entry'!$N$5:$N$10004,(FK$1+129)-4))</f>
        <v/>
      </c>
      <c r="FJ133">
        <f>IF(ISNA(FH133),NA(),Capability!$K$11)</f>
        <v/>
      </c>
      <c r="FK133">
        <f>IF(ISNA(FH133),NA(),Capability!$J$11)</f>
        <v/>
      </c>
      <c r="FL133">
        <f>IF(ISNA(FH133),NA(),Capability!$L$11)</f>
        <v/>
      </c>
      <c r="FM133">
        <f>IF(OR(ISNA(FI133),ISNA(FI132)),NA(),ABS(FI133-FI132))</f>
        <v/>
      </c>
      <c r="FN133">
        <f>IF(ISNA(FH133),NA(),Capability!$N$11)</f>
        <v/>
      </c>
      <c r="FO133">
        <f>IF(ISNA(FH133),NA(),IF(OR(Capability!$Q$11="",Settings!$F$7&lt;&gt;"Y"),NA(),Capability!$Q$11))</f>
        <v/>
      </c>
      <c r="FP133">
        <f>IF(ISNA(FH133),NA(),IF(OR(Capability!$P$11="",Settings!$F$7&lt;&gt;"Y"),NA(),Capability!$P$11))</f>
        <v/>
      </c>
      <c r="FV133">
        <f>IF((FY$1+129)&gt;FW$1,NA(),(FY$1+129)-4)</f>
        <v/>
      </c>
      <c r="FW133">
        <f>IF((FY$1+129)&gt;FW$1,NA(),INDEX('Data Entry'!$O$5:$O$10004,(FY$1+129)-4))</f>
        <v/>
      </c>
      <c r="FX133">
        <f>IF(ISNA(FV133),NA(),Capability!$K$12)</f>
        <v/>
      </c>
      <c r="FY133">
        <f>IF(ISNA(FV133),NA(),Capability!$J$12)</f>
        <v/>
      </c>
      <c r="FZ133">
        <f>IF(ISNA(FV133),NA(),Capability!$L$12)</f>
        <v/>
      </c>
      <c r="GA133">
        <f>IF(OR(ISNA(FW133),ISNA(FW132)),NA(),ABS(FW133-FW132))</f>
        <v/>
      </c>
      <c r="GB133">
        <f>IF(ISNA(FV133),NA(),Capability!$N$12)</f>
        <v/>
      </c>
      <c r="GC133">
        <f>IF(ISNA(FV133),NA(),IF(OR(Capability!$Q$12="",Settings!$F$7&lt;&gt;"Y"),NA(),Capability!$Q$12))</f>
        <v/>
      </c>
      <c r="GD133">
        <f>IF(ISNA(FV133),NA(),IF(OR(Capability!$P$12="",Settings!$F$7&lt;&gt;"Y"),NA(),Capability!$P$12))</f>
        <v/>
      </c>
      <c r="GJ133">
        <f>IF((GM$1+129)&gt;GK$1,NA(),(GM$1+129)-4)</f>
        <v/>
      </c>
      <c r="GK133">
        <f>IF((GM$1+129)&gt;GK$1,NA(),INDEX('Data Entry'!$P$5:$P$10004,(GM$1+129)-4))</f>
        <v/>
      </c>
      <c r="GL133">
        <f>IF(ISNA(GJ133),NA(),Capability!$K$13)</f>
        <v/>
      </c>
      <c r="GM133">
        <f>IF(ISNA(GJ133),NA(),Capability!$J$13)</f>
        <v/>
      </c>
      <c r="GN133">
        <f>IF(ISNA(GJ133),NA(),Capability!$L$13)</f>
        <v/>
      </c>
      <c r="GO133">
        <f>IF(OR(ISNA(GK133),ISNA(GK132)),NA(),ABS(GK133-GK132))</f>
        <v/>
      </c>
      <c r="GP133">
        <f>IF(ISNA(GJ133),NA(),Capability!$N$13)</f>
        <v/>
      </c>
      <c r="GQ133">
        <f>IF(ISNA(GJ133),NA(),IF(OR(Capability!$Q$13="",Settings!$F$7&lt;&gt;"Y"),NA(),Capability!$Q$13))</f>
        <v/>
      </c>
      <c r="GR133">
        <f>IF(ISNA(GJ133),NA(),IF(OR(Capability!$P$13="",Settings!$F$7&lt;&gt;"Y"),NA(),Capability!$P$13))</f>
        <v/>
      </c>
      <c r="GX133">
        <f>IF((HA$1+129)&gt;GY$1,NA(),(HA$1+129)-4)</f>
        <v/>
      </c>
      <c r="GY133">
        <f>IF((HA$1+129)&gt;GY$1,NA(),INDEX('Data Entry'!$Q$5:$Q$10004,(HA$1+129)-4))</f>
        <v/>
      </c>
      <c r="GZ133">
        <f>IF(ISNA(GX133),NA(),Capability!$K$14)</f>
        <v/>
      </c>
      <c r="HA133">
        <f>IF(ISNA(GX133),NA(),Capability!$J$14)</f>
        <v/>
      </c>
      <c r="HB133">
        <f>IF(ISNA(GX133),NA(),Capability!$L$14)</f>
        <v/>
      </c>
      <c r="HC133">
        <f>IF(OR(ISNA(GY133),ISNA(GY132)),NA(),ABS(GY133-GY132))</f>
        <v/>
      </c>
      <c r="HD133">
        <f>IF(ISNA(GX133),NA(),Capability!$N$14)</f>
        <v/>
      </c>
      <c r="HE133">
        <f>IF(ISNA(GX133),NA(),IF(OR(Capability!$Q$14="",Settings!$F$7&lt;&gt;"Y"),NA(),Capability!$Q$14))</f>
        <v/>
      </c>
      <c r="HF133">
        <f>IF(ISNA(GX133),NA(),IF(OR(Capability!$P$14="",Settings!$F$7&lt;&gt;"Y"),NA(),Capability!$P$14))</f>
        <v/>
      </c>
    </row>
    <row r="134">
      <c r="A134" s="35" t="inlineStr">
        <is>
          <t>Std Dev (overall)</t>
        </is>
      </c>
      <c r="B134" s="23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P134">
        <f>IF((CS$1+130)&gt;CQ$1,NA(),(CS$1+130)-4)</f>
        <v/>
      </c>
      <c r="CQ134">
        <f>IF((CS$1+130)&gt;CQ$1,NA(),INDEX('Data Entry'!$I$5:$I$10004,(CS$1+130)-4))</f>
        <v/>
      </c>
      <c r="CR134">
        <f>IF(ISNA(CP134),NA(),Capability!$K$6)</f>
        <v/>
      </c>
      <c r="CS134">
        <f>IF(ISNA(CP134),NA(),Capability!$J$6)</f>
        <v/>
      </c>
      <c r="CT134">
        <f>IF(ISNA(CP134),NA(),Capability!$L$6)</f>
        <v/>
      </c>
      <c r="CU134">
        <f>IF(OR(ISNA(CQ134),ISNA(CQ133)),NA(),ABS(CQ134-CQ133))</f>
        <v/>
      </c>
      <c r="CV134">
        <f>IF(ISNA(CP134),NA(),Capability!$N$6)</f>
        <v/>
      </c>
      <c r="CW134">
        <f>IF(ISNA(CP134),NA(),IF(OR(Capability!$Q$6="",Settings!$F$7&lt;&gt;"Y"),NA(),Capability!$Q$6))</f>
        <v/>
      </c>
      <c r="CX134">
        <f>IF(ISNA(CP134),NA(),IF(OR(Capability!$P$6="",Settings!$F$7&lt;&gt;"Y"),NA(),Capability!$P$6))</f>
        <v/>
      </c>
      <c r="DD134">
        <f>IF((DG$1+130)&gt;DE$1,NA(),(DG$1+130)-4)</f>
        <v/>
      </c>
      <c r="DE134">
        <f>IF((DG$1+130)&gt;DE$1,NA(),INDEX('Data Entry'!$J$5:$J$10004,(DG$1+130)-4))</f>
        <v/>
      </c>
      <c r="DF134">
        <f>IF(ISNA(DD134),NA(),Capability!$K$7)</f>
        <v/>
      </c>
      <c r="DG134">
        <f>IF(ISNA(DD134),NA(),Capability!$J$7)</f>
        <v/>
      </c>
      <c r="DH134">
        <f>IF(ISNA(DD134),NA(),Capability!$L$7)</f>
        <v/>
      </c>
      <c r="DI134">
        <f>IF(OR(ISNA(DE134),ISNA(DE133)),NA(),ABS(DE134-DE133))</f>
        <v/>
      </c>
      <c r="DJ134">
        <f>IF(ISNA(DD134),NA(),Capability!$N$7)</f>
        <v/>
      </c>
      <c r="DK134">
        <f>IF(ISNA(DD134),NA(),IF(OR(Capability!$Q$7="",Settings!$F$7&lt;&gt;"Y"),NA(),Capability!$Q$7))</f>
        <v/>
      </c>
      <c r="DL134">
        <f>IF(ISNA(DD134),NA(),IF(OR(Capability!$P$7="",Settings!$F$7&lt;&gt;"Y"),NA(),Capability!$P$7))</f>
        <v/>
      </c>
      <c r="DR134">
        <f>IF((DU$1+130)&gt;DS$1,NA(),(DU$1+130)-4)</f>
        <v/>
      </c>
      <c r="DS134">
        <f>IF((DU$1+130)&gt;DS$1,NA(),INDEX('Data Entry'!$K$5:$K$10004,(DU$1+130)-4))</f>
        <v/>
      </c>
      <c r="DT134">
        <f>IF(ISNA(DR134),NA(),Capability!$K$8)</f>
        <v/>
      </c>
      <c r="DU134">
        <f>IF(ISNA(DR134),NA(),Capability!$J$8)</f>
        <v/>
      </c>
      <c r="DV134">
        <f>IF(ISNA(DR134),NA(),Capability!$L$8)</f>
        <v/>
      </c>
      <c r="DW134">
        <f>IF(OR(ISNA(DS134),ISNA(DS133)),NA(),ABS(DS134-DS133))</f>
        <v/>
      </c>
      <c r="DX134">
        <f>IF(ISNA(DR134),NA(),Capability!$N$8)</f>
        <v/>
      </c>
      <c r="DY134">
        <f>IF(ISNA(DR134),NA(),IF(OR(Capability!$Q$8="",Settings!$F$7&lt;&gt;"Y"),NA(),Capability!$Q$8))</f>
        <v/>
      </c>
      <c r="DZ134">
        <f>IF(ISNA(DR134),NA(),IF(OR(Capability!$P$8="",Settings!$F$7&lt;&gt;"Y"),NA(),Capability!$P$8))</f>
        <v/>
      </c>
      <c r="EF134">
        <f>IF((EI$1+130)&gt;EG$1,NA(),(EI$1+130)-4)</f>
        <v/>
      </c>
      <c r="EG134">
        <f>IF((EI$1+130)&gt;EG$1,NA(),INDEX('Data Entry'!$L$5:$L$10004,(EI$1+130)-4))</f>
        <v/>
      </c>
      <c r="EH134">
        <f>IF(ISNA(EF134),NA(),Capability!$K$9)</f>
        <v/>
      </c>
      <c r="EI134">
        <f>IF(ISNA(EF134),NA(),Capability!$J$9)</f>
        <v/>
      </c>
      <c r="EJ134">
        <f>IF(ISNA(EF134),NA(),Capability!$L$9)</f>
        <v/>
      </c>
      <c r="EK134">
        <f>IF(OR(ISNA(EG134),ISNA(EG133)),NA(),ABS(EG134-EG133))</f>
        <v/>
      </c>
      <c r="EL134">
        <f>IF(ISNA(EF134),NA(),Capability!$N$9)</f>
        <v/>
      </c>
      <c r="EM134">
        <f>IF(ISNA(EF134),NA(),IF(OR(Capability!$Q$9="",Settings!$F$7&lt;&gt;"Y"),NA(),Capability!$Q$9))</f>
        <v/>
      </c>
      <c r="EN134">
        <f>IF(ISNA(EF134),NA(),IF(OR(Capability!$P$9="",Settings!$F$7&lt;&gt;"Y"),NA(),Capability!$P$9))</f>
        <v/>
      </c>
      <c r="ET134">
        <f>IF((EW$1+130)&gt;EU$1,NA(),(EW$1+130)-4)</f>
        <v/>
      </c>
      <c r="EU134">
        <f>IF((EW$1+130)&gt;EU$1,NA(),INDEX('Data Entry'!$M$5:$M$10004,(EW$1+130)-4))</f>
        <v/>
      </c>
      <c r="EV134">
        <f>IF(ISNA(ET134),NA(),Capability!$K$10)</f>
        <v/>
      </c>
      <c r="EW134">
        <f>IF(ISNA(ET134),NA(),Capability!$J$10)</f>
        <v/>
      </c>
      <c r="EX134">
        <f>IF(ISNA(ET134),NA(),Capability!$L$10)</f>
        <v/>
      </c>
      <c r="EY134">
        <f>IF(OR(ISNA(EU134),ISNA(EU133)),NA(),ABS(EU134-EU133))</f>
        <v/>
      </c>
      <c r="EZ134">
        <f>IF(ISNA(ET134),NA(),Capability!$N$10)</f>
        <v/>
      </c>
      <c r="FA134">
        <f>IF(ISNA(ET134),NA(),IF(OR(Capability!$Q$10="",Settings!$F$7&lt;&gt;"Y"),NA(),Capability!$Q$10))</f>
        <v/>
      </c>
      <c r="FB134">
        <f>IF(ISNA(ET134),NA(),IF(OR(Capability!$P$10="",Settings!$F$7&lt;&gt;"Y"),NA(),Capability!$P$10))</f>
        <v/>
      </c>
      <c r="FH134">
        <f>IF((FK$1+130)&gt;FI$1,NA(),(FK$1+130)-4)</f>
        <v/>
      </c>
      <c r="FI134">
        <f>IF((FK$1+130)&gt;FI$1,NA(),INDEX('Data Entry'!$N$5:$N$10004,(FK$1+130)-4))</f>
        <v/>
      </c>
      <c r="FJ134">
        <f>IF(ISNA(FH134),NA(),Capability!$K$11)</f>
        <v/>
      </c>
      <c r="FK134">
        <f>IF(ISNA(FH134),NA(),Capability!$J$11)</f>
        <v/>
      </c>
      <c r="FL134">
        <f>IF(ISNA(FH134),NA(),Capability!$L$11)</f>
        <v/>
      </c>
      <c r="FM134">
        <f>IF(OR(ISNA(FI134),ISNA(FI133)),NA(),ABS(FI134-FI133))</f>
        <v/>
      </c>
      <c r="FN134">
        <f>IF(ISNA(FH134),NA(),Capability!$N$11)</f>
        <v/>
      </c>
      <c r="FO134">
        <f>IF(ISNA(FH134),NA(),IF(OR(Capability!$Q$11="",Settings!$F$7&lt;&gt;"Y"),NA(),Capability!$Q$11))</f>
        <v/>
      </c>
      <c r="FP134">
        <f>IF(ISNA(FH134),NA(),IF(OR(Capability!$P$11="",Settings!$F$7&lt;&gt;"Y"),NA(),Capability!$P$11))</f>
        <v/>
      </c>
      <c r="FV134">
        <f>IF((FY$1+130)&gt;FW$1,NA(),(FY$1+130)-4)</f>
        <v/>
      </c>
      <c r="FW134">
        <f>IF((FY$1+130)&gt;FW$1,NA(),INDEX('Data Entry'!$O$5:$O$10004,(FY$1+130)-4))</f>
        <v/>
      </c>
      <c r="FX134">
        <f>IF(ISNA(FV134),NA(),Capability!$K$12)</f>
        <v/>
      </c>
      <c r="FY134">
        <f>IF(ISNA(FV134),NA(),Capability!$J$12)</f>
        <v/>
      </c>
      <c r="FZ134">
        <f>IF(ISNA(FV134),NA(),Capability!$L$12)</f>
        <v/>
      </c>
      <c r="GA134">
        <f>IF(OR(ISNA(FW134),ISNA(FW133)),NA(),ABS(FW134-FW133))</f>
        <v/>
      </c>
      <c r="GB134">
        <f>IF(ISNA(FV134),NA(),Capability!$N$12)</f>
        <v/>
      </c>
      <c r="GC134">
        <f>IF(ISNA(FV134),NA(),IF(OR(Capability!$Q$12="",Settings!$F$7&lt;&gt;"Y"),NA(),Capability!$Q$12))</f>
        <v/>
      </c>
      <c r="GD134">
        <f>IF(ISNA(FV134),NA(),IF(OR(Capability!$P$12="",Settings!$F$7&lt;&gt;"Y"),NA(),Capability!$P$12))</f>
        <v/>
      </c>
      <c r="GJ134">
        <f>IF((GM$1+130)&gt;GK$1,NA(),(GM$1+130)-4)</f>
        <v/>
      </c>
      <c r="GK134">
        <f>IF((GM$1+130)&gt;GK$1,NA(),INDEX('Data Entry'!$P$5:$P$10004,(GM$1+130)-4))</f>
        <v/>
      </c>
      <c r="GL134">
        <f>IF(ISNA(GJ134),NA(),Capability!$K$13)</f>
        <v/>
      </c>
      <c r="GM134">
        <f>IF(ISNA(GJ134),NA(),Capability!$J$13)</f>
        <v/>
      </c>
      <c r="GN134">
        <f>IF(ISNA(GJ134),NA(),Capability!$L$13)</f>
        <v/>
      </c>
      <c r="GO134">
        <f>IF(OR(ISNA(GK134),ISNA(GK133)),NA(),ABS(GK134-GK133))</f>
        <v/>
      </c>
      <c r="GP134">
        <f>IF(ISNA(GJ134),NA(),Capability!$N$13)</f>
        <v/>
      </c>
      <c r="GQ134">
        <f>IF(ISNA(GJ134),NA(),IF(OR(Capability!$Q$13="",Settings!$F$7&lt;&gt;"Y"),NA(),Capability!$Q$13))</f>
        <v/>
      </c>
      <c r="GR134">
        <f>IF(ISNA(GJ134),NA(),IF(OR(Capability!$P$13="",Settings!$F$7&lt;&gt;"Y"),NA(),Capability!$P$13))</f>
        <v/>
      </c>
      <c r="GX134">
        <f>IF((HA$1+130)&gt;GY$1,NA(),(HA$1+130)-4)</f>
        <v/>
      </c>
      <c r="GY134">
        <f>IF((HA$1+130)&gt;GY$1,NA(),INDEX('Data Entry'!$Q$5:$Q$10004,(HA$1+130)-4))</f>
        <v/>
      </c>
      <c r="GZ134">
        <f>IF(ISNA(GX134),NA(),Capability!$K$14)</f>
        <v/>
      </c>
      <c r="HA134">
        <f>IF(ISNA(GX134),NA(),Capability!$J$14)</f>
        <v/>
      </c>
      <c r="HB134">
        <f>IF(ISNA(GX134),NA(),Capability!$L$14)</f>
        <v/>
      </c>
      <c r="HC134">
        <f>IF(OR(ISNA(GY134),ISNA(GY133)),NA(),ABS(GY134-GY133))</f>
        <v/>
      </c>
      <c r="HD134">
        <f>IF(ISNA(GX134),NA(),Capability!$N$14)</f>
        <v/>
      </c>
      <c r="HE134">
        <f>IF(ISNA(GX134),NA(),IF(OR(Capability!$Q$14="",Settings!$F$7&lt;&gt;"Y"),NA(),Capability!$Q$14))</f>
        <v/>
      </c>
      <c r="HF134">
        <f>IF(ISNA(GX134),NA(),IF(OR(Capability!$P$14="",Settings!$F$7&lt;&gt;"Y"),NA(),Capability!$P$14))</f>
        <v/>
      </c>
    </row>
    <row r="135">
      <c r="A135" s="35" t="inlineStr">
        <is>
          <t>Sigma (within)</t>
        </is>
      </c>
      <c r="B135" s="23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P135">
        <f>IF((CS$1+131)&gt;CQ$1,NA(),(CS$1+131)-4)</f>
        <v/>
      </c>
      <c r="CQ135">
        <f>IF((CS$1+131)&gt;CQ$1,NA(),INDEX('Data Entry'!$I$5:$I$10004,(CS$1+131)-4))</f>
        <v/>
      </c>
      <c r="CR135">
        <f>IF(ISNA(CP135),NA(),Capability!$K$6)</f>
        <v/>
      </c>
      <c r="CS135">
        <f>IF(ISNA(CP135),NA(),Capability!$J$6)</f>
        <v/>
      </c>
      <c r="CT135">
        <f>IF(ISNA(CP135),NA(),Capability!$L$6)</f>
        <v/>
      </c>
      <c r="CU135">
        <f>IF(OR(ISNA(CQ135),ISNA(CQ134)),NA(),ABS(CQ135-CQ134))</f>
        <v/>
      </c>
      <c r="CV135">
        <f>IF(ISNA(CP135),NA(),Capability!$N$6)</f>
        <v/>
      </c>
      <c r="CW135">
        <f>IF(ISNA(CP135),NA(),IF(OR(Capability!$Q$6="",Settings!$F$7&lt;&gt;"Y"),NA(),Capability!$Q$6))</f>
        <v/>
      </c>
      <c r="CX135">
        <f>IF(ISNA(CP135),NA(),IF(OR(Capability!$P$6="",Settings!$F$7&lt;&gt;"Y"),NA(),Capability!$P$6))</f>
        <v/>
      </c>
      <c r="DD135">
        <f>IF((DG$1+131)&gt;DE$1,NA(),(DG$1+131)-4)</f>
        <v/>
      </c>
      <c r="DE135">
        <f>IF((DG$1+131)&gt;DE$1,NA(),INDEX('Data Entry'!$J$5:$J$10004,(DG$1+131)-4))</f>
        <v/>
      </c>
      <c r="DF135">
        <f>IF(ISNA(DD135),NA(),Capability!$K$7)</f>
        <v/>
      </c>
      <c r="DG135">
        <f>IF(ISNA(DD135),NA(),Capability!$J$7)</f>
        <v/>
      </c>
      <c r="DH135">
        <f>IF(ISNA(DD135),NA(),Capability!$L$7)</f>
        <v/>
      </c>
      <c r="DI135">
        <f>IF(OR(ISNA(DE135),ISNA(DE134)),NA(),ABS(DE135-DE134))</f>
        <v/>
      </c>
      <c r="DJ135">
        <f>IF(ISNA(DD135),NA(),Capability!$N$7)</f>
        <v/>
      </c>
      <c r="DK135">
        <f>IF(ISNA(DD135),NA(),IF(OR(Capability!$Q$7="",Settings!$F$7&lt;&gt;"Y"),NA(),Capability!$Q$7))</f>
        <v/>
      </c>
      <c r="DL135">
        <f>IF(ISNA(DD135),NA(),IF(OR(Capability!$P$7="",Settings!$F$7&lt;&gt;"Y"),NA(),Capability!$P$7))</f>
        <v/>
      </c>
      <c r="DR135">
        <f>IF((DU$1+131)&gt;DS$1,NA(),(DU$1+131)-4)</f>
        <v/>
      </c>
      <c r="DS135">
        <f>IF((DU$1+131)&gt;DS$1,NA(),INDEX('Data Entry'!$K$5:$K$10004,(DU$1+131)-4))</f>
        <v/>
      </c>
      <c r="DT135">
        <f>IF(ISNA(DR135),NA(),Capability!$K$8)</f>
        <v/>
      </c>
      <c r="DU135">
        <f>IF(ISNA(DR135),NA(),Capability!$J$8)</f>
        <v/>
      </c>
      <c r="DV135">
        <f>IF(ISNA(DR135),NA(),Capability!$L$8)</f>
        <v/>
      </c>
      <c r="DW135">
        <f>IF(OR(ISNA(DS135),ISNA(DS134)),NA(),ABS(DS135-DS134))</f>
        <v/>
      </c>
      <c r="DX135">
        <f>IF(ISNA(DR135),NA(),Capability!$N$8)</f>
        <v/>
      </c>
      <c r="DY135">
        <f>IF(ISNA(DR135),NA(),IF(OR(Capability!$Q$8="",Settings!$F$7&lt;&gt;"Y"),NA(),Capability!$Q$8))</f>
        <v/>
      </c>
      <c r="DZ135">
        <f>IF(ISNA(DR135),NA(),IF(OR(Capability!$P$8="",Settings!$F$7&lt;&gt;"Y"),NA(),Capability!$P$8))</f>
        <v/>
      </c>
      <c r="EF135">
        <f>IF((EI$1+131)&gt;EG$1,NA(),(EI$1+131)-4)</f>
        <v/>
      </c>
      <c r="EG135">
        <f>IF((EI$1+131)&gt;EG$1,NA(),INDEX('Data Entry'!$L$5:$L$10004,(EI$1+131)-4))</f>
        <v/>
      </c>
      <c r="EH135">
        <f>IF(ISNA(EF135),NA(),Capability!$K$9)</f>
        <v/>
      </c>
      <c r="EI135">
        <f>IF(ISNA(EF135),NA(),Capability!$J$9)</f>
        <v/>
      </c>
      <c r="EJ135">
        <f>IF(ISNA(EF135),NA(),Capability!$L$9)</f>
        <v/>
      </c>
      <c r="EK135">
        <f>IF(OR(ISNA(EG135),ISNA(EG134)),NA(),ABS(EG135-EG134))</f>
        <v/>
      </c>
      <c r="EL135">
        <f>IF(ISNA(EF135),NA(),Capability!$N$9)</f>
        <v/>
      </c>
      <c r="EM135">
        <f>IF(ISNA(EF135),NA(),IF(OR(Capability!$Q$9="",Settings!$F$7&lt;&gt;"Y"),NA(),Capability!$Q$9))</f>
        <v/>
      </c>
      <c r="EN135">
        <f>IF(ISNA(EF135),NA(),IF(OR(Capability!$P$9="",Settings!$F$7&lt;&gt;"Y"),NA(),Capability!$P$9))</f>
        <v/>
      </c>
      <c r="ET135">
        <f>IF((EW$1+131)&gt;EU$1,NA(),(EW$1+131)-4)</f>
        <v/>
      </c>
      <c r="EU135">
        <f>IF((EW$1+131)&gt;EU$1,NA(),INDEX('Data Entry'!$M$5:$M$10004,(EW$1+131)-4))</f>
        <v/>
      </c>
      <c r="EV135">
        <f>IF(ISNA(ET135),NA(),Capability!$K$10)</f>
        <v/>
      </c>
      <c r="EW135">
        <f>IF(ISNA(ET135),NA(),Capability!$J$10)</f>
        <v/>
      </c>
      <c r="EX135">
        <f>IF(ISNA(ET135),NA(),Capability!$L$10)</f>
        <v/>
      </c>
      <c r="EY135">
        <f>IF(OR(ISNA(EU135),ISNA(EU134)),NA(),ABS(EU135-EU134))</f>
        <v/>
      </c>
      <c r="EZ135">
        <f>IF(ISNA(ET135),NA(),Capability!$N$10)</f>
        <v/>
      </c>
      <c r="FA135">
        <f>IF(ISNA(ET135),NA(),IF(OR(Capability!$Q$10="",Settings!$F$7&lt;&gt;"Y"),NA(),Capability!$Q$10))</f>
        <v/>
      </c>
      <c r="FB135">
        <f>IF(ISNA(ET135),NA(),IF(OR(Capability!$P$10="",Settings!$F$7&lt;&gt;"Y"),NA(),Capability!$P$10))</f>
        <v/>
      </c>
      <c r="FH135">
        <f>IF((FK$1+131)&gt;FI$1,NA(),(FK$1+131)-4)</f>
        <v/>
      </c>
      <c r="FI135">
        <f>IF((FK$1+131)&gt;FI$1,NA(),INDEX('Data Entry'!$N$5:$N$10004,(FK$1+131)-4))</f>
        <v/>
      </c>
      <c r="FJ135">
        <f>IF(ISNA(FH135),NA(),Capability!$K$11)</f>
        <v/>
      </c>
      <c r="FK135">
        <f>IF(ISNA(FH135),NA(),Capability!$J$11)</f>
        <v/>
      </c>
      <c r="FL135">
        <f>IF(ISNA(FH135),NA(),Capability!$L$11)</f>
        <v/>
      </c>
      <c r="FM135">
        <f>IF(OR(ISNA(FI135),ISNA(FI134)),NA(),ABS(FI135-FI134))</f>
        <v/>
      </c>
      <c r="FN135">
        <f>IF(ISNA(FH135),NA(),Capability!$N$11)</f>
        <v/>
      </c>
      <c r="FO135">
        <f>IF(ISNA(FH135),NA(),IF(OR(Capability!$Q$11="",Settings!$F$7&lt;&gt;"Y"),NA(),Capability!$Q$11))</f>
        <v/>
      </c>
      <c r="FP135">
        <f>IF(ISNA(FH135),NA(),IF(OR(Capability!$P$11="",Settings!$F$7&lt;&gt;"Y"),NA(),Capability!$P$11))</f>
        <v/>
      </c>
      <c r="FV135">
        <f>IF((FY$1+131)&gt;FW$1,NA(),(FY$1+131)-4)</f>
        <v/>
      </c>
      <c r="FW135">
        <f>IF((FY$1+131)&gt;FW$1,NA(),INDEX('Data Entry'!$O$5:$O$10004,(FY$1+131)-4))</f>
        <v/>
      </c>
      <c r="FX135">
        <f>IF(ISNA(FV135),NA(),Capability!$K$12)</f>
        <v/>
      </c>
      <c r="FY135">
        <f>IF(ISNA(FV135),NA(),Capability!$J$12)</f>
        <v/>
      </c>
      <c r="FZ135">
        <f>IF(ISNA(FV135),NA(),Capability!$L$12)</f>
        <v/>
      </c>
      <c r="GA135">
        <f>IF(OR(ISNA(FW135),ISNA(FW134)),NA(),ABS(FW135-FW134))</f>
        <v/>
      </c>
      <c r="GB135">
        <f>IF(ISNA(FV135),NA(),Capability!$N$12)</f>
        <v/>
      </c>
      <c r="GC135">
        <f>IF(ISNA(FV135),NA(),IF(OR(Capability!$Q$12="",Settings!$F$7&lt;&gt;"Y"),NA(),Capability!$Q$12))</f>
        <v/>
      </c>
      <c r="GD135">
        <f>IF(ISNA(FV135),NA(),IF(OR(Capability!$P$12="",Settings!$F$7&lt;&gt;"Y"),NA(),Capability!$P$12))</f>
        <v/>
      </c>
      <c r="GJ135">
        <f>IF((GM$1+131)&gt;GK$1,NA(),(GM$1+131)-4)</f>
        <v/>
      </c>
      <c r="GK135">
        <f>IF((GM$1+131)&gt;GK$1,NA(),INDEX('Data Entry'!$P$5:$P$10004,(GM$1+131)-4))</f>
        <v/>
      </c>
      <c r="GL135">
        <f>IF(ISNA(GJ135),NA(),Capability!$K$13)</f>
        <v/>
      </c>
      <c r="GM135">
        <f>IF(ISNA(GJ135),NA(),Capability!$J$13)</f>
        <v/>
      </c>
      <c r="GN135">
        <f>IF(ISNA(GJ135),NA(),Capability!$L$13)</f>
        <v/>
      </c>
      <c r="GO135">
        <f>IF(OR(ISNA(GK135),ISNA(GK134)),NA(),ABS(GK135-GK134))</f>
        <v/>
      </c>
      <c r="GP135">
        <f>IF(ISNA(GJ135),NA(),Capability!$N$13)</f>
        <v/>
      </c>
      <c r="GQ135">
        <f>IF(ISNA(GJ135),NA(),IF(OR(Capability!$Q$13="",Settings!$F$7&lt;&gt;"Y"),NA(),Capability!$Q$13))</f>
        <v/>
      </c>
      <c r="GR135">
        <f>IF(ISNA(GJ135),NA(),IF(OR(Capability!$P$13="",Settings!$F$7&lt;&gt;"Y"),NA(),Capability!$P$13))</f>
        <v/>
      </c>
      <c r="GX135">
        <f>IF((HA$1+131)&gt;GY$1,NA(),(HA$1+131)-4)</f>
        <v/>
      </c>
      <c r="GY135">
        <f>IF((HA$1+131)&gt;GY$1,NA(),INDEX('Data Entry'!$Q$5:$Q$10004,(HA$1+131)-4))</f>
        <v/>
      </c>
      <c r="GZ135">
        <f>IF(ISNA(GX135),NA(),Capability!$K$14)</f>
        <v/>
      </c>
      <c r="HA135">
        <f>IF(ISNA(GX135),NA(),Capability!$J$14)</f>
        <v/>
      </c>
      <c r="HB135">
        <f>IF(ISNA(GX135),NA(),Capability!$L$14)</f>
        <v/>
      </c>
      <c r="HC135">
        <f>IF(OR(ISNA(GY135),ISNA(GY134)),NA(),ABS(GY135-GY134))</f>
        <v/>
      </c>
      <c r="HD135">
        <f>IF(ISNA(GX135),NA(),Capability!$N$14)</f>
        <v/>
      </c>
      <c r="HE135">
        <f>IF(ISNA(GX135),NA(),IF(OR(Capability!$Q$14="",Settings!$F$7&lt;&gt;"Y"),NA(),Capability!$Q$14))</f>
        <v/>
      </c>
      <c r="HF135">
        <f>IF(ISNA(GX135),NA(),IF(OR(Capability!$P$14="",Settings!$F$7&lt;&gt;"Y"),NA(),Capability!$P$14))</f>
        <v/>
      </c>
    </row>
    <row r="136">
      <c r="A136" s="37" t="inlineStr">
        <is>
          <t>CONTROL</t>
        </is>
      </c>
      <c r="B136" s="28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P136">
        <f>IF((CS$1+132)&gt;CQ$1,NA(),(CS$1+132)-4)</f>
        <v/>
      </c>
      <c r="CQ136">
        <f>IF((CS$1+132)&gt;CQ$1,NA(),INDEX('Data Entry'!$I$5:$I$10004,(CS$1+132)-4))</f>
        <v/>
      </c>
      <c r="CR136">
        <f>IF(ISNA(CP136),NA(),Capability!$K$6)</f>
        <v/>
      </c>
      <c r="CS136">
        <f>IF(ISNA(CP136),NA(),Capability!$J$6)</f>
        <v/>
      </c>
      <c r="CT136">
        <f>IF(ISNA(CP136),NA(),Capability!$L$6)</f>
        <v/>
      </c>
      <c r="CU136">
        <f>IF(OR(ISNA(CQ136),ISNA(CQ135)),NA(),ABS(CQ136-CQ135))</f>
        <v/>
      </c>
      <c r="CV136">
        <f>IF(ISNA(CP136),NA(),Capability!$N$6)</f>
        <v/>
      </c>
      <c r="CW136">
        <f>IF(ISNA(CP136),NA(),IF(OR(Capability!$Q$6="",Settings!$F$7&lt;&gt;"Y"),NA(),Capability!$Q$6))</f>
        <v/>
      </c>
      <c r="CX136">
        <f>IF(ISNA(CP136),NA(),IF(OR(Capability!$P$6="",Settings!$F$7&lt;&gt;"Y"),NA(),Capability!$P$6))</f>
        <v/>
      </c>
      <c r="DD136">
        <f>IF((DG$1+132)&gt;DE$1,NA(),(DG$1+132)-4)</f>
        <v/>
      </c>
      <c r="DE136">
        <f>IF((DG$1+132)&gt;DE$1,NA(),INDEX('Data Entry'!$J$5:$J$10004,(DG$1+132)-4))</f>
        <v/>
      </c>
      <c r="DF136">
        <f>IF(ISNA(DD136),NA(),Capability!$K$7)</f>
        <v/>
      </c>
      <c r="DG136">
        <f>IF(ISNA(DD136),NA(),Capability!$J$7)</f>
        <v/>
      </c>
      <c r="DH136">
        <f>IF(ISNA(DD136),NA(),Capability!$L$7)</f>
        <v/>
      </c>
      <c r="DI136">
        <f>IF(OR(ISNA(DE136),ISNA(DE135)),NA(),ABS(DE136-DE135))</f>
        <v/>
      </c>
      <c r="DJ136">
        <f>IF(ISNA(DD136),NA(),Capability!$N$7)</f>
        <v/>
      </c>
      <c r="DK136">
        <f>IF(ISNA(DD136),NA(),IF(OR(Capability!$Q$7="",Settings!$F$7&lt;&gt;"Y"),NA(),Capability!$Q$7))</f>
        <v/>
      </c>
      <c r="DL136">
        <f>IF(ISNA(DD136),NA(),IF(OR(Capability!$P$7="",Settings!$F$7&lt;&gt;"Y"),NA(),Capability!$P$7))</f>
        <v/>
      </c>
      <c r="DR136">
        <f>IF((DU$1+132)&gt;DS$1,NA(),(DU$1+132)-4)</f>
        <v/>
      </c>
      <c r="DS136">
        <f>IF((DU$1+132)&gt;DS$1,NA(),INDEX('Data Entry'!$K$5:$K$10004,(DU$1+132)-4))</f>
        <v/>
      </c>
      <c r="DT136">
        <f>IF(ISNA(DR136),NA(),Capability!$K$8)</f>
        <v/>
      </c>
      <c r="DU136">
        <f>IF(ISNA(DR136),NA(),Capability!$J$8)</f>
        <v/>
      </c>
      <c r="DV136">
        <f>IF(ISNA(DR136),NA(),Capability!$L$8)</f>
        <v/>
      </c>
      <c r="DW136">
        <f>IF(OR(ISNA(DS136),ISNA(DS135)),NA(),ABS(DS136-DS135))</f>
        <v/>
      </c>
      <c r="DX136">
        <f>IF(ISNA(DR136),NA(),Capability!$N$8)</f>
        <v/>
      </c>
      <c r="DY136">
        <f>IF(ISNA(DR136),NA(),IF(OR(Capability!$Q$8="",Settings!$F$7&lt;&gt;"Y"),NA(),Capability!$Q$8))</f>
        <v/>
      </c>
      <c r="DZ136">
        <f>IF(ISNA(DR136),NA(),IF(OR(Capability!$P$8="",Settings!$F$7&lt;&gt;"Y"),NA(),Capability!$P$8))</f>
        <v/>
      </c>
      <c r="EF136">
        <f>IF((EI$1+132)&gt;EG$1,NA(),(EI$1+132)-4)</f>
        <v/>
      </c>
      <c r="EG136">
        <f>IF((EI$1+132)&gt;EG$1,NA(),INDEX('Data Entry'!$L$5:$L$10004,(EI$1+132)-4))</f>
        <v/>
      </c>
      <c r="EH136">
        <f>IF(ISNA(EF136),NA(),Capability!$K$9)</f>
        <v/>
      </c>
      <c r="EI136">
        <f>IF(ISNA(EF136),NA(),Capability!$J$9)</f>
        <v/>
      </c>
      <c r="EJ136">
        <f>IF(ISNA(EF136),NA(),Capability!$L$9)</f>
        <v/>
      </c>
      <c r="EK136">
        <f>IF(OR(ISNA(EG136),ISNA(EG135)),NA(),ABS(EG136-EG135))</f>
        <v/>
      </c>
      <c r="EL136">
        <f>IF(ISNA(EF136),NA(),Capability!$N$9)</f>
        <v/>
      </c>
      <c r="EM136">
        <f>IF(ISNA(EF136),NA(),IF(OR(Capability!$Q$9="",Settings!$F$7&lt;&gt;"Y"),NA(),Capability!$Q$9))</f>
        <v/>
      </c>
      <c r="EN136">
        <f>IF(ISNA(EF136),NA(),IF(OR(Capability!$P$9="",Settings!$F$7&lt;&gt;"Y"),NA(),Capability!$P$9))</f>
        <v/>
      </c>
      <c r="ET136">
        <f>IF((EW$1+132)&gt;EU$1,NA(),(EW$1+132)-4)</f>
        <v/>
      </c>
      <c r="EU136">
        <f>IF((EW$1+132)&gt;EU$1,NA(),INDEX('Data Entry'!$M$5:$M$10004,(EW$1+132)-4))</f>
        <v/>
      </c>
      <c r="EV136">
        <f>IF(ISNA(ET136),NA(),Capability!$K$10)</f>
        <v/>
      </c>
      <c r="EW136">
        <f>IF(ISNA(ET136),NA(),Capability!$J$10)</f>
        <v/>
      </c>
      <c r="EX136">
        <f>IF(ISNA(ET136),NA(),Capability!$L$10)</f>
        <v/>
      </c>
      <c r="EY136">
        <f>IF(OR(ISNA(EU136),ISNA(EU135)),NA(),ABS(EU136-EU135))</f>
        <v/>
      </c>
      <c r="EZ136">
        <f>IF(ISNA(ET136),NA(),Capability!$N$10)</f>
        <v/>
      </c>
      <c r="FA136">
        <f>IF(ISNA(ET136),NA(),IF(OR(Capability!$Q$10="",Settings!$F$7&lt;&gt;"Y"),NA(),Capability!$Q$10))</f>
        <v/>
      </c>
      <c r="FB136">
        <f>IF(ISNA(ET136),NA(),IF(OR(Capability!$P$10="",Settings!$F$7&lt;&gt;"Y"),NA(),Capability!$P$10))</f>
        <v/>
      </c>
      <c r="FH136">
        <f>IF((FK$1+132)&gt;FI$1,NA(),(FK$1+132)-4)</f>
        <v/>
      </c>
      <c r="FI136">
        <f>IF((FK$1+132)&gt;FI$1,NA(),INDEX('Data Entry'!$N$5:$N$10004,(FK$1+132)-4))</f>
        <v/>
      </c>
      <c r="FJ136">
        <f>IF(ISNA(FH136),NA(),Capability!$K$11)</f>
        <v/>
      </c>
      <c r="FK136">
        <f>IF(ISNA(FH136),NA(),Capability!$J$11)</f>
        <v/>
      </c>
      <c r="FL136">
        <f>IF(ISNA(FH136),NA(),Capability!$L$11)</f>
        <v/>
      </c>
      <c r="FM136">
        <f>IF(OR(ISNA(FI136),ISNA(FI135)),NA(),ABS(FI136-FI135))</f>
        <v/>
      </c>
      <c r="FN136">
        <f>IF(ISNA(FH136),NA(),Capability!$N$11)</f>
        <v/>
      </c>
      <c r="FO136">
        <f>IF(ISNA(FH136),NA(),IF(OR(Capability!$Q$11="",Settings!$F$7&lt;&gt;"Y"),NA(),Capability!$Q$11))</f>
        <v/>
      </c>
      <c r="FP136">
        <f>IF(ISNA(FH136),NA(),IF(OR(Capability!$P$11="",Settings!$F$7&lt;&gt;"Y"),NA(),Capability!$P$11))</f>
        <v/>
      </c>
      <c r="FV136">
        <f>IF((FY$1+132)&gt;FW$1,NA(),(FY$1+132)-4)</f>
        <v/>
      </c>
      <c r="FW136">
        <f>IF((FY$1+132)&gt;FW$1,NA(),INDEX('Data Entry'!$O$5:$O$10004,(FY$1+132)-4))</f>
        <v/>
      </c>
      <c r="FX136">
        <f>IF(ISNA(FV136),NA(),Capability!$K$12)</f>
        <v/>
      </c>
      <c r="FY136">
        <f>IF(ISNA(FV136),NA(),Capability!$J$12)</f>
        <v/>
      </c>
      <c r="FZ136">
        <f>IF(ISNA(FV136),NA(),Capability!$L$12)</f>
        <v/>
      </c>
      <c r="GA136">
        <f>IF(OR(ISNA(FW136),ISNA(FW135)),NA(),ABS(FW136-FW135))</f>
        <v/>
      </c>
      <c r="GB136">
        <f>IF(ISNA(FV136),NA(),Capability!$N$12)</f>
        <v/>
      </c>
      <c r="GC136">
        <f>IF(ISNA(FV136),NA(),IF(OR(Capability!$Q$12="",Settings!$F$7&lt;&gt;"Y"),NA(),Capability!$Q$12))</f>
        <v/>
      </c>
      <c r="GD136">
        <f>IF(ISNA(FV136),NA(),IF(OR(Capability!$P$12="",Settings!$F$7&lt;&gt;"Y"),NA(),Capability!$P$12))</f>
        <v/>
      </c>
      <c r="GJ136">
        <f>IF((GM$1+132)&gt;GK$1,NA(),(GM$1+132)-4)</f>
        <v/>
      </c>
      <c r="GK136">
        <f>IF((GM$1+132)&gt;GK$1,NA(),INDEX('Data Entry'!$P$5:$P$10004,(GM$1+132)-4))</f>
        <v/>
      </c>
      <c r="GL136">
        <f>IF(ISNA(GJ136),NA(),Capability!$K$13)</f>
        <v/>
      </c>
      <c r="GM136">
        <f>IF(ISNA(GJ136),NA(),Capability!$J$13)</f>
        <v/>
      </c>
      <c r="GN136">
        <f>IF(ISNA(GJ136),NA(),Capability!$L$13)</f>
        <v/>
      </c>
      <c r="GO136">
        <f>IF(OR(ISNA(GK136),ISNA(GK135)),NA(),ABS(GK136-GK135))</f>
        <v/>
      </c>
      <c r="GP136">
        <f>IF(ISNA(GJ136),NA(),Capability!$N$13)</f>
        <v/>
      </c>
      <c r="GQ136">
        <f>IF(ISNA(GJ136),NA(),IF(OR(Capability!$Q$13="",Settings!$F$7&lt;&gt;"Y"),NA(),Capability!$Q$13))</f>
        <v/>
      </c>
      <c r="GR136">
        <f>IF(ISNA(GJ136),NA(),IF(OR(Capability!$P$13="",Settings!$F$7&lt;&gt;"Y"),NA(),Capability!$P$13))</f>
        <v/>
      </c>
      <c r="GX136">
        <f>IF((HA$1+132)&gt;GY$1,NA(),(HA$1+132)-4)</f>
        <v/>
      </c>
      <c r="GY136">
        <f>IF((HA$1+132)&gt;GY$1,NA(),INDEX('Data Entry'!$Q$5:$Q$10004,(HA$1+132)-4))</f>
        <v/>
      </c>
      <c r="GZ136">
        <f>IF(ISNA(GX136),NA(),Capability!$K$14)</f>
        <v/>
      </c>
      <c r="HA136">
        <f>IF(ISNA(GX136),NA(),Capability!$J$14)</f>
        <v/>
      </c>
      <c r="HB136">
        <f>IF(ISNA(GX136),NA(),Capability!$L$14)</f>
        <v/>
      </c>
      <c r="HC136">
        <f>IF(OR(ISNA(GY136),ISNA(GY135)),NA(),ABS(GY136-GY135))</f>
        <v/>
      </c>
      <c r="HD136">
        <f>IF(ISNA(GX136),NA(),Capability!$N$14)</f>
        <v/>
      </c>
      <c r="HE136">
        <f>IF(ISNA(GX136),NA(),IF(OR(Capability!$Q$14="",Settings!$F$7&lt;&gt;"Y"),NA(),Capability!$Q$14))</f>
        <v/>
      </c>
      <c r="HF136">
        <f>IF(ISNA(GX136),NA(),IF(OR(Capability!$P$14="",Settings!$F$7&lt;&gt;"Y"),NA(),Capability!$P$14))</f>
        <v/>
      </c>
    </row>
    <row r="137">
      <c r="A137" s="35" t="inlineStr">
        <is>
          <t>UCL</t>
        </is>
      </c>
      <c r="B137" s="23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P137">
        <f>IF((CS$1+133)&gt;CQ$1,NA(),(CS$1+133)-4)</f>
        <v/>
      </c>
      <c r="CQ137">
        <f>IF((CS$1+133)&gt;CQ$1,NA(),INDEX('Data Entry'!$I$5:$I$10004,(CS$1+133)-4))</f>
        <v/>
      </c>
      <c r="CR137">
        <f>IF(ISNA(CP137),NA(),Capability!$K$6)</f>
        <v/>
      </c>
      <c r="CS137">
        <f>IF(ISNA(CP137),NA(),Capability!$J$6)</f>
        <v/>
      </c>
      <c r="CT137">
        <f>IF(ISNA(CP137),NA(),Capability!$L$6)</f>
        <v/>
      </c>
      <c r="CU137">
        <f>IF(OR(ISNA(CQ137),ISNA(CQ136)),NA(),ABS(CQ137-CQ136))</f>
        <v/>
      </c>
      <c r="CV137">
        <f>IF(ISNA(CP137),NA(),Capability!$N$6)</f>
        <v/>
      </c>
      <c r="CW137">
        <f>IF(ISNA(CP137),NA(),IF(OR(Capability!$Q$6="",Settings!$F$7&lt;&gt;"Y"),NA(),Capability!$Q$6))</f>
        <v/>
      </c>
      <c r="CX137">
        <f>IF(ISNA(CP137),NA(),IF(OR(Capability!$P$6="",Settings!$F$7&lt;&gt;"Y"),NA(),Capability!$P$6))</f>
        <v/>
      </c>
      <c r="DD137">
        <f>IF((DG$1+133)&gt;DE$1,NA(),(DG$1+133)-4)</f>
        <v/>
      </c>
      <c r="DE137">
        <f>IF((DG$1+133)&gt;DE$1,NA(),INDEX('Data Entry'!$J$5:$J$10004,(DG$1+133)-4))</f>
        <v/>
      </c>
      <c r="DF137">
        <f>IF(ISNA(DD137),NA(),Capability!$K$7)</f>
        <v/>
      </c>
      <c r="DG137">
        <f>IF(ISNA(DD137),NA(),Capability!$J$7)</f>
        <v/>
      </c>
      <c r="DH137">
        <f>IF(ISNA(DD137),NA(),Capability!$L$7)</f>
        <v/>
      </c>
      <c r="DI137">
        <f>IF(OR(ISNA(DE137),ISNA(DE136)),NA(),ABS(DE137-DE136))</f>
        <v/>
      </c>
      <c r="DJ137">
        <f>IF(ISNA(DD137),NA(),Capability!$N$7)</f>
        <v/>
      </c>
      <c r="DK137">
        <f>IF(ISNA(DD137),NA(),IF(OR(Capability!$Q$7="",Settings!$F$7&lt;&gt;"Y"),NA(),Capability!$Q$7))</f>
        <v/>
      </c>
      <c r="DL137">
        <f>IF(ISNA(DD137),NA(),IF(OR(Capability!$P$7="",Settings!$F$7&lt;&gt;"Y"),NA(),Capability!$P$7))</f>
        <v/>
      </c>
      <c r="DR137">
        <f>IF((DU$1+133)&gt;DS$1,NA(),(DU$1+133)-4)</f>
        <v/>
      </c>
      <c r="DS137">
        <f>IF((DU$1+133)&gt;DS$1,NA(),INDEX('Data Entry'!$K$5:$K$10004,(DU$1+133)-4))</f>
        <v/>
      </c>
      <c r="DT137">
        <f>IF(ISNA(DR137),NA(),Capability!$K$8)</f>
        <v/>
      </c>
      <c r="DU137">
        <f>IF(ISNA(DR137),NA(),Capability!$J$8)</f>
        <v/>
      </c>
      <c r="DV137">
        <f>IF(ISNA(DR137),NA(),Capability!$L$8)</f>
        <v/>
      </c>
      <c r="DW137">
        <f>IF(OR(ISNA(DS137),ISNA(DS136)),NA(),ABS(DS137-DS136))</f>
        <v/>
      </c>
      <c r="DX137">
        <f>IF(ISNA(DR137),NA(),Capability!$N$8)</f>
        <v/>
      </c>
      <c r="DY137">
        <f>IF(ISNA(DR137),NA(),IF(OR(Capability!$Q$8="",Settings!$F$7&lt;&gt;"Y"),NA(),Capability!$Q$8))</f>
        <v/>
      </c>
      <c r="DZ137">
        <f>IF(ISNA(DR137),NA(),IF(OR(Capability!$P$8="",Settings!$F$7&lt;&gt;"Y"),NA(),Capability!$P$8))</f>
        <v/>
      </c>
      <c r="EF137">
        <f>IF((EI$1+133)&gt;EG$1,NA(),(EI$1+133)-4)</f>
        <v/>
      </c>
      <c r="EG137">
        <f>IF((EI$1+133)&gt;EG$1,NA(),INDEX('Data Entry'!$L$5:$L$10004,(EI$1+133)-4))</f>
        <v/>
      </c>
      <c r="EH137">
        <f>IF(ISNA(EF137),NA(),Capability!$K$9)</f>
        <v/>
      </c>
      <c r="EI137">
        <f>IF(ISNA(EF137),NA(),Capability!$J$9)</f>
        <v/>
      </c>
      <c r="EJ137">
        <f>IF(ISNA(EF137),NA(),Capability!$L$9)</f>
        <v/>
      </c>
      <c r="EK137">
        <f>IF(OR(ISNA(EG137),ISNA(EG136)),NA(),ABS(EG137-EG136))</f>
        <v/>
      </c>
      <c r="EL137">
        <f>IF(ISNA(EF137),NA(),Capability!$N$9)</f>
        <v/>
      </c>
      <c r="EM137">
        <f>IF(ISNA(EF137),NA(),IF(OR(Capability!$Q$9="",Settings!$F$7&lt;&gt;"Y"),NA(),Capability!$Q$9))</f>
        <v/>
      </c>
      <c r="EN137">
        <f>IF(ISNA(EF137),NA(),IF(OR(Capability!$P$9="",Settings!$F$7&lt;&gt;"Y"),NA(),Capability!$P$9))</f>
        <v/>
      </c>
      <c r="ET137">
        <f>IF((EW$1+133)&gt;EU$1,NA(),(EW$1+133)-4)</f>
        <v/>
      </c>
      <c r="EU137">
        <f>IF((EW$1+133)&gt;EU$1,NA(),INDEX('Data Entry'!$M$5:$M$10004,(EW$1+133)-4))</f>
        <v/>
      </c>
      <c r="EV137">
        <f>IF(ISNA(ET137),NA(),Capability!$K$10)</f>
        <v/>
      </c>
      <c r="EW137">
        <f>IF(ISNA(ET137),NA(),Capability!$J$10)</f>
        <v/>
      </c>
      <c r="EX137">
        <f>IF(ISNA(ET137),NA(),Capability!$L$10)</f>
        <v/>
      </c>
      <c r="EY137">
        <f>IF(OR(ISNA(EU137),ISNA(EU136)),NA(),ABS(EU137-EU136))</f>
        <v/>
      </c>
      <c r="EZ137">
        <f>IF(ISNA(ET137),NA(),Capability!$N$10)</f>
        <v/>
      </c>
      <c r="FA137">
        <f>IF(ISNA(ET137),NA(),IF(OR(Capability!$Q$10="",Settings!$F$7&lt;&gt;"Y"),NA(),Capability!$Q$10))</f>
        <v/>
      </c>
      <c r="FB137">
        <f>IF(ISNA(ET137),NA(),IF(OR(Capability!$P$10="",Settings!$F$7&lt;&gt;"Y"),NA(),Capability!$P$10))</f>
        <v/>
      </c>
      <c r="FH137">
        <f>IF((FK$1+133)&gt;FI$1,NA(),(FK$1+133)-4)</f>
        <v/>
      </c>
      <c r="FI137">
        <f>IF((FK$1+133)&gt;FI$1,NA(),INDEX('Data Entry'!$N$5:$N$10004,(FK$1+133)-4))</f>
        <v/>
      </c>
      <c r="FJ137">
        <f>IF(ISNA(FH137),NA(),Capability!$K$11)</f>
        <v/>
      </c>
      <c r="FK137">
        <f>IF(ISNA(FH137),NA(),Capability!$J$11)</f>
        <v/>
      </c>
      <c r="FL137">
        <f>IF(ISNA(FH137),NA(),Capability!$L$11)</f>
        <v/>
      </c>
      <c r="FM137">
        <f>IF(OR(ISNA(FI137),ISNA(FI136)),NA(),ABS(FI137-FI136))</f>
        <v/>
      </c>
      <c r="FN137">
        <f>IF(ISNA(FH137),NA(),Capability!$N$11)</f>
        <v/>
      </c>
      <c r="FO137">
        <f>IF(ISNA(FH137),NA(),IF(OR(Capability!$Q$11="",Settings!$F$7&lt;&gt;"Y"),NA(),Capability!$Q$11))</f>
        <v/>
      </c>
      <c r="FP137">
        <f>IF(ISNA(FH137),NA(),IF(OR(Capability!$P$11="",Settings!$F$7&lt;&gt;"Y"),NA(),Capability!$P$11))</f>
        <v/>
      </c>
      <c r="FV137">
        <f>IF((FY$1+133)&gt;FW$1,NA(),(FY$1+133)-4)</f>
        <v/>
      </c>
      <c r="FW137">
        <f>IF((FY$1+133)&gt;FW$1,NA(),INDEX('Data Entry'!$O$5:$O$10004,(FY$1+133)-4))</f>
        <v/>
      </c>
      <c r="FX137">
        <f>IF(ISNA(FV137),NA(),Capability!$K$12)</f>
        <v/>
      </c>
      <c r="FY137">
        <f>IF(ISNA(FV137),NA(),Capability!$J$12)</f>
        <v/>
      </c>
      <c r="FZ137">
        <f>IF(ISNA(FV137),NA(),Capability!$L$12)</f>
        <v/>
      </c>
      <c r="GA137">
        <f>IF(OR(ISNA(FW137),ISNA(FW136)),NA(),ABS(FW137-FW136))</f>
        <v/>
      </c>
      <c r="GB137">
        <f>IF(ISNA(FV137),NA(),Capability!$N$12)</f>
        <v/>
      </c>
      <c r="GC137">
        <f>IF(ISNA(FV137),NA(),IF(OR(Capability!$Q$12="",Settings!$F$7&lt;&gt;"Y"),NA(),Capability!$Q$12))</f>
        <v/>
      </c>
      <c r="GD137">
        <f>IF(ISNA(FV137),NA(),IF(OR(Capability!$P$12="",Settings!$F$7&lt;&gt;"Y"),NA(),Capability!$P$12))</f>
        <v/>
      </c>
      <c r="GJ137">
        <f>IF((GM$1+133)&gt;GK$1,NA(),(GM$1+133)-4)</f>
        <v/>
      </c>
      <c r="GK137">
        <f>IF((GM$1+133)&gt;GK$1,NA(),INDEX('Data Entry'!$P$5:$P$10004,(GM$1+133)-4))</f>
        <v/>
      </c>
      <c r="GL137">
        <f>IF(ISNA(GJ137),NA(),Capability!$K$13)</f>
        <v/>
      </c>
      <c r="GM137">
        <f>IF(ISNA(GJ137),NA(),Capability!$J$13)</f>
        <v/>
      </c>
      <c r="GN137">
        <f>IF(ISNA(GJ137),NA(),Capability!$L$13)</f>
        <v/>
      </c>
      <c r="GO137">
        <f>IF(OR(ISNA(GK137),ISNA(GK136)),NA(),ABS(GK137-GK136))</f>
        <v/>
      </c>
      <c r="GP137">
        <f>IF(ISNA(GJ137),NA(),Capability!$N$13)</f>
        <v/>
      </c>
      <c r="GQ137">
        <f>IF(ISNA(GJ137),NA(),IF(OR(Capability!$Q$13="",Settings!$F$7&lt;&gt;"Y"),NA(),Capability!$Q$13))</f>
        <v/>
      </c>
      <c r="GR137">
        <f>IF(ISNA(GJ137),NA(),IF(OR(Capability!$P$13="",Settings!$F$7&lt;&gt;"Y"),NA(),Capability!$P$13))</f>
        <v/>
      </c>
      <c r="GX137">
        <f>IF((HA$1+133)&gt;GY$1,NA(),(HA$1+133)-4)</f>
        <v/>
      </c>
      <c r="GY137">
        <f>IF((HA$1+133)&gt;GY$1,NA(),INDEX('Data Entry'!$Q$5:$Q$10004,(HA$1+133)-4))</f>
        <v/>
      </c>
      <c r="GZ137">
        <f>IF(ISNA(GX137),NA(),Capability!$K$14)</f>
        <v/>
      </c>
      <c r="HA137">
        <f>IF(ISNA(GX137),NA(),Capability!$J$14)</f>
        <v/>
      </c>
      <c r="HB137">
        <f>IF(ISNA(GX137),NA(),Capability!$L$14)</f>
        <v/>
      </c>
      <c r="HC137">
        <f>IF(OR(ISNA(GY137),ISNA(GY136)),NA(),ABS(GY137-GY136))</f>
        <v/>
      </c>
      <c r="HD137">
        <f>IF(ISNA(GX137),NA(),Capability!$N$14)</f>
        <v/>
      </c>
      <c r="HE137">
        <f>IF(ISNA(GX137),NA(),IF(OR(Capability!$Q$14="",Settings!$F$7&lt;&gt;"Y"),NA(),Capability!$Q$14))</f>
        <v/>
      </c>
      <c r="HF137">
        <f>IF(ISNA(GX137),NA(),IF(OR(Capability!$P$14="",Settings!$F$7&lt;&gt;"Y"),NA(),Capability!$P$14))</f>
        <v/>
      </c>
    </row>
    <row r="138">
      <c r="A138" s="35" t="inlineStr">
        <is>
          <t>CL</t>
        </is>
      </c>
      <c r="B138" s="23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P138">
        <f>IF((CS$1+134)&gt;CQ$1,NA(),(CS$1+134)-4)</f>
        <v/>
      </c>
      <c r="CQ138">
        <f>IF((CS$1+134)&gt;CQ$1,NA(),INDEX('Data Entry'!$I$5:$I$10004,(CS$1+134)-4))</f>
        <v/>
      </c>
      <c r="CR138">
        <f>IF(ISNA(CP138),NA(),Capability!$K$6)</f>
        <v/>
      </c>
      <c r="CS138">
        <f>IF(ISNA(CP138),NA(),Capability!$J$6)</f>
        <v/>
      </c>
      <c r="CT138">
        <f>IF(ISNA(CP138),NA(),Capability!$L$6)</f>
        <v/>
      </c>
      <c r="CU138">
        <f>IF(OR(ISNA(CQ138),ISNA(CQ137)),NA(),ABS(CQ138-CQ137))</f>
        <v/>
      </c>
      <c r="CV138">
        <f>IF(ISNA(CP138),NA(),Capability!$N$6)</f>
        <v/>
      </c>
      <c r="CW138">
        <f>IF(ISNA(CP138),NA(),IF(OR(Capability!$Q$6="",Settings!$F$7&lt;&gt;"Y"),NA(),Capability!$Q$6))</f>
        <v/>
      </c>
      <c r="CX138">
        <f>IF(ISNA(CP138),NA(),IF(OR(Capability!$P$6="",Settings!$F$7&lt;&gt;"Y"),NA(),Capability!$P$6))</f>
        <v/>
      </c>
      <c r="DD138">
        <f>IF((DG$1+134)&gt;DE$1,NA(),(DG$1+134)-4)</f>
        <v/>
      </c>
      <c r="DE138">
        <f>IF((DG$1+134)&gt;DE$1,NA(),INDEX('Data Entry'!$J$5:$J$10004,(DG$1+134)-4))</f>
        <v/>
      </c>
      <c r="DF138">
        <f>IF(ISNA(DD138),NA(),Capability!$K$7)</f>
        <v/>
      </c>
      <c r="DG138">
        <f>IF(ISNA(DD138),NA(),Capability!$J$7)</f>
        <v/>
      </c>
      <c r="DH138">
        <f>IF(ISNA(DD138),NA(),Capability!$L$7)</f>
        <v/>
      </c>
      <c r="DI138">
        <f>IF(OR(ISNA(DE138),ISNA(DE137)),NA(),ABS(DE138-DE137))</f>
        <v/>
      </c>
      <c r="DJ138">
        <f>IF(ISNA(DD138),NA(),Capability!$N$7)</f>
        <v/>
      </c>
      <c r="DK138">
        <f>IF(ISNA(DD138),NA(),IF(OR(Capability!$Q$7="",Settings!$F$7&lt;&gt;"Y"),NA(),Capability!$Q$7))</f>
        <v/>
      </c>
      <c r="DL138">
        <f>IF(ISNA(DD138),NA(),IF(OR(Capability!$P$7="",Settings!$F$7&lt;&gt;"Y"),NA(),Capability!$P$7))</f>
        <v/>
      </c>
      <c r="DR138">
        <f>IF((DU$1+134)&gt;DS$1,NA(),(DU$1+134)-4)</f>
        <v/>
      </c>
      <c r="DS138">
        <f>IF((DU$1+134)&gt;DS$1,NA(),INDEX('Data Entry'!$K$5:$K$10004,(DU$1+134)-4))</f>
        <v/>
      </c>
      <c r="DT138">
        <f>IF(ISNA(DR138),NA(),Capability!$K$8)</f>
        <v/>
      </c>
      <c r="DU138">
        <f>IF(ISNA(DR138),NA(),Capability!$J$8)</f>
        <v/>
      </c>
      <c r="DV138">
        <f>IF(ISNA(DR138),NA(),Capability!$L$8)</f>
        <v/>
      </c>
      <c r="DW138">
        <f>IF(OR(ISNA(DS138),ISNA(DS137)),NA(),ABS(DS138-DS137))</f>
        <v/>
      </c>
      <c r="DX138">
        <f>IF(ISNA(DR138),NA(),Capability!$N$8)</f>
        <v/>
      </c>
      <c r="DY138">
        <f>IF(ISNA(DR138),NA(),IF(OR(Capability!$Q$8="",Settings!$F$7&lt;&gt;"Y"),NA(),Capability!$Q$8))</f>
        <v/>
      </c>
      <c r="DZ138">
        <f>IF(ISNA(DR138),NA(),IF(OR(Capability!$P$8="",Settings!$F$7&lt;&gt;"Y"),NA(),Capability!$P$8))</f>
        <v/>
      </c>
      <c r="EF138">
        <f>IF((EI$1+134)&gt;EG$1,NA(),(EI$1+134)-4)</f>
        <v/>
      </c>
      <c r="EG138">
        <f>IF((EI$1+134)&gt;EG$1,NA(),INDEX('Data Entry'!$L$5:$L$10004,(EI$1+134)-4))</f>
        <v/>
      </c>
      <c r="EH138">
        <f>IF(ISNA(EF138),NA(),Capability!$K$9)</f>
        <v/>
      </c>
      <c r="EI138">
        <f>IF(ISNA(EF138),NA(),Capability!$J$9)</f>
        <v/>
      </c>
      <c r="EJ138">
        <f>IF(ISNA(EF138),NA(),Capability!$L$9)</f>
        <v/>
      </c>
      <c r="EK138">
        <f>IF(OR(ISNA(EG138),ISNA(EG137)),NA(),ABS(EG138-EG137))</f>
        <v/>
      </c>
      <c r="EL138">
        <f>IF(ISNA(EF138),NA(),Capability!$N$9)</f>
        <v/>
      </c>
      <c r="EM138">
        <f>IF(ISNA(EF138),NA(),IF(OR(Capability!$Q$9="",Settings!$F$7&lt;&gt;"Y"),NA(),Capability!$Q$9))</f>
        <v/>
      </c>
      <c r="EN138">
        <f>IF(ISNA(EF138),NA(),IF(OR(Capability!$P$9="",Settings!$F$7&lt;&gt;"Y"),NA(),Capability!$P$9))</f>
        <v/>
      </c>
      <c r="ET138">
        <f>IF((EW$1+134)&gt;EU$1,NA(),(EW$1+134)-4)</f>
        <v/>
      </c>
      <c r="EU138">
        <f>IF((EW$1+134)&gt;EU$1,NA(),INDEX('Data Entry'!$M$5:$M$10004,(EW$1+134)-4))</f>
        <v/>
      </c>
      <c r="EV138">
        <f>IF(ISNA(ET138),NA(),Capability!$K$10)</f>
        <v/>
      </c>
      <c r="EW138">
        <f>IF(ISNA(ET138),NA(),Capability!$J$10)</f>
        <v/>
      </c>
      <c r="EX138">
        <f>IF(ISNA(ET138),NA(),Capability!$L$10)</f>
        <v/>
      </c>
      <c r="EY138">
        <f>IF(OR(ISNA(EU138),ISNA(EU137)),NA(),ABS(EU138-EU137))</f>
        <v/>
      </c>
      <c r="EZ138">
        <f>IF(ISNA(ET138),NA(),Capability!$N$10)</f>
        <v/>
      </c>
      <c r="FA138">
        <f>IF(ISNA(ET138),NA(),IF(OR(Capability!$Q$10="",Settings!$F$7&lt;&gt;"Y"),NA(),Capability!$Q$10))</f>
        <v/>
      </c>
      <c r="FB138">
        <f>IF(ISNA(ET138),NA(),IF(OR(Capability!$P$10="",Settings!$F$7&lt;&gt;"Y"),NA(),Capability!$P$10))</f>
        <v/>
      </c>
      <c r="FH138">
        <f>IF((FK$1+134)&gt;FI$1,NA(),(FK$1+134)-4)</f>
        <v/>
      </c>
      <c r="FI138">
        <f>IF((FK$1+134)&gt;FI$1,NA(),INDEX('Data Entry'!$N$5:$N$10004,(FK$1+134)-4))</f>
        <v/>
      </c>
      <c r="FJ138">
        <f>IF(ISNA(FH138),NA(),Capability!$K$11)</f>
        <v/>
      </c>
      <c r="FK138">
        <f>IF(ISNA(FH138),NA(),Capability!$J$11)</f>
        <v/>
      </c>
      <c r="FL138">
        <f>IF(ISNA(FH138),NA(),Capability!$L$11)</f>
        <v/>
      </c>
      <c r="FM138">
        <f>IF(OR(ISNA(FI138),ISNA(FI137)),NA(),ABS(FI138-FI137))</f>
        <v/>
      </c>
      <c r="FN138">
        <f>IF(ISNA(FH138),NA(),Capability!$N$11)</f>
        <v/>
      </c>
      <c r="FO138">
        <f>IF(ISNA(FH138),NA(),IF(OR(Capability!$Q$11="",Settings!$F$7&lt;&gt;"Y"),NA(),Capability!$Q$11))</f>
        <v/>
      </c>
      <c r="FP138">
        <f>IF(ISNA(FH138),NA(),IF(OR(Capability!$P$11="",Settings!$F$7&lt;&gt;"Y"),NA(),Capability!$P$11))</f>
        <v/>
      </c>
      <c r="FV138">
        <f>IF((FY$1+134)&gt;FW$1,NA(),(FY$1+134)-4)</f>
        <v/>
      </c>
      <c r="FW138">
        <f>IF((FY$1+134)&gt;FW$1,NA(),INDEX('Data Entry'!$O$5:$O$10004,(FY$1+134)-4))</f>
        <v/>
      </c>
      <c r="FX138">
        <f>IF(ISNA(FV138),NA(),Capability!$K$12)</f>
        <v/>
      </c>
      <c r="FY138">
        <f>IF(ISNA(FV138),NA(),Capability!$J$12)</f>
        <v/>
      </c>
      <c r="FZ138">
        <f>IF(ISNA(FV138),NA(),Capability!$L$12)</f>
        <v/>
      </c>
      <c r="GA138">
        <f>IF(OR(ISNA(FW138),ISNA(FW137)),NA(),ABS(FW138-FW137))</f>
        <v/>
      </c>
      <c r="GB138">
        <f>IF(ISNA(FV138),NA(),Capability!$N$12)</f>
        <v/>
      </c>
      <c r="GC138">
        <f>IF(ISNA(FV138),NA(),IF(OR(Capability!$Q$12="",Settings!$F$7&lt;&gt;"Y"),NA(),Capability!$Q$12))</f>
        <v/>
      </c>
      <c r="GD138">
        <f>IF(ISNA(FV138),NA(),IF(OR(Capability!$P$12="",Settings!$F$7&lt;&gt;"Y"),NA(),Capability!$P$12))</f>
        <v/>
      </c>
      <c r="GJ138">
        <f>IF((GM$1+134)&gt;GK$1,NA(),(GM$1+134)-4)</f>
        <v/>
      </c>
      <c r="GK138">
        <f>IF((GM$1+134)&gt;GK$1,NA(),INDEX('Data Entry'!$P$5:$P$10004,(GM$1+134)-4))</f>
        <v/>
      </c>
      <c r="GL138">
        <f>IF(ISNA(GJ138),NA(),Capability!$K$13)</f>
        <v/>
      </c>
      <c r="GM138">
        <f>IF(ISNA(GJ138),NA(),Capability!$J$13)</f>
        <v/>
      </c>
      <c r="GN138">
        <f>IF(ISNA(GJ138),NA(),Capability!$L$13)</f>
        <v/>
      </c>
      <c r="GO138">
        <f>IF(OR(ISNA(GK138),ISNA(GK137)),NA(),ABS(GK138-GK137))</f>
        <v/>
      </c>
      <c r="GP138">
        <f>IF(ISNA(GJ138),NA(),Capability!$N$13)</f>
        <v/>
      </c>
      <c r="GQ138">
        <f>IF(ISNA(GJ138),NA(),IF(OR(Capability!$Q$13="",Settings!$F$7&lt;&gt;"Y"),NA(),Capability!$Q$13))</f>
        <v/>
      </c>
      <c r="GR138">
        <f>IF(ISNA(GJ138),NA(),IF(OR(Capability!$P$13="",Settings!$F$7&lt;&gt;"Y"),NA(),Capability!$P$13))</f>
        <v/>
      </c>
      <c r="GX138">
        <f>IF((HA$1+134)&gt;GY$1,NA(),(HA$1+134)-4)</f>
        <v/>
      </c>
      <c r="GY138">
        <f>IF((HA$1+134)&gt;GY$1,NA(),INDEX('Data Entry'!$Q$5:$Q$10004,(HA$1+134)-4))</f>
        <v/>
      </c>
      <c r="GZ138">
        <f>IF(ISNA(GX138),NA(),Capability!$K$14)</f>
        <v/>
      </c>
      <c r="HA138">
        <f>IF(ISNA(GX138),NA(),Capability!$J$14)</f>
        <v/>
      </c>
      <c r="HB138">
        <f>IF(ISNA(GX138),NA(),Capability!$L$14)</f>
        <v/>
      </c>
      <c r="HC138">
        <f>IF(OR(ISNA(GY138),ISNA(GY137)),NA(),ABS(GY138-GY137))</f>
        <v/>
      </c>
      <c r="HD138">
        <f>IF(ISNA(GX138),NA(),Capability!$N$14)</f>
        <v/>
      </c>
      <c r="HE138">
        <f>IF(ISNA(GX138),NA(),IF(OR(Capability!$Q$14="",Settings!$F$7&lt;&gt;"Y"),NA(),Capability!$Q$14))</f>
        <v/>
      </c>
      <c r="HF138">
        <f>IF(ISNA(GX138),NA(),IF(OR(Capability!$P$14="",Settings!$F$7&lt;&gt;"Y"),NA(),Capability!$P$14))</f>
        <v/>
      </c>
    </row>
    <row r="139">
      <c r="A139" s="35" t="inlineStr">
        <is>
          <t>LCL</t>
        </is>
      </c>
      <c r="B139" s="23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P139">
        <f>IF((CS$1+135)&gt;CQ$1,NA(),(CS$1+135)-4)</f>
        <v/>
      </c>
      <c r="CQ139">
        <f>IF((CS$1+135)&gt;CQ$1,NA(),INDEX('Data Entry'!$I$5:$I$10004,(CS$1+135)-4))</f>
        <v/>
      </c>
      <c r="CR139">
        <f>IF(ISNA(CP139),NA(),Capability!$K$6)</f>
        <v/>
      </c>
      <c r="CS139">
        <f>IF(ISNA(CP139),NA(),Capability!$J$6)</f>
        <v/>
      </c>
      <c r="CT139">
        <f>IF(ISNA(CP139),NA(),Capability!$L$6)</f>
        <v/>
      </c>
      <c r="CU139">
        <f>IF(OR(ISNA(CQ139),ISNA(CQ138)),NA(),ABS(CQ139-CQ138))</f>
        <v/>
      </c>
      <c r="CV139">
        <f>IF(ISNA(CP139),NA(),Capability!$N$6)</f>
        <v/>
      </c>
      <c r="CW139">
        <f>IF(ISNA(CP139),NA(),IF(OR(Capability!$Q$6="",Settings!$F$7&lt;&gt;"Y"),NA(),Capability!$Q$6))</f>
        <v/>
      </c>
      <c r="CX139">
        <f>IF(ISNA(CP139),NA(),IF(OR(Capability!$P$6="",Settings!$F$7&lt;&gt;"Y"),NA(),Capability!$P$6))</f>
        <v/>
      </c>
      <c r="DD139">
        <f>IF((DG$1+135)&gt;DE$1,NA(),(DG$1+135)-4)</f>
        <v/>
      </c>
      <c r="DE139">
        <f>IF((DG$1+135)&gt;DE$1,NA(),INDEX('Data Entry'!$J$5:$J$10004,(DG$1+135)-4))</f>
        <v/>
      </c>
      <c r="DF139">
        <f>IF(ISNA(DD139),NA(),Capability!$K$7)</f>
        <v/>
      </c>
      <c r="DG139">
        <f>IF(ISNA(DD139),NA(),Capability!$J$7)</f>
        <v/>
      </c>
      <c r="DH139">
        <f>IF(ISNA(DD139),NA(),Capability!$L$7)</f>
        <v/>
      </c>
      <c r="DI139">
        <f>IF(OR(ISNA(DE139),ISNA(DE138)),NA(),ABS(DE139-DE138))</f>
        <v/>
      </c>
      <c r="DJ139">
        <f>IF(ISNA(DD139),NA(),Capability!$N$7)</f>
        <v/>
      </c>
      <c r="DK139">
        <f>IF(ISNA(DD139),NA(),IF(OR(Capability!$Q$7="",Settings!$F$7&lt;&gt;"Y"),NA(),Capability!$Q$7))</f>
        <v/>
      </c>
      <c r="DL139">
        <f>IF(ISNA(DD139),NA(),IF(OR(Capability!$P$7="",Settings!$F$7&lt;&gt;"Y"),NA(),Capability!$P$7))</f>
        <v/>
      </c>
      <c r="DR139">
        <f>IF((DU$1+135)&gt;DS$1,NA(),(DU$1+135)-4)</f>
        <v/>
      </c>
      <c r="DS139">
        <f>IF((DU$1+135)&gt;DS$1,NA(),INDEX('Data Entry'!$K$5:$K$10004,(DU$1+135)-4))</f>
        <v/>
      </c>
      <c r="DT139">
        <f>IF(ISNA(DR139),NA(),Capability!$K$8)</f>
        <v/>
      </c>
      <c r="DU139">
        <f>IF(ISNA(DR139),NA(),Capability!$J$8)</f>
        <v/>
      </c>
      <c r="DV139">
        <f>IF(ISNA(DR139),NA(),Capability!$L$8)</f>
        <v/>
      </c>
      <c r="DW139">
        <f>IF(OR(ISNA(DS139),ISNA(DS138)),NA(),ABS(DS139-DS138))</f>
        <v/>
      </c>
      <c r="DX139">
        <f>IF(ISNA(DR139),NA(),Capability!$N$8)</f>
        <v/>
      </c>
      <c r="DY139">
        <f>IF(ISNA(DR139),NA(),IF(OR(Capability!$Q$8="",Settings!$F$7&lt;&gt;"Y"),NA(),Capability!$Q$8))</f>
        <v/>
      </c>
      <c r="DZ139">
        <f>IF(ISNA(DR139),NA(),IF(OR(Capability!$P$8="",Settings!$F$7&lt;&gt;"Y"),NA(),Capability!$P$8))</f>
        <v/>
      </c>
      <c r="EF139">
        <f>IF((EI$1+135)&gt;EG$1,NA(),(EI$1+135)-4)</f>
        <v/>
      </c>
      <c r="EG139">
        <f>IF((EI$1+135)&gt;EG$1,NA(),INDEX('Data Entry'!$L$5:$L$10004,(EI$1+135)-4))</f>
        <v/>
      </c>
      <c r="EH139">
        <f>IF(ISNA(EF139),NA(),Capability!$K$9)</f>
        <v/>
      </c>
      <c r="EI139">
        <f>IF(ISNA(EF139),NA(),Capability!$J$9)</f>
        <v/>
      </c>
      <c r="EJ139">
        <f>IF(ISNA(EF139),NA(),Capability!$L$9)</f>
        <v/>
      </c>
      <c r="EK139">
        <f>IF(OR(ISNA(EG139),ISNA(EG138)),NA(),ABS(EG139-EG138))</f>
        <v/>
      </c>
      <c r="EL139">
        <f>IF(ISNA(EF139),NA(),Capability!$N$9)</f>
        <v/>
      </c>
      <c r="EM139">
        <f>IF(ISNA(EF139),NA(),IF(OR(Capability!$Q$9="",Settings!$F$7&lt;&gt;"Y"),NA(),Capability!$Q$9))</f>
        <v/>
      </c>
      <c r="EN139">
        <f>IF(ISNA(EF139),NA(),IF(OR(Capability!$P$9="",Settings!$F$7&lt;&gt;"Y"),NA(),Capability!$P$9))</f>
        <v/>
      </c>
      <c r="ET139">
        <f>IF((EW$1+135)&gt;EU$1,NA(),(EW$1+135)-4)</f>
        <v/>
      </c>
      <c r="EU139">
        <f>IF((EW$1+135)&gt;EU$1,NA(),INDEX('Data Entry'!$M$5:$M$10004,(EW$1+135)-4))</f>
        <v/>
      </c>
      <c r="EV139">
        <f>IF(ISNA(ET139),NA(),Capability!$K$10)</f>
        <v/>
      </c>
      <c r="EW139">
        <f>IF(ISNA(ET139),NA(),Capability!$J$10)</f>
        <v/>
      </c>
      <c r="EX139">
        <f>IF(ISNA(ET139),NA(),Capability!$L$10)</f>
        <v/>
      </c>
      <c r="EY139">
        <f>IF(OR(ISNA(EU139),ISNA(EU138)),NA(),ABS(EU139-EU138))</f>
        <v/>
      </c>
      <c r="EZ139">
        <f>IF(ISNA(ET139),NA(),Capability!$N$10)</f>
        <v/>
      </c>
      <c r="FA139">
        <f>IF(ISNA(ET139),NA(),IF(OR(Capability!$Q$10="",Settings!$F$7&lt;&gt;"Y"),NA(),Capability!$Q$10))</f>
        <v/>
      </c>
      <c r="FB139">
        <f>IF(ISNA(ET139),NA(),IF(OR(Capability!$P$10="",Settings!$F$7&lt;&gt;"Y"),NA(),Capability!$P$10))</f>
        <v/>
      </c>
      <c r="FH139">
        <f>IF((FK$1+135)&gt;FI$1,NA(),(FK$1+135)-4)</f>
        <v/>
      </c>
      <c r="FI139">
        <f>IF((FK$1+135)&gt;FI$1,NA(),INDEX('Data Entry'!$N$5:$N$10004,(FK$1+135)-4))</f>
        <v/>
      </c>
      <c r="FJ139">
        <f>IF(ISNA(FH139),NA(),Capability!$K$11)</f>
        <v/>
      </c>
      <c r="FK139">
        <f>IF(ISNA(FH139),NA(),Capability!$J$11)</f>
        <v/>
      </c>
      <c r="FL139">
        <f>IF(ISNA(FH139),NA(),Capability!$L$11)</f>
        <v/>
      </c>
      <c r="FM139">
        <f>IF(OR(ISNA(FI139),ISNA(FI138)),NA(),ABS(FI139-FI138))</f>
        <v/>
      </c>
      <c r="FN139">
        <f>IF(ISNA(FH139),NA(),Capability!$N$11)</f>
        <v/>
      </c>
      <c r="FO139">
        <f>IF(ISNA(FH139),NA(),IF(OR(Capability!$Q$11="",Settings!$F$7&lt;&gt;"Y"),NA(),Capability!$Q$11))</f>
        <v/>
      </c>
      <c r="FP139">
        <f>IF(ISNA(FH139),NA(),IF(OR(Capability!$P$11="",Settings!$F$7&lt;&gt;"Y"),NA(),Capability!$P$11))</f>
        <v/>
      </c>
      <c r="FV139">
        <f>IF((FY$1+135)&gt;FW$1,NA(),(FY$1+135)-4)</f>
        <v/>
      </c>
      <c r="FW139">
        <f>IF((FY$1+135)&gt;FW$1,NA(),INDEX('Data Entry'!$O$5:$O$10004,(FY$1+135)-4))</f>
        <v/>
      </c>
      <c r="FX139">
        <f>IF(ISNA(FV139),NA(),Capability!$K$12)</f>
        <v/>
      </c>
      <c r="FY139">
        <f>IF(ISNA(FV139),NA(),Capability!$J$12)</f>
        <v/>
      </c>
      <c r="FZ139">
        <f>IF(ISNA(FV139),NA(),Capability!$L$12)</f>
        <v/>
      </c>
      <c r="GA139">
        <f>IF(OR(ISNA(FW139),ISNA(FW138)),NA(),ABS(FW139-FW138))</f>
        <v/>
      </c>
      <c r="GB139">
        <f>IF(ISNA(FV139),NA(),Capability!$N$12)</f>
        <v/>
      </c>
      <c r="GC139">
        <f>IF(ISNA(FV139),NA(),IF(OR(Capability!$Q$12="",Settings!$F$7&lt;&gt;"Y"),NA(),Capability!$Q$12))</f>
        <v/>
      </c>
      <c r="GD139">
        <f>IF(ISNA(FV139),NA(),IF(OR(Capability!$P$12="",Settings!$F$7&lt;&gt;"Y"),NA(),Capability!$P$12))</f>
        <v/>
      </c>
      <c r="GJ139">
        <f>IF((GM$1+135)&gt;GK$1,NA(),(GM$1+135)-4)</f>
        <v/>
      </c>
      <c r="GK139">
        <f>IF((GM$1+135)&gt;GK$1,NA(),INDEX('Data Entry'!$P$5:$P$10004,(GM$1+135)-4))</f>
        <v/>
      </c>
      <c r="GL139">
        <f>IF(ISNA(GJ139),NA(),Capability!$K$13)</f>
        <v/>
      </c>
      <c r="GM139">
        <f>IF(ISNA(GJ139),NA(),Capability!$J$13)</f>
        <v/>
      </c>
      <c r="GN139">
        <f>IF(ISNA(GJ139),NA(),Capability!$L$13)</f>
        <v/>
      </c>
      <c r="GO139">
        <f>IF(OR(ISNA(GK139),ISNA(GK138)),NA(),ABS(GK139-GK138))</f>
        <v/>
      </c>
      <c r="GP139">
        <f>IF(ISNA(GJ139),NA(),Capability!$N$13)</f>
        <v/>
      </c>
      <c r="GQ139">
        <f>IF(ISNA(GJ139),NA(),IF(OR(Capability!$Q$13="",Settings!$F$7&lt;&gt;"Y"),NA(),Capability!$Q$13))</f>
        <v/>
      </c>
      <c r="GR139">
        <f>IF(ISNA(GJ139),NA(),IF(OR(Capability!$P$13="",Settings!$F$7&lt;&gt;"Y"),NA(),Capability!$P$13))</f>
        <v/>
      </c>
      <c r="GX139">
        <f>IF((HA$1+135)&gt;GY$1,NA(),(HA$1+135)-4)</f>
        <v/>
      </c>
      <c r="GY139">
        <f>IF((HA$1+135)&gt;GY$1,NA(),INDEX('Data Entry'!$Q$5:$Q$10004,(HA$1+135)-4))</f>
        <v/>
      </c>
      <c r="GZ139">
        <f>IF(ISNA(GX139),NA(),Capability!$K$14)</f>
        <v/>
      </c>
      <c r="HA139">
        <f>IF(ISNA(GX139),NA(),Capability!$J$14)</f>
        <v/>
      </c>
      <c r="HB139">
        <f>IF(ISNA(GX139),NA(),Capability!$L$14)</f>
        <v/>
      </c>
      <c r="HC139">
        <f>IF(OR(ISNA(GY139),ISNA(GY138)),NA(),ABS(GY139-GY138))</f>
        <v/>
      </c>
      <c r="HD139">
        <f>IF(ISNA(GX139),NA(),Capability!$N$14)</f>
        <v/>
      </c>
      <c r="HE139">
        <f>IF(ISNA(GX139),NA(),IF(OR(Capability!$Q$14="",Settings!$F$7&lt;&gt;"Y"),NA(),Capability!$Q$14))</f>
        <v/>
      </c>
      <c r="HF139">
        <f>IF(ISNA(GX139),NA(),IF(OR(Capability!$P$14="",Settings!$F$7&lt;&gt;"Y"),NA(),Capability!$P$14))</f>
        <v/>
      </c>
    </row>
    <row r="140">
      <c r="A140" s="35" t="inlineStr">
        <is>
          <t>mR-bar</t>
        </is>
      </c>
      <c r="B140" s="23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P140">
        <f>IF((CS$1+136)&gt;CQ$1,NA(),(CS$1+136)-4)</f>
        <v/>
      </c>
      <c r="CQ140">
        <f>IF((CS$1+136)&gt;CQ$1,NA(),INDEX('Data Entry'!$I$5:$I$10004,(CS$1+136)-4))</f>
        <v/>
      </c>
      <c r="CR140">
        <f>IF(ISNA(CP140),NA(),Capability!$K$6)</f>
        <v/>
      </c>
      <c r="CS140">
        <f>IF(ISNA(CP140),NA(),Capability!$J$6)</f>
        <v/>
      </c>
      <c r="CT140">
        <f>IF(ISNA(CP140),NA(),Capability!$L$6)</f>
        <v/>
      </c>
      <c r="CU140">
        <f>IF(OR(ISNA(CQ140),ISNA(CQ139)),NA(),ABS(CQ140-CQ139))</f>
        <v/>
      </c>
      <c r="CV140">
        <f>IF(ISNA(CP140),NA(),Capability!$N$6)</f>
        <v/>
      </c>
      <c r="CW140">
        <f>IF(ISNA(CP140),NA(),IF(OR(Capability!$Q$6="",Settings!$F$7&lt;&gt;"Y"),NA(),Capability!$Q$6))</f>
        <v/>
      </c>
      <c r="CX140">
        <f>IF(ISNA(CP140),NA(),IF(OR(Capability!$P$6="",Settings!$F$7&lt;&gt;"Y"),NA(),Capability!$P$6))</f>
        <v/>
      </c>
      <c r="DD140">
        <f>IF((DG$1+136)&gt;DE$1,NA(),(DG$1+136)-4)</f>
        <v/>
      </c>
      <c r="DE140">
        <f>IF((DG$1+136)&gt;DE$1,NA(),INDEX('Data Entry'!$J$5:$J$10004,(DG$1+136)-4))</f>
        <v/>
      </c>
      <c r="DF140">
        <f>IF(ISNA(DD140),NA(),Capability!$K$7)</f>
        <v/>
      </c>
      <c r="DG140">
        <f>IF(ISNA(DD140),NA(),Capability!$J$7)</f>
        <v/>
      </c>
      <c r="DH140">
        <f>IF(ISNA(DD140),NA(),Capability!$L$7)</f>
        <v/>
      </c>
      <c r="DI140">
        <f>IF(OR(ISNA(DE140),ISNA(DE139)),NA(),ABS(DE140-DE139))</f>
        <v/>
      </c>
      <c r="DJ140">
        <f>IF(ISNA(DD140),NA(),Capability!$N$7)</f>
        <v/>
      </c>
      <c r="DK140">
        <f>IF(ISNA(DD140),NA(),IF(OR(Capability!$Q$7="",Settings!$F$7&lt;&gt;"Y"),NA(),Capability!$Q$7))</f>
        <v/>
      </c>
      <c r="DL140">
        <f>IF(ISNA(DD140),NA(),IF(OR(Capability!$P$7="",Settings!$F$7&lt;&gt;"Y"),NA(),Capability!$P$7))</f>
        <v/>
      </c>
      <c r="DR140">
        <f>IF((DU$1+136)&gt;DS$1,NA(),(DU$1+136)-4)</f>
        <v/>
      </c>
      <c r="DS140">
        <f>IF((DU$1+136)&gt;DS$1,NA(),INDEX('Data Entry'!$K$5:$K$10004,(DU$1+136)-4))</f>
        <v/>
      </c>
      <c r="DT140">
        <f>IF(ISNA(DR140),NA(),Capability!$K$8)</f>
        <v/>
      </c>
      <c r="DU140">
        <f>IF(ISNA(DR140),NA(),Capability!$J$8)</f>
        <v/>
      </c>
      <c r="DV140">
        <f>IF(ISNA(DR140),NA(),Capability!$L$8)</f>
        <v/>
      </c>
      <c r="DW140">
        <f>IF(OR(ISNA(DS140),ISNA(DS139)),NA(),ABS(DS140-DS139))</f>
        <v/>
      </c>
      <c r="DX140">
        <f>IF(ISNA(DR140),NA(),Capability!$N$8)</f>
        <v/>
      </c>
      <c r="DY140">
        <f>IF(ISNA(DR140),NA(),IF(OR(Capability!$Q$8="",Settings!$F$7&lt;&gt;"Y"),NA(),Capability!$Q$8))</f>
        <v/>
      </c>
      <c r="DZ140">
        <f>IF(ISNA(DR140),NA(),IF(OR(Capability!$P$8="",Settings!$F$7&lt;&gt;"Y"),NA(),Capability!$P$8))</f>
        <v/>
      </c>
      <c r="EF140">
        <f>IF((EI$1+136)&gt;EG$1,NA(),(EI$1+136)-4)</f>
        <v/>
      </c>
      <c r="EG140">
        <f>IF((EI$1+136)&gt;EG$1,NA(),INDEX('Data Entry'!$L$5:$L$10004,(EI$1+136)-4))</f>
        <v/>
      </c>
      <c r="EH140">
        <f>IF(ISNA(EF140),NA(),Capability!$K$9)</f>
        <v/>
      </c>
      <c r="EI140">
        <f>IF(ISNA(EF140),NA(),Capability!$J$9)</f>
        <v/>
      </c>
      <c r="EJ140">
        <f>IF(ISNA(EF140),NA(),Capability!$L$9)</f>
        <v/>
      </c>
      <c r="EK140">
        <f>IF(OR(ISNA(EG140),ISNA(EG139)),NA(),ABS(EG140-EG139))</f>
        <v/>
      </c>
      <c r="EL140">
        <f>IF(ISNA(EF140),NA(),Capability!$N$9)</f>
        <v/>
      </c>
      <c r="EM140">
        <f>IF(ISNA(EF140),NA(),IF(OR(Capability!$Q$9="",Settings!$F$7&lt;&gt;"Y"),NA(),Capability!$Q$9))</f>
        <v/>
      </c>
      <c r="EN140">
        <f>IF(ISNA(EF140),NA(),IF(OR(Capability!$P$9="",Settings!$F$7&lt;&gt;"Y"),NA(),Capability!$P$9))</f>
        <v/>
      </c>
      <c r="ET140">
        <f>IF((EW$1+136)&gt;EU$1,NA(),(EW$1+136)-4)</f>
        <v/>
      </c>
      <c r="EU140">
        <f>IF((EW$1+136)&gt;EU$1,NA(),INDEX('Data Entry'!$M$5:$M$10004,(EW$1+136)-4))</f>
        <v/>
      </c>
      <c r="EV140">
        <f>IF(ISNA(ET140),NA(),Capability!$K$10)</f>
        <v/>
      </c>
      <c r="EW140">
        <f>IF(ISNA(ET140),NA(),Capability!$J$10)</f>
        <v/>
      </c>
      <c r="EX140">
        <f>IF(ISNA(ET140),NA(),Capability!$L$10)</f>
        <v/>
      </c>
      <c r="EY140">
        <f>IF(OR(ISNA(EU140),ISNA(EU139)),NA(),ABS(EU140-EU139))</f>
        <v/>
      </c>
      <c r="EZ140">
        <f>IF(ISNA(ET140),NA(),Capability!$N$10)</f>
        <v/>
      </c>
      <c r="FA140">
        <f>IF(ISNA(ET140),NA(),IF(OR(Capability!$Q$10="",Settings!$F$7&lt;&gt;"Y"),NA(),Capability!$Q$10))</f>
        <v/>
      </c>
      <c r="FB140">
        <f>IF(ISNA(ET140),NA(),IF(OR(Capability!$P$10="",Settings!$F$7&lt;&gt;"Y"),NA(),Capability!$P$10))</f>
        <v/>
      </c>
      <c r="FH140">
        <f>IF((FK$1+136)&gt;FI$1,NA(),(FK$1+136)-4)</f>
        <v/>
      </c>
      <c r="FI140">
        <f>IF((FK$1+136)&gt;FI$1,NA(),INDEX('Data Entry'!$N$5:$N$10004,(FK$1+136)-4))</f>
        <v/>
      </c>
      <c r="FJ140">
        <f>IF(ISNA(FH140),NA(),Capability!$K$11)</f>
        <v/>
      </c>
      <c r="FK140">
        <f>IF(ISNA(FH140),NA(),Capability!$J$11)</f>
        <v/>
      </c>
      <c r="FL140">
        <f>IF(ISNA(FH140),NA(),Capability!$L$11)</f>
        <v/>
      </c>
      <c r="FM140">
        <f>IF(OR(ISNA(FI140),ISNA(FI139)),NA(),ABS(FI140-FI139))</f>
        <v/>
      </c>
      <c r="FN140">
        <f>IF(ISNA(FH140),NA(),Capability!$N$11)</f>
        <v/>
      </c>
      <c r="FO140">
        <f>IF(ISNA(FH140),NA(),IF(OR(Capability!$Q$11="",Settings!$F$7&lt;&gt;"Y"),NA(),Capability!$Q$11))</f>
        <v/>
      </c>
      <c r="FP140">
        <f>IF(ISNA(FH140),NA(),IF(OR(Capability!$P$11="",Settings!$F$7&lt;&gt;"Y"),NA(),Capability!$P$11))</f>
        <v/>
      </c>
      <c r="FV140">
        <f>IF((FY$1+136)&gt;FW$1,NA(),(FY$1+136)-4)</f>
        <v/>
      </c>
      <c r="FW140">
        <f>IF((FY$1+136)&gt;FW$1,NA(),INDEX('Data Entry'!$O$5:$O$10004,(FY$1+136)-4))</f>
        <v/>
      </c>
      <c r="FX140">
        <f>IF(ISNA(FV140),NA(),Capability!$K$12)</f>
        <v/>
      </c>
      <c r="FY140">
        <f>IF(ISNA(FV140),NA(),Capability!$J$12)</f>
        <v/>
      </c>
      <c r="FZ140">
        <f>IF(ISNA(FV140),NA(),Capability!$L$12)</f>
        <v/>
      </c>
      <c r="GA140">
        <f>IF(OR(ISNA(FW140),ISNA(FW139)),NA(),ABS(FW140-FW139))</f>
        <v/>
      </c>
      <c r="GB140">
        <f>IF(ISNA(FV140),NA(),Capability!$N$12)</f>
        <v/>
      </c>
      <c r="GC140">
        <f>IF(ISNA(FV140),NA(),IF(OR(Capability!$Q$12="",Settings!$F$7&lt;&gt;"Y"),NA(),Capability!$Q$12))</f>
        <v/>
      </c>
      <c r="GD140">
        <f>IF(ISNA(FV140),NA(),IF(OR(Capability!$P$12="",Settings!$F$7&lt;&gt;"Y"),NA(),Capability!$P$12))</f>
        <v/>
      </c>
      <c r="GJ140">
        <f>IF((GM$1+136)&gt;GK$1,NA(),(GM$1+136)-4)</f>
        <v/>
      </c>
      <c r="GK140">
        <f>IF((GM$1+136)&gt;GK$1,NA(),INDEX('Data Entry'!$P$5:$P$10004,(GM$1+136)-4))</f>
        <v/>
      </c>
      <c r="GL140">
        <f>IF(ISNA(GJ140),NA(),Capability!$K$13)</f>
        <v/>
      </c>
      <c r="GM140">
        <f>IF(ISNA(GJ140),NA(),Capability!$J$13)</f>
        <v/>
      </c>
      <c r="GN140">
        <f>IF(ISNA(GJ140),NA(),Capability!$L$13)</f>
        <v/>
      </c>
      <c r="GO140">
        <f>IF(OR(ISNA(GK140),ISNA(GK139)),NA(),ABS(GK140-GK139))</f>
        <v/>
      </c>
      <c r="GP140">
        <f>IF(ISNA(GJ140),NA(),Capability!$N$13)</f>
        <v/>
      </c>
      <c r="GQ140">
        <f>IF(ISNA(GJ140),NA(),IF(OR(Capability!$Q$13="",Settings!$F$7&lt;&gt;"Y"),NA(),Capability!$Q$13))</f>
        <v/>
      </c>
      <c r="GR140">
        <f>IF(ISNA(GJ140),NA(),IF(OR(Capability!$P$13="",Settings!$F$7&lt;&gt;"Y"),NA(),Capability!$P$13))</f>
        <v/>
      </c>
      <c r="GX140">
        <f>IF((HA$1+136)&gt;GY$1,NA(),(HA$1+136)-4)</f>
        <v/>
      </c>
      <c r="GY140">
        <f>IF((HA$1+136)&gt;GY$1,NA(),INDEX('Data Entry'!$Q$5:$Q$10004,(HA$1+136)-4))</f>
        <v/>
      </c>
      <c r="GZ140">
        <f>IF(ISNA(GX140),NA(),Capability!$K$14)</f>
        <v/>
      </c>
      <c r="HA140">
        <f>IF(ISNA(GX140),NA(),Capability!$J$14)</f>
        <v/>
      </c>
      <c r="HB140">
        <f>IF(ISNA(GX140),NA(),Capability!$L$14)</f>
        <v/>
      </c>
      <c r="HC140">
        <f>IF(OR(ISNA(GY140),ISNA(GY139)),NA(),ABS(GY140-GY139))</f>
        <v/>
      </c>
      <c r="HD140">
        <f>IF(ISNA(GX140),NA(),Capability!$N$14)</f>
        <v/>
      </c>
      <c r="HE140">
        <f>IF(ISNA(GX140),NA(),IF(OR(Capability!$Q$14="",Settings!$F$7&lt;&gt;"Y"),NA(),Capability!$Q$14))</f>
        <v/>
      </c>
      <c r="HF140">
        <f>IF(ISNA(GX140),NA(),IF(OR(Capability!$P$14="",Settings!$F$7&lt;&gt;"Y"),NA(),Capability!$P$14))</f>
        <v/>
      </c>
    </row>
    <row r="141">
      <c r="A141" s="35" t="inlineStr">
        <is>
          <t>mR UCL</t>
        </is>
      </c>
      <c r="B141" s="23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P141">
        <f>IF((CS$1+137)&gt;CQ$1,NA(),(CS$1+137)-4)</f>
        <v/>
      </c>
      <c r="CQ141">
        <f>IF((CS$1+137)&gt;CQ$1,NA(),INDEX('Data Entry'!$I$5:$I$10004,(CS$1+137)-4))</f>
        <v/>
      </c>
      <c r="CR141">
        <f>IF(ISNA(CP141),NA(),Capability!$K$6)</f>
        <v/>
      </c>
      <c r="CS141">
        <f>IF(ISNA(CP141),NA(),Capability!$J$6)</f>
        <v/>
      </c>
      <c r="CT141">
        <f>IF(ISNA(CP141),NA(),Capability!$L$6)</f>
        <v/>
      </c>
      <c r="CU141">
        <f>IF(OR(ISNA(CQ141),ISNA(CQ140)),NA(),ABS(CQ141-CQ140))</f>
        <v/>
      </c>
      <c r="CV141">
        <f>IF(ISNA(CP141),NA(),Capability!$N$6)</f>
        <v/>
      </c>
      <c r="CW141">
        <f>IF(ISNA(CP141),NA(),IF(OR(Capability!$Q$6="",Settings!$F$7&lt;&gt;"Y"),NA(),Capability!$Q$6))</f>
        <v/>
      </c>
      <c r="CX141">
        <f>IF(ISNA(CP141),NA(),IF(OR(Capability!$P$6="",Settings!$F$7&lt;&gt;"Y"),NA(),Capability!$P$6))</f>
        <v/>
      </c>
      <c r="DD141">
        <f>IF((DG$1+137)&gt;DE$1,NA(),(DG$1+137)-4)</f>
        <v/>
      </c>
      <c r="DE141">
        <f>IF((DG$1+137)&gt;DE$1,NA(),INDEX('Data Entry'!$J$5:$J$10004,(DG$1+137)-4))</f>
        <v/>
      </c>
      <c r="DF141">
        <f>IF(ISNA(DD141),NA(),Capability!$K$7)</f>
        <v/>
      </c>
      <c r="DG141">
        <f>IF(ISNA(DD141),NA(),Capability!$J$7)</f>
        <v/>
      </c>
      <c r="DH141">
        <f>IF(ISNA(DD141),NA(),Capability!$L$7)</f>
        <v/>
      </c>
      <c r="DI141">
        <f>IF(OR(ISNA(DE141),ISNA(DE140)),NA(),ABS(DE141-DE140))</f>
        <v/>
      </c>
      <c r="DJ141">
        <f>IF(ISNA(DD141),NA(),Capability!$N$7)</f>
        <v/>
      </c>
      <c r="DK141">
        <f>IF(ISNA(DD141),NA(),IF(OR(Capability!$Q$7="",Settings!$F$7&lt;&gt;"Y"),NA(),Capability!$Q$7))</f>
        <v/>
      </c>
      <c r="DL141">
        <f>IF(ISNA(DD141),NA(),IF(OR(Capability!$P$7="",Settings!$F$7&lt;&gt;"Y"),NA(),Capability!$P$7))</f>
        <v/>
      </c>
      <c r="DR141">
        <f>IF((DU$1+137)&gt;DS$1,NA(),(DU$1+137)-4)</f>
        <v/>
      </c>
      <c r="DS141">
        <f>IF((DU$1+137)&gt;DS$1,NA(),INDEX('Data Entry'!$K$5:$K$10004,(DU$1+137)-4))</f>
        <v/>
      </c>
      <c r="DT141">
        <f>IF(ISNA(DR141),NA(),Capability!$K$8)</f>
        <v/>
      </c>
      <c r="DU141">
        <f>IF(ISNA(DR141),NA(),Capability!$J$8)</f>
        <v/>
      </c>
      <c r="DV141">
        <f>IF(ISNA(DR141),NA(),Capability!$L$8)</f>
        <v/>
      </c>
      <c r="DW141">
        <f>IF(OR(ISNA(DS141),ISNA(DS140)),NA(),ABS(DS141-DS140))</f>
        <v/>
      </c>
      <c r="DX141">
        <f>IF(ISNA(DR141),NA(),Capability!$N$8)</f>
        <v/>
      </c>
      <c r="DY141">
        <f>IF(ISNA(DR141),NA(),IF(OR(Capability!$Q$8="",Settings!$F$7&lt;&gt;"Y"),NA(),Capability!$Q$8))</f>
        <v/>
      </c>
      <c r="DZ141">
        <f>IF(ISNA(DR141),NA(),IF(OR(Capability!$P$8="",Settings!$F$7&lt;&gt;"Y"),NA(),Capability!$P$8))</f>
        <v/>
      </c>
      <c r="EF141">
        <f>IF((EI$1+137)&gt;EG$1,NA(),(EI$1+137)-4)</f>
        <v/>
      </c>
      <c r="EG141">
        <f>IF((EI$1+137)&gt;EG$1,NA(),INDEX('Data Entry'!$L$5:$L$10004,(EI$1+137)-4))</f>
        <v/>
      </c>
      <c r="EH141">
        <f>IF(ISNA(EF141),NA(),Capability!$K$9)</f>
        <v/>
      </c>
      <c r="EI141">
        <f>IF(ISNA(EF141),NA(),Capability!$J$9)</f>
        <v/>
      </c>
      <c r="EJ141">
        <f>IF(ISNA(EF141),NA(),Capability!$L$9)</f>
        <v/>
      </c>
      <c r="EK141">
        <f>IF(OR(ISNA(EG141),ISNA(EG140)),NA(),ABS(EG141-EG140))</f>
        <v/>
      </c>
      <c r="EL141">
        <f>IF(ISNA(EF141),NA(),Capability!$N$9)</f>
        <v/>
      </c>
      <c r="EM141">
        <f>IF(ISNA(EF141),NA(),IF(OR(Capability!$Q$9="",Settings!$F$7&lt;&gt;"Y"),NA(),Capability!$Q$9))</f>
        <v/>
      </c>
      <c r="EN141">
        <f>IF(ISNA(EF141),NA(),IF(OR(Capability!$P$9="",Settings!$F$7&lt;&gt;"Y"),NA(),Capability!$P$9))</f>
        <v/>
      </c>
      <c r="ET141">
        <f>IF((EW$1+137)&gt;EU$1,NA(),(EW$1+137)-4)</f>
        <v/>
      </c>
      <c r="EU141">
        <f>IF((EW$1+137)&gt;EU$1,NA(),INDEX('Data Entry'!$M$5:$M$10004,(EW$1+137)-4))</f>
        <v/>
      </c>
      <c r="EV141">
        <f>IF(ISNA(ET141),NA(),Capability!$K$10)</f>
        <v/>
      </c>
      <c r="EW141">
        <f>IF(ISNA(ET141),NA(),Capability!$J$10)</f>
        <v/>
      </c>
      <c r="EX141">
        <f>IF(ISNA(ET141),NA(),Capability!$L$10)</f>
        <v/>
      </c>
      <c r="EY141">
        <f>IF(OR(ISNA(EU141),ISNA(EU140)),NA(),ABS(EU141-EU140))</f>
        <v/>
      </c>
      <c r="EZ141">
        <f>IF(ISNA(ET141),NA(),Capability!$N$10)</f>
        <v/>
      </c>
      <c r="FA141">
        <f>IF(ISNA(ET141),NA(),IF(OR(Capability!$Q$10="",Settings!$F$7&lt;&gt;"Y"),NA(),Capability!$Q$10))</f>
        <v/>
      </c>
      <c r="FB141">
        <f>IF(ISNA(ET141),NA(),IF(OR(Capability!$P$10="",Settings!$F$7&lt;&gt;"Y"),NA(),Capability!$P$10))</f>
        <v/>
      </c>
      <c r="FH141">
        <f>IF((FK$1+137)&gt;FI$1,NA(),(FK$1+137)-4)</f>
        <v/>
      </c>
      <c r="FI141">
        <f>IF((FK$1+137)&gt;FI$1,NA(),INDEX('Data Entry'!$N$5:$N$10004,(FK$1+137)-4))</f>
        <v/>
      </c>
      <c r="FJ141">
        <f>IF(ISNA(FH141),NA(),Capability!$K$11)</f>
        <v/>
      </c>
      <c r="FK141">
        <f>IF(ISNA(FH141),NA(),Capability!$J$11)</f>
        <v/>
      </c>
      <c r="FL141">
        <f>IF(ISNA(FH141),NA(),Capability!$L$11)</f>
        <v/>
      </c>
      <c r="FM141">
        <f>IF(OR(ISNA(FI141),ISNA(FI140)),NA(),ABS(FI141-FI140))</f>
        <v/>
      </c>
      <c r="FN141">
        <f>IF(ISNA(FH141),NA(),Capability!$N$11)</f>
        <v/>
      </c>
      <c r="FO141">
        <f>IF(ISNA(FH141),NA(),IF(OR(Capability!$Q$11="",Settings!$F$7&lt;&gt;"Y"),NA(),Capability!$Q$11))</f>
        <v/>
      </c>
      <c r="FP141">
        <f>IF(ISNA(FH141),NA(),IF(OR(Capability!$P$11="",Settings!$F$7&lt;&gt;"Y"),NA(),Capability!$P$11))</f>
        <v/>
      </c>
      <c r="FV141">
        <f>IF((FY$1+137)&gt;FW$1,NA(),(FY$1+137)-4)</f>
        <v/>
      </c>
      <c r="FW141">
        <f>IF((FY$1+137)&gt;FW$1,NA(),INDEX('Data Entry'!$O$5:$O$10004,(FY$1+137)-4))</f>
        <v/>
      </c>
      <c r="FX141">
        <f>IF(ISNA(FV141),NA(),Capability!$K$12)</f>
        <v/>
      </c>
      <c r="FY141">
        <f>IF(ISNA(FV141),NA(),Capability!$J$12)</f>
        <v/>
      </c>
      <c r="FZ141">
        <f>IF(ISNA(FV141),NA(),Capability!$L$12)</f>
        <v/>
      </c>
      <c r="GA141">
        <f>IF(OR(ISNA(FW141),ISNA(FW140)),NA(),ABS(FW141-FW140))</f>
        <v/>
      </c>
      <c r="GB141">
        <f>IF(ISNA(FV141),NA(),Capability!$N$12)</f>
        <v/>
      </c>
      <c r="GC141">
        <f>IF(ISNA(FV141),NA(),IF(OR(Capability!$Q$12="",Settings!$F$7&lt;&gt;"Y"),NA(),Capability!$Q$12))</f>
        <v/>
      </c>
      <c r="GD141">
        <f>IF(ISNA(FV141),NA(),IF(OR(Capability!$P$12="",Settings!$F$7&lt;&gt;"Y"),NA(),Capability!$P$12))</f>
        <v/>
      </c>
      <c r="GJ141">
        <f>IF((GM$1+137)&gt;GK$1,NA(),(GM$1+137)-4)</f>
        <v/>
      </c>
      <c r="GK141">
        <f>IF((GM$1+137)&gt;GK$1,NA(),INDEX('Data Entry'!$P$5:$P$10004,(GM$1+137)-4))</f>
        <v/>
      </c>
      <c r="GL141">
        <f>IF(ISNA(GJ141),NA(),Capability!$K$13)</f>
        <v/>
      </c>
      <c r="GM141">
        <f>IF(ISNA(GJ141),NA(),Capability!$J$13)</f>
        <v/>
      </c>
      <c r="GN141">
        <f>IF(ISNA(GJ141),NA(),Capability!$L$13)</f>
        <v/>
      </c>
      <c r="GO141">
        <f>IF(OR(ISNA(GK141),ISNA(GK140)),NA(),ABS(GK141-GK140))</f>
        <v/>
      </c>
      <c r="GP141">
        <f>IF(ISNA(GJ141),NA(),Capability!$N$13)</f>
        <v/>
      </c>
      <c r="GQ141">
        <f>IF(ISNA(GJ141),NA(),IF(OR(Capability!$Q$13="",Settings!$F$7&lt;&gt;"Y"),NA(),Capability!$Q$13))</f>
        <v/>
      </c>
      <c r="GR141">
        <f>IF(ISNA(GJ141),NA(),IF(OR(Capability!$P$13="",Settings!$F$7&lt;&gt;"Y"),NA(),Capability!$P$13))</f>
        <v/>
      </c>
      <c r="GX141">
        <f>IF((HA$1+137)&gt;GY$1,NA(),(HA$1+137)-4)</f>
        <v/>
      </c>
      <c r="GY141">
        <f>IF((HA$1+137)&gt;GY$1,NA(),INDEX('Data Entry'!$Q$5:$Q$10004,(HA$1+137)-4))</f>
        <v/>
      </c>
      <c r="GZ141">
        <f>IF(ISNA(GX141),NA(),Capability!$K$14)</f>
        <v/>
      </c>
      <c r="HA141">
        <f>IF(ISNA(GX141),NA(),Capability!$J$14)</f>
        <v/>
      </c>
      <c r="HB141">
        <f>IF(ISNA(GX141),NA(),Capability!$L$14)</f>
        <v/>
      </c>
      <c r="HC141">
        <f>IF(OR(ISNA(GY141),ISNA(GY140)),NA(),ABS(GY141-GY140))</f>
        <v/>
      </c>
      <c r="HD141">
        <f>IF(ISNA(GX141),NA(),Capability!$N$14)</f>
        <v/>
      </c>
      <c r="HE141">
        <f>IF(ISNA(GX141),NA(),IF(OR(Capability!$Q$14="",Settings!$F$7&lt;&gt;"Y"),NA(),Capability!$Q$14))</f>
        <v/>
      </c>
      <c r="HF141">
        <f>IF(ISNA(GX141),NA(),IF(OR(Capability!$P$14="",Settings!$F$7&lt;&gt;"Y"),NA(),Capability!$P$14))</f>
        <v/>
      </c>
    </row>
    <row r="142">
      <c r="A142" s="37" t="inlineStr">
        <is>
          <t>SPECIFICATION</t>
        </is>
      </c>
      <c r="B142" s="28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P142">
        <f>IF((CS$1+138)&gt;CQ$1,NA(),(CS$1+138)-4)</f>
        <v/>
      </c>
      <c r="CQ142">
        <f>IF((CS$1+138)&gt;CQ$1,NA(),INDEX('Data Entry'!$I$5:$I$10004,(CS$1+138)-4))</f>
        <v/>
      </c>
      <c r="CR142">
        <f>IF(ISNA(CP142),NA(),Capability!$K$6)</f>
        <v/>
      </c>
      <c r="CS142">
        <f>IF(ISNA(CP142),NA(),Capability!$J$6)</f>
        <v/>
      </c>
      <c r="CT142">
        <f>IF(ISNA(CP142),NA(),Capability!$L$6)</f>
        <v/>
      </c>
      <c r="CU142">
        <f>IF(OR(ISNA(CQ142),ISNA(CQ141)),NA(),ABS(CQ142-CQ141))</f>
        <v/>
      </c>
      <c r="CV142">
        <f>IF(ISNA(CP142),NA(),Capability!$N$6)</f>
        <v/>
      </c>
      <c r="CW142">
        <f>IF(ISNA(CP142),NA(),IF(OR(Capability!$Q$6="",Settings!$F$7&lt;&gt;"Y"),NA(),Capability!$Q$6))</f>
        <v/>
      </c>
      <c r="CX142">
        <f>IF(ISNA(CP142),NA(),IF(OR(Capability!$P$6="",Settings!$F$7&lt;&gt;"Y"),NA(),Capability!$P$6))</f>
        <v/>
      </c>
      <c r="DD142">
        <f>IF((DG$1+138)&gt;DE$1,NA(),(DG$1+138)-4)</f>
        <v/>
      </c>
      <c r="DE142">
        <f>IF((DG$1+138)&gt;DE$1,NA(),INDEX('Data Entry'!$J$5:$J$10004,(DG$1+138)-4))</f>
        <v/>
      </c>
      <c r="DF142">
        <f>IF(ISNA(DD142),NA(),Capability!$K$7)</f>
        <v/>
      </c>
      <c r="DG142">
        <f>IF(ISNA(DD142),NA(),Capability!$J$7)</f>
        <v/>
      </c>
      <c r="DH142">
        <f>IF(ISNA(DD142),NA(),Capability!$L$7)</f>
        <v/>
      </c>
      <c r="DI142">
        <f>IF(OR(ISNA(DE142),ISNA(DE141)),NA(),ABS(DE142-DE141))</f>
        <v/>
      </c>
      <c r="DJ142">
        <f>IF(ISNA(DD142),NA(),Capability!$N$7)</f>
        <v/>
      </c>
      <c r="DK142">
        <f>IF(ISNA(DD142),NA(),IF(OR(Capability!$Q$7="",Settings!$F$7&lt;&gt;"Y"),NA(),Capability!$Q$7))</f>
        <v/>
      </c>
      <c r="DL142">
        <f>IF(ISNA(DD142),NA(),IF(OR(Capability!$P$7="",Settings!$F$7&lt;&gt;"Y"),NA(),Capability!$P$7))</f>
        <v/>
      </c>
      <c r="DR142">
        <f>IF((DU$1+138)&gt;DS$1,NA(),(DU$1+138)-4)</f>
        <v/>
      </c>
      <c r="DS142">
        <f>IF((DU$1+138)&gt;DS$1,NA(),INDEX('Data Entry'!$K$5:$K$10004,(DU$1+138)-4))</f>
        <v/>
      </c>
      <c r="DT142">
        <f>IF(ISNA(DR142),NA(),Capability!$K$8)</f>
        <v/>
      </c>
      <c r="DU142">
        <f>IF(ISNA(DR142),NA(),Capability!$J$8)</f>
        <v/>
      </c>
      <c r="DV142">
        <f>IF(ISNA(DR142),NA(),Capability!$L$8)</f>
        <v/>
      </c>
      <c r="DW142">
        <f>IF(OR(ISNA(DS142),ISNA(DS141)),NA(),ABS(DS142-DS141))</f>
        <v/>
      </c>
      <c r="DX142">
        <f>IF(ISNA(DR142),NA(),Capability!$N$8)</f>
        <v/>
      </c>
      <c r="DY142">
        <f>IF(ISNA(DR142),NA(),IF(OR(Capability!$Q$8="",Settings!$F$7&lt;&gt;"Y"),NA(),Capability!$Q$8))</f>
        <v/>
      </c>
      <c r="DZ142">
        <f>IF(ISNA(DR142),NA(),IF(OR(Capability!$P$8="",Settings!$F$7&lt;&gt;"Y"),NA(),Capability!$P$8))</f>
        <v/>
      </c>
      <c r="EF142">
        <f>IF((EI$1+138)&gt;EG$1,NA(),(EI$1+138)-4)</f>
        <v/>
      </c>
      <c r="EG142">
        <f>IF((EI$1+138)&gt;EG$1,NA(),INDEX('Data Entry'!$L$5:$L$10004,(EI$1+138)-4))</f>
        <v/>
      </c>
      <c r="EH142">
        <f>IF(ISNA(EF142),NA(),Capability!$K$9)</f>
        <v/>
      </c>
      <c r="EI142">
        <f>IF(ISNA(EF142),NA(),Capability!$J$9)</f>
        <v/>
      </c>
      <c r="EJ142">
        <f>IF(ISNA(EF142),NA(),Capability!$L$9)</f>
        <v/>
      </c>
      <c r="EK142">
        <f>IF(OR(ISNA(EG142),ISNA(EG141)),NA(),ABS(EG142-EG141))</f>
        <v/>
      </c>
      <c r="EL142">
        <f>IF(ISNA(EF142),NA(),Capability!$N$9)</f>
        <v/>
      </c>
      <c r="EM142">
        <f>IF(ISNA(EF142),NA(),IF(OR(Capability!$Q$9="",Settings!$F$7&lt;&gt;"Y"),NA(),Capability!$Q$9))</f>
        <v/>
      </c>
      <c r="EN142">
        <f>IF(ISNA(EF142),NA(),IF(OR(Capability!$P$9="",Settings!$F$7&lt;&gt;"Y"),NA(),Capability!$P$9))</f>
        <v/>
      </c>
      <c r="ET142">
        <f>IF((EW$1+138)&gt;EU$1,NA(),(EW$1+138)-4)</f>
        <v/>
      </c>
      <c r="EU142">
        <f>IF((EW$1+138)&gt;EU$1,NA(),INDEX('Data Entry'!$M$5:$M$10004,(EW$1+138)-4))</f>
        <v/>
      </c>
      <c r="EV142">
        <f>IF(ISNA(ET142),NA(),Capability!$K$10)</f>
        <v/>
      </c>
      <c r="EW142">
        <f>IF(ISNA(ET142),NA(),Capability!$J$10)</f>
        <v/>
      </c>
      <c r="EX142">
        <f>IF(ISNA(ET142),NA(),Capability!$L$10)</f>
        <v/>
      </c>
      <c r="EY142">
        <f>IF(OR(ISNA(EU142),ISNA(EU141)),NA(),ABS(EU142-EU141))</f>
        <v/>
      </c>
      <c r="EZ142">
        <f>IF(ISNA(ET142),NA(),Capability!$N$10)</f>
        <v/>
      </c>
      <c r="FA142">
        <f>IF(ISNA(ET142),NA(),IF(OR(Capability!$Q$10="",Settings!$F$7&lt;&gt;"Y"),NA(),Capability!$Q$10))</f>
        <v/>
      </c>
      <c r="FB142">
        <f>IF(ISNA(ET142),NA(),IF(OR(Capability!$P$10="",Settings!$F$7&lt;&gt;"Y"),NA(),Capability!$P$10))</f>
        <v/>
      </c>
      <c r="FH142">
        <f>IF((FK$1+138)&gt;FI$1,NA(),(FK$1+138)-4)</f>
        <v/>
      </c>
      <c r="FI142">
        <f>IF((FK$1+138)&gt;FI$1,NA(),INDEX('Data Entry'!$N$5:$N$10004,(FK$1+138)-4))</f>
        <v/>
      </c>
      <c r="FJ142">
        <f>IF(ISNA(FH142),NA(),Capability!$K$11)</f>
        <v/>
      </c>
      <c r="FK142">
        <f>IF(ISNA(FH142),NA(),Capability!$J$11)</f>
        <v/>
      </c>
      <c r="FL142">
        <f>IF(ISNA(FH142),NA(),Capability!$L$11)</f>
        <v/>
      </c>
      <c r="FM142">
        <f>IF(OR(ISNA(FI142),ISNA(FI141)),NA(),ABS(FI142-FI141))</f>
        <v/>
      </c>
      <c r="FN142">
        <f>IF(ISNA(FH142),NA(),Capability!$N$11)</f>
        <v/>
      </c>
      <c r="FO142">
        <f>IF(ISNA(FH142),NA(),IF(OR(Capability!$Q$11="",Settings!$F$7&lt;&gt;"Y"),NA(),Capability!$Q$11))</f>
        <v/>
      </c>
      <c r="FP142">
        <f>IF(ISNA(FH142),NA(),IF(OR(Capability!$P$11="",Settings!$F$7&lt;&gt;"Y"),NA(),Capability!$P$11))</f>
        <v/>
      </c>
      <c r="FV142">
        <f>IF((FY$1+138)&gt;FW$1,NA(),(FY$1+138)-4)</f>
        <v/>
      </c>
      <c r="FW142">
        <f>IF((FY$1+138)&gt;FW$1,NA(),INDEX('Data Entry'!$O$5:$O$10004,(FY$1+138)-4))</f>
        <v/>
      </c>
      <c r="FX142">
        <f>IF(ISNA(FV142),NA(),Capability!$K$12)</f>
        <v/>
      </c>
      <c r="FY142">
        <f>IF(ISNA(FV142),NA(),Capability!$J$12)</f>
        <v/>
      </c>
      <c r="FZ142">
        <f>IF(ISNA(FV142),NA(),Capability!$L$12)</f>
        <v/>
      </c>
      <c r="GA142">
        <f>IF(OR(ISNA(FW142),ISNA(FW141)),NA(),ABS(FW142-FW141))</f>
        <v/>
      </c>
      <c r="GB142">
        <f>IF(ISNA(FV142),NA(),Capability!$N$12)</f>
        <v/>
      </c>
      <c r="GC142">
        <f>IF(ISNA(FV142),NA(),IF(OR(Capability!$Q$12="",Settings!$F$7&lt;&gt;"Y"),NA(),Capability!$Q$12))</f>
        <v/>
      </c>
      <c r="GD142">
        <f>IF(ISNA(FV142),NA(),IF(OR(Capability!$P$12="",Settings!$F$7&lt;&gt;"Y"),NA(),Capability!$P$12))</f>
        <v/>
      </c>
      <c r="GJ142">
        <f>IF((GM$1+138)&gt;GK$1,NA(),(GM$1+138)-4)</f>
        <v/>
      </c>
      <c r="GK142">
        <f>IF((GM$1+138)&gt;GK$1,NA(),INDEX('Data Entry'!$P$5:$P$10004,(GM$1+138)-4))</f>
        <v/>
      </c>
      <c r="GL142">
        <f>IF(ISNA(GJ142),NA(),Capability!$K$13)</f>
        <v/>
      </c>
      <c r="GM142">
        <f>IF(ISNA(GJ142),NA(),Capability!$J$13)</f>
        <v/>
      </c>
      <c r="GN142">
        <f>IF(ISNA(GJ142),NA(),Capability!$L$13)</f>
        <v/>
      </c>
      <c r="GO142">
        <f>IF(OR(ISNA(GK142),ISNA(GK141)),NA(),ABS(GK142-GK141))</f>
        <v/>
      </c>
      <c r="GP142">
        <f>IF(ISNA(GJ142),NA(),Capability!$N$13)</f>
        <v/>
      </c>
      <c r="GQ142">
        <f>IF(ISNA(GJ142),NA(),IF(OR(Capability!$Q$13="",Settings!$F$7&lt;&gt;"Y"),NA(),Capability!$Q$13))</f>
        <v/>
      </c>
      <c r="GR142">
        <f>IF(ISNA(GJ142),NA(),IF(OR(Capability!$P$13="",Settings!$F$7&lt;&gt;"Y"),NA(),Capability!$P$13))</f>
        <v/>
      </c>
      <c r="GX142">
        <f>IF((HA$1+138)&gt;GY$1,NA(),(HA$1+138)-4)</f>
        <v/>
      </c>
      <c r="GY142">
        <f>IF((HA$1+138)&gt;GY$1,NA(),INDEX('Data Entry'!$Q$5:$Q$10004,(HA$1+138)-4))</f>
        <v/>
      </c>
      <c r="GZ142">
        <f>IF(ISNA(GX142),NA(),Capability!$K$14)</f>
        <v/>
      </c>
      <c r="HA142">
        <f>IF(ISNA(GX142),NA(),Capability!$J$14)</f>
        <v/>
      </c>
      <c r="HB142">
        <f>IF(ISNA(GX142),NA(),Capability!$L$14)</f>
        <v/>
      </c>
      <c r="HC142">
        <f>IF(OR(ISNA(GY142),ISNA(GY141)),NA(),ABS(GY142-GY141))</f>
        <v/>
      </c>
      <c r="HD142">
        <f>IF(ISNA(GX142),NA(),Capability!$N$14)</f>
        <v/>
      </c>
      <c r="HE142">
        <f>IF(ISNA(GX142),NA(),IF(OR(Capability!$Q$14="",Settings!$F$7&lt;&gt;"Y"),NA(),Capability!$Q$14))</f>
        <v/>
      </c>
      <c r="HF142">
        <f>IF(ISNA(GX142),NA(),IF(OR(Capability!$P$14="",Settings!$F$7&lt;&gt;"Y"),NA(),Capability!$P$14))</f>
        <v/>
      </c>
    </row>
    <row r="143">
      <c r="A143" s="35" t="inlineStr">
        <is>
          <t>USL</t>
        </is>
      </c>
      <c r="B143" s="23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P143">
        <f>IF((CS$1+139)&gt;CQ$1,NA(),(CS$1+139)-4)</f>
        <v/>
      </c>
      <c r="CQ143">
        <f>IF((CS$1+139)&gt;CQ$1,NA(),INDEX('Data Entry'!$I$5:$I$10004,(CS$1+139)-4))</f>
        <v/>
      </c>
      <c r="CR143">
        <f>IF(ISNA(CP143),NA(),Capability!$K$6)</f>
        <v/>
      </c>
      <c r="CS143">
        <f>IF(ISNA(CP143),NA(),Capability!$J$6)</f>
        <v/>
      </c>
      <c r="CT143">
        <f>IF(ISNA(CP143),NA(),Capability!$L$6)</f>
        <v/>
      </c>
      <c r="CU143">
        <f>IF(OR(ISNA(CQ143),ISNA(CQ142)),NA(),ABS(CQ143-CQ142))</f>
        <v/>
      </c>
      <c r="CV143">
        <f>IF(ISNA(CP143),NA(),Capability!$N$6)</f>
        <v/>
      </c>
      <c r="CW143">
        <f>IF(ISNA(CP143),NA(),IF(OR(Capability!$Q$6="",Settings!$F$7&lt;&gt;"Y"),NA(),Capability!$Q$6))</f>
        <v/>
      </c>
      <c r="CX143">
        <f>IF(ISNA(CP143),NA(),IF(OR(Capability!$P$6="",Settings!$F$7&lt;&gt;"Y"),NA(),Capability!$P$6))</f>
        <v/>
      </c>
      <c r="DD143">
        <f>IF((DG$1+139)&gt;DE$1,NA(),(DG$1+139)-4)</f>
        <v/>
      </c>
      <c r="DE143">
        <f>IF((DG$1+139)&gt;DE$1,NA(),INDEX('Data Entry'!$J$5:$J$10004,(DG$1+139)-4))</f>
        <v/>
      </c>
      <c r="DF143">
        <f>IF(ISNA(DD143),NA(),Capability!$K$7)</f>
        <v/>
      </c>
      <c r="DG143">
        <f>IF(ISNA(DD143),NA(),Capability!$J$7)</f>
        <v/>
      </c>
      <c r="DH143">
        <f>IF(ISNA(DD143),NA(),Capability!$L$7)</f>
        <v/>
      </c>
      <c r="DI143">
        <f>IF(OR(ISNA(DE143),ISNA(DE142)),NA(),ABS(DE143-DE142))</f>
        <v/>
      </c>
      <c r="DJ143">
        <f>IF(ISNA(DD143),NA(),Capability!$N$7)</f>
        <v/>
      </c>
      <c r="DK143">
        <f>IF(ISNA(DD143),NA(),IF(OR(Capability!$Q$7="",Settings!$F$7&lt;&gt;"Y"),NA(),Capability!$Q$7))</f>
        <v/>
      </c>
      <c r="DL143">
        <f>IF(ISNA(DD143),NA(),IF(OR(Capability!$P$7="",Settings!$F$7&lt;&gt;"Y"),NA(),Capability!$P$7))</f>
        <v/>
      </c>
      <c r="DR143">
        <f>IF((DU$1+139)&gt;DS$1,NA(),(DU$1+139)-4)</f>
        <v/>
      </c>
      <c r="DS143">
        <f>IF((DU$1+139)&gt;DS$1,NA(),INDEX('Data Entry'!$K$5:$K$10004,(DU$1+139)-4))</f>
        <v/>
      </c>
      <c r="DT143">
        <f>IF(ISNA(DR143),NA(),Capability!$K$8)</f>
        <v/>
      </c>
      <c r="DU143">
        <f>IF(ISNA(DR143),NA(),Capability!$J$8)</f>
        <v/>
      </c>
      <c r="DV143">
        <f>IF(ISNA(DR143),NA(),Capability!$L$8)</f>
        <v/>
      </c>
      <c r="DW143">
        <f>IF(OR(ISNA(DS143),ISNA(DS142)),NA(),ABS(DS143-DS142))</f>
        <v/>
      </c>
      <c r="DX143">
        <f>IF(ISNA(DR143),NA(),Capability!$N$8)</f>
        <v/>
      </c>
      <c r="DY143">
        <f>IF(ISNA(DR143),NA(),IF(OR(Capability!$Q$8="",Settings!$F$7&lt;&gt;"Y"),NA(),Capability!$Q$8))</f>
        <v/>
      </c>
      <c r="DZ143">
        <f>IF(ISNA(DR143),NA(),IF(OR(Capability!$P$8="",Settings!$F$7&lt;&gt;"Y"),NA(),Capability!$P$8))</f>
        <v/>
      </c>
      <c r="EF143">
        <f>IF((EI$1+139)&gt;EG$1,NA(),(EI$1+139)-4)</f>
        <v/>
      </c>
      <c r="EG143">
        <f>IF((EI$1+139)&gt;EG$1,NA(),INDEX('Data Entry'!$L$5:$L$10004,(EI$1+139)-4))</f>
        <v/>
      </c>
      <c r="EH143">
        <f>IF(ISNA(EF143),NA(),Capability!$K$9)</f>
        <v/>
      </c>
      <c r="EI143">
        <f>IF(ISNA(EF143),NA(),Capability!$J$9)</f>
        <v/>
      </c>
      <c r="EJ143">
        <f>IF(ISNA(EF143),NA(),Capability!$L$9)</f>
        <v/>
      </c>
      <c r="EK143">
        <f>IF(OR(ISNA(EG143),ISNA(EG142)),NA(),ABS(EG143-EG142))</f>
        <v/>
      </c>
      <c r="EL143">
        <f>IF(ISNA(EF143),NA(),Capability!$N$9)</f>
        <v/>
      </c>
      <c r="EM143">
        <f>IF(ISNA(EF143),NA(),IF(OR(Capability!$Q$9="",Settings!$F$7&lt;&gt;"Y"),NA(),Capability!$Q$9))</f>
        <v/>
      </c>
      <c r="EN143">
        <f>IF(ISNA(EF143),NA(),IF(OR(Capability!$P$9="",Settings!$F$7&lt;&gt;"Y"),NA(),Capability!$P$9))</f>
        <v/>
      </c>
      <c r="ET143">
        <f>IF((EW$1+139)&gt;EU$1,NA(),(EW$1+139)-4)</f>
        <v/>
      </c>
      <c r="EU143">
        <f>IF((EW$1+139)&gt;EU$1,NA(),INDEX('Data Entry'!$M$5:$M$10004,(EW$1+139)-4))</f>
        <v/>
      </c>
      <c r="EV143">
        <f>IF(ISNA(ET143),NA(),Capability!$K$10)</f>
        <v/>
      </c>
      <c r="EW143">
        <f>IF(ISNA(ET143),NA(),Capability!$J$10)</f>
        <v/>
      </c>
      <c r="EX143">
        <f>IF(ISNA(ET143),NA(),Capability!$L$10)</f>
        <v/>
      </c>
      <c r="EY143">
        <f>IF(OR(ISNA(EU143),ISNA(EU142)),NA(),ABS(EU143-EU142))</f>
        <v/>
      </c>
      <c r="EZ143">
        <f>IF(ISNA(ET143),NA(),Capability!$N$10)</f>
        <v/>
      </c>
      <c r="FA143">
        <f>IF(ISNA(ET143),NA(),IF(OR(Capability!$Q$10="",Settings!$F$7&lt;&gt;"Y"),NA(),Capability!$Q$10))</f>
        <v/>
      </c>
      <c r="FB143">
        <f>IF(ISNA(ET143),NA(),IF(OR(Capability!$P$10="",Settings!$F$7&lt;&gt;"Y"),NA(),Capability!$P$10))</f>
        <v/>
      </c>
      <c r="FH143">
        <f>IF((FK$1+139)&gt;FI$1,NA(),(FK$1+139)-4)</f>
        <v/>
      </c>
      <c r="FI143">
        <f>IF((FK$1+139)&gt;FI$1,NA(),INDEX('Data Entry'!$N$5:$N$10004,(FK$1+139)-4))</f>
        <v/>
      </c>
      <c r="FJ143">
        <f>IF(ISNA(FH143),NA(),Capability!$K$11)</f>
        <v/>
      </c>
      <c r="FK143">
        <f>IF(ISNA(FH143),NA(),Capability!$J$11)</f>
        <v/>
      </c>
      <c r="FL143">
        <f>IF(ISNA(FH143),NA(),Capability!$L$11)</f>
        <v/>
      </c>
      <c r="FM143">
        <f>IF(OR(ISNA(FI143),ISNA(FI142)),NA(),ABS(FI143-FI142))</f>
        <v/>
      </c>
      <c r="FN143">
        <f>IF(ISNA(FH143),NA(),Capability!$N$11)</f>
        <v/>
      </c>
      <c r="FO143">
        <f>IF(ISNA(FH143),NA(),IF(OR(Capability!$Q$11="",Settings!$F$7&lt;&gt;"Y"),NA(),Capability!$Q$11))</f>
        <v/>
      </c>
      <c r="FP143">
        <f>IF(ISNA(FH143),NA(),IF(OR(Capability!$P$11="",Settings!$F$7&lt;&gt;"Y"),NA(),Capability!$P$11))</f>
        <v/>
      </c>
      <c r="FV143">
        <f>IF((FY$1+139)&gt;FW$1,NA(),(FY$1+139)-4)</f>
        <v/>
      </c>
      <c r="FW143">
        <f>IF((FY$1+139)&gt;FW$1,NA(),INDEX('Data Entry'!$O$5:$O$10004,(FY$1+139)-4))</f>
        <v/>
      </c>
      <c r="FX143">
        <f>IF(ISNA(FV143),NA(),Capability!$K$12)</f>
        <v/>
      </c>
      <c r="FY143">
        <f>IF(ISNA(FV143),NA(),Capability!$J$12)</f>
        <v/>
      </c>
      <c r="FZ143">
        <f>IF(ISNA(FV143),NA(),Capability!$L$12)</f>
        <v/>
      </c>
      <c r="GA143">
        <f>IF(OR(ISNA(FW143),ISNA(FW142)),NA(),ABS(FW143-FW142))</f>
        <v/>
      </c>
      <c r="GB143">
        <f>IF(ISNA(FV143),NA(),Capability!$N$12)</f>
        <v/>
      </c>
      <c r="GC143">
        <f>IF(ISNA(FV143),NA(),IF(OR(Capability!$Q$12="",Settings!$F$7&lt;&gt;"Y"),NA(),Capability!$Q$12))</f>
        <v/>
      </c>
      <c r="GD143">
        <f>IF(ISNA(FV143),NA(),IF(OR(Capability!$P$12="",Settings!$F$7&lt;&gt;"Y"),NA(),Capability!$P$12))</f>
        <v/>
      </c>
      <c r="GJ143">
        <f>IF((GM$1+139)&gt;GK$1,NA(),(GM$1+139)-4)</f>
        <v/>
      </c>
      <c r="GK143">
        <f>IF((GM$1+139)&gt;GK$1,NA(),INDEX('Data Entry'!$P$5:$P$10004,(GM$1+139)-4))</f>
        <v/>
      </c>
      <c r="GL143">
        <f>IF(ISNA(GJ143),NA(),Capability!$K$13)</f>
        <v/>
      </c>
      <c r="GM143">
        <f>IF(ISNA(GJ143),NA(),Capability!$J$13)</f>
        <v/>
      </c>
      <c r="GN143">
        <f>IF(ISNA(GJ143),NA(),Capability!$L$13)</f>
        <v/>
      </c>
      <c r="GO143">
        <f>IF(OR(ISNA(GK143),ISNA(GK142)),NA(),ABS(GK143-GK142))</f>
        <v/>
      </c>
      <c r="GP143">
        <f>IF(ISNA(GJ143),NA(),Capability!$N$13)</f>
        <v/>
      </c>
      <c r="GQ143">
        <f>IF(ISNA(GJ143),NA(),IF(OR(Capability!$Q$13="",Settings!$F$7&lt;&gt;"Y"),NA(),Capability!$Q$13))</f>
        <v/>
      </c>
      <c r="GR143">
        <f>IF(ISNA(GJ143),NA(),IF(OR(Capability!$P$13="",Settings!$F$7&lt;&gt;"Y"),NA(),Capability!$P$13))</f>
        <v/>
      </c>
      <c r="GX143">
        <f>IF((HA$1+139)&gt;GY$1,NA(),(HA$1+139)-4)</f>
        <v/>
      </c>
      <c r="GY143">
        <f>IF((HA$1+139)&gt;GY$1,NA(),INDEX('Data Entry'!$Q$5:$Q$10004,(HA$1+139)-4))</f>
        <v/>
      </c>
      <c r="GZ143">
        <f>IF(ISNA(GX143),NA(),Capability!$K$14)</f>
        <v/>
      </c>
      <c r="HA143">
        <f>IF(ISNA(GX143),NA(),Capability!$J$14)</f>
        <v/>
      </c>
      <c r="HB143">
        <f>IF(ISNA(GX143),NA(),Capability!$L$14)</f>
        <v/>
      </c>
      <c r="HC143">
        <f>IF(OR(ISNA(GY143),ISNA(GY142)),NA(),ABS(GY143-GY142))</f>
        <v/>
      </c>
      <c r="HD143">
        <f>IF(ISNA(GX143),NA(),Capability!$N$14)</f>
        <v/>
      </c>
      <c r="HE143">
        <f>IF(ISNA(GX143),NA(),IF(OR(Capability!$Q$14="",Settings!$F$7&lt;&gt;"Y"),NA(),Capability!$Q$14))</f>
        <v/>
      </c>
      <c r="HF143">
        <f>IF(ISNA(GX143),NA(),IF(OR(Capability!$P$14="",Settings!$F$7&lt;&gt;"Y"),NA(),Capability!$P$14))</f>
        <v/>
      </c>
    </row>
    <row r="144">
      <c r="A144" s="35" t="inlineStr">
        <is>
          <t>Nominal</t>
        </is>
      </c>
      <c r="B144" s="23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P144">
        <f>IF((CS$1+140)&gt;CQ$1,NA(),(CS$1+140)-4)</f>
        <v/>
      </c>
      <c r="CQ144">
        <f>IF((CS$1+140)&gt;CQ$1,NA(),INDEX('Data Entry'!$I$5:$I$10004,(CS$1+140)-4))</f>
        <v/>
      </c>
      <c r="CR144">
        <f>IF(ISNA(CP144),NA(),Capability!$K$6)</f>
        <v/>
      </c>
      <c r="CS144">
        <f>IF(ISNA(CP144),NA(),Capability!$J$6)</f>
        <v/>
      </c>
      <c r="CT144">
        <f>IF(ISNA(CP144),NA(),Capability!$L$6)</f>
        <v/>
      </c>
      <c r="CU144">
        <f>IF(OR(ISNA(CQ144),ISNA(CQ143)),NA(),ABS(CQ144-CQ143))</f>
        <v/>
      </c>
      <c r="CV144">
        <f>IF(ISNA(CP144),NA(),Capability!$N$6)</f>
        <v/>
      </c>
      <c r="CW144">
        <f>IF(ISNA(CP144),NA(),IF(OR(Capability!$Q$6="",Settings!$F$7&lt;&gt;"Y"),NA(),Capability!$Q$6))</f>
        <v/>
      </c>
      <c r="CX144">
        <f>IF(ISNA(CP144),NA(),IF(OR(Capability!$P$6="",Settings!$F$7&lt;&gt;"Y"),NA(),Capability!$P$6))</f>
        <v/>
      </c>
      <c r="DD144">
        <f>IF((DG$1+140)&gt;DE$1,NA(),(DG$1+140)-4)</f>
        <v/>
      </c>
      <c r="DE144">
        <f>IF((DG$1+140)&gt;DE$1,NA(),INDEX('Data Entry'!$J$5:$J$10004,(DG$1+140)-4))</f>
        <v/>
      </c>
      <c r="DF144">
        <f>IF(ISNA(DD144),NA(),Capability!$K$7)</f>
        <v/>
      </c>
      <c r="DG144">
        <f>IF(ISNA(DD144),NA(),Capability!$J$7)</f>
        <v/>
      </c>
      <c r="DH144">
        <f>IF(ISNA(DD144),NA(),Capability!$L$7)</f>
        <v/>
      </c>
      <c r="DI144">
        <f>IF(OR(ISNA(DE144),ISNA(DE143)),NA(),ABS(DE144-DE143))</f>
        <v/>
      </c>
      <c r="DJ144">
        <f>IF(ISNA(DD144),NA(),Capability!$N$7)</f>
        <v/>
      </c>
      <c r="DK144">
        <f>IF(ISNA(DD144),NA(),IF(OR(Capability!$Q$7="",Settings!$F$7&lt;&gt;"Y"),NA(),Capability!$Q$7))</f>
        <v/>
      </c>
      <c r="DL144">
        <f>IF(ISNA(DD144),NA(),IF(OR(Capability!$P$7="",Settings!$F$7&lt;&gt;"Y"),NA(),Capability!$P$7))</f>
        <v/>
      </c>
      <c r="DR144">
        <f>IF((DU$1+140)&gt;DS$1,NA(),(DU$1+140)-4)</f>
        <v/>
      </c>
      <c r="DS144">
        <f>IF((DU$1+140)&gt;DS$1,NA(),INDEX('Data Entry'!$K$5:$K$10004,(DU$1+140)-4))</f>
        <v/>
      </c>
      <c r="DT144">
        <f>IF(ISNA(DR144),NA(),Capability!$K$8)</f>
        <v/>
      </c>
      <c r="DU144">
        <f>IF(ISNA(DR144),NA(),Capability!$J$8)</f>
        <v/>
      </c>
      <c r="DV144">
        <f>IF(ISNA(DR144),NA(),Capability!$L$8)</f>
        <v/>
      </c>
      <c r="DW144">
        <f>IF(OR(ISNA(DS144),ISNA(DS143)),NA(),ABS(DS144-DS143))</f>
        <v/>
      </c>
      <c r="DX144">
        <f>IF(ISNA(DR144),NA(),Capability!$N$8)</f>
        <v/>
      </c>
      <c r="DY144">
        <f>IF(ISNA(DR144),NA(),IF(OR(Capability!$Q$8="",Settings!$F$7&lt;&gt;"Y"),NA(),Capability!$Q$8))</f>
        <v/>
      </c>
      <c r="DZ144">
        <f>IF(ISNA(DR144),NA(),IF(OR(Capability!$P$8="",Settings!$F$7&lt;&gt;"Y"),NA(),Capability!$P$8))</f>
        <v/>
      </c>
      <c r="EF144">
        <f>IF((EI$1+140)&gt;EG$1,NA(),(EI$1+140)-4)</f>
        <v/>
      </c>
      <c r="EG144">
        <f>IF((EI$1+140)&gt;EG$1,NA(),INDEX('Data Entry'!$L$5:$L$10004,(EI$1+140)-4))</f>
        <v/>
      </c>
      <c r="EH144">
        <f>IF(ISNA(EF144),NA(),Capability!$K$9)</f>
        <v/>
      </c>
      <c r="EI144">
        <f>IF(ISNA(EF144),NA(),Capability!$J$9)</f>
        <v/>
      </c>
      <c r="EJ144">
        <f>IF(ISNA(EF144),NA(),Capability!$L$9)</f>
        <v/>
      </c>
      <c r="EK144">
        <f>IF(OR(ISNA(EG144),ISNA(EG143)),NA(),ABS(EG144-EG143))</f>
        <v/>
      </c>
      <c r="EL144">
        <f>IF(ISNA(EF144),NA(),Capability!$N$9)</f>
        <v/>
      </c>
      <c r="EM144">
        <f>IF(ISNA(EF144),NA(),IF(OR(Capability!$Q$9="",Settings!$F$7&lt;&gt;"Y"),NA(),Capability!$Q$9))</f>
        <v/>
      </c>
      <c r="EN144">
        <f>IF(ISNA(EF144),NA(),IF(OR(Capability!$P$9="",Settings!$F$7&lt;&gt;"Y"),NA(),Capability!$P$9))</f>
        <v/>
      </c>
      <c r="ET144">
        <f>IF((EW$1+140)&gt;EU$1,NA(),(EW$1+140)-4)</f>
        <v/>
      </c>
      <c r="EU144">
        <f>IF((EW$1+140)&gt;EU$1,NA(),INDEX('Data Entry'!$M$5:$M$10004,(EW$1+140)-4))</f>
        <v/>
      </c>
      <c r="EV144">
        <f>IF(ISNA(ET144),NA(),Capability!$K$10)</f>
        <v/>
      </c>
      <c r="EW144">
        <f>IF(ISNA(ET144),NA(),Capability!$J$10)</f>
        <v/>
      </c>
      <c r="EX144">
        <f>IF(ISNA(ET144),NA(),Capability!$L$10)</f>
        <v/>
      </c>
      <c r="EY144">
        <f>IF(OR(ISNA(EU144),ISNA(EU143)),NA(),ABS(EU144-EU143))</f>
        <v/>
      </c>
      <c r="EZ144">
        <f>IF(ISNA(ET144),NA(),Capability!$N$10)</f>
        <v/>
      </c>
      <c r="FA144">
        <f>IF(ISNA(ET144),NA(),IF(OR(Capability!$Q$10="",Settings!$F$7&lt;&gt;"Y"),NA(),Capability!$Q$10))</f>
        <v/>
      </c>
      <c r="FB144">
        <f>IF(ISNA(ET144),NA(),IF(OR(Capability!$P$10="",Settings!$F$7&lt;&gt;"Y"),NA(),Capability!$P$10))</f>
        <v/>
      </c>
      <c r="FH144">
        <f>IF((FK$1+140)&gt;FI$1,NA(),(FK$1+140)-4)</f>
        <v/>
      </c>
      <c r="FI144">
        <f>IF((FK$1+140)&gt;FI$1,NA(),INDEX('Data Entry'!$N$5:$N$10004,(FK$1+140)-4))</f>
        <v/>
      </c>
      <c r="FJ144">
        <f>IF(ISNA(FH144),NA(),Capability!$K$11)</f>
        <v/>
      </c>
      <c r="FK144">
        <f>IF(ISNA(FH144),NA(),Capability!$J$11)</f>
        <v/>
      </c>
      <c r="FL144">
        <f>IF(ISNA(FH144),NA(),Capability!$L$11)</f>
        <v/>
      </c>
      <c r="FM144">
        <f>IF(OR(ISNA(FI144),ISNA(FI143)),NA(),ABS(FI144-FI143))</f>
        <v/>
      </c>
      <c r="FN144">
        <f>IF(ISNA(FH144),NA(),Capability!$N$11)</f>
        <v/>
      </c>
      <c r="FO144">
        <f>IF(ISNA(FH144),NA(),IF(OR(Capability!$Q$11="",Settings!$F$7&lt;&gt;"Y"),NA(),Capability!$Q$11))</f>
        <v/>
      </c>
      <c r="FP144">
        <f>IF(ISNA(FH144),NA(),IF(OR(Capability!$P$11="",Settings!$F$7&lt;&gt;"Y"),NA(),Capability!$P$11))</f>
        <v/>
      </c>
      <c r="FV144">
        <f>IF((FY$1+140)&gt;FW$1,NA(),(FY$1+140)-4)</f>
        <v/>
      </c>
      <c r="FW144">
        <f>IF((FY$1+140)&gt;FW$1,NA(),INDEX('Data Entry'!$O$5:$O$10004,(FY$1+140)-4))</f>
        <v/>
      </c>
      <c r="FX144">
        <f>IF(ISNA(FV144),NA(),Capability!$K$12)</f>
        <v/>
      </c>
      <c r="FY144">
        <f>IF(ISNA(FV144),NA(),Capability!$J$12)</f>
        <v/>
      </c>
      <c r="FZ144">
        <f>IF(ISNA(FV144),NA(),Capability!$L$12)</f>
        <v/>
      </c>
      <c r="GA144">
        <f>IF(OR(ISNA(FW144),ISNA(FW143)),NA(),ABS(FW144-FW143))</f>
        <v/>
      </c>
      <c r="GB144">
        <f>IF(ISNA(FV144),NA(),Capability!$N$12)</f>
        <v/>
      </c>
      <c r="GC144">
        <f>IF(ISNA(FV144),NA(),IF(OR(Capability!$Q$12="",Settings!$F$7&lt;&gt;"Y"),NA(),Capability!$Q$12))</f>
        <v/>
      </c>
      <c r="GD144">
        <f>IF(ISNA(FV144),NA(),IF(OR(Capability!$P$12="",Settings!$F$7&lt;&gt;"Y"),NA(),Capability!$P$12))</f>
        <v/>
      </c>
      <c r="GJ144">
        <f>IF((GM$1+140)&gt;GK$1,NA(),(GM$1+140)-4)</f>
        <v/>
      </c>
      <c r="GK144">
        <f>IF((GM$1+140)&gt;GK$1,NA(),INDEX('Data Entry'!$P$5:$P$10004,(GM$1+140)-4))</f>
        <v/>
      </c>
      <c r="GL144">
        <f>IF(ISNA(GJ144),NA(),Capability!$K$13)</f>
        <v/>
      </c>
      <c r="GM144">
        <f>IF(ISNA(GJ144),NA(),Capability!$J$13)</f>
        <v/>
      </c>
      <c r="GN144">
        <f>IF(ISNA(GJ144),NA(),Capability!$L$13)</f>
        <v/>
      </c>
      <c r="GO144">
        <f>IF(OR(ISNA(GK144),ISNA(GK143)),NA(),ABS(GK144-GK143))</f>
        <v/>
      </c>
      <c r="GP144">
        <f>IF(ISNA(GJ144),NA(),Capability!$N$13)</f>
        <v/>
      </c>
      <c r="GQ144">
        <f>IF(ISNA(GJ144),NA(),IF(OR(Capability!$Q$13="",Settings!$F$7&lt;&gt;"Y"),NA(),Capability!$Q$13))</f>
        <v/>
      </c>
      <c r="GR144">
        <f>IF(ISNA(GJ144),NA(),IF(OR(Capability!$P$13="",Settings!$F$7&lt;&gt;"Y"),NA(),Capability!$P$13))</f>
        <v/>
      </c>
      <c r="GX144">
        <f>IF((HA$1+140)&gt;GY$1,NA(),(HA$1+140)-4)</f>
        <v/>
      </c>
      <c r="GY144">
        <f>IF((HA$1+140)&gt;GY$1,NA(),INDEX('Data Entry'!$Q$5:$Q$10004,(HA$1+140)-4))</f>
        <v/>
      </c>
      <c r="GZ144">
        <f>IF(ISNA(GX144),NA(),Capability!$K$14)</f>
        <v/>
      </c>
      <c r="HA144">
        <f>IF(ISNA(GX144),NA(),Capability!$J$14)</f>
        <v/>
      </c>
      <c r="HB144">
        <f>IF(ISNA(GX144),NA(),Capability!$L$14)</f>
        <v/>
      </c>
      <c r="HC144">
        <f>IF(OR(ISNA(GY144),ISNA(GY143)),NA(),ABS(GY144-GY143))</f>
        <v/>
      </c>
      <c r="HD144">
        <f>IF(ISNA(GX144),NA(),Capability!$N$14)</f>
        <v/>
      </c>
      <c r="HE144">
        <f>IF(ISNA(GX144),NA(),IF(OR(Capability!$Q$14="",Settings!$F$7&lt;&gt;"Y"),NA(),Capability!$Q$14))</f>
        <v/>
      </c>
      <c r="HF144">
        <f>IF(ISNA(GX144),NA(),IF(OR(Capability!$P$14="",Settings!$F$7&lt;&gt;"Y"),NA(),Capability!$P$14))</f>
        <v/>
      </c>
    </row>
    <row r="145">
      <c r="A145" s="35" t="inlineStr">
        <is>
          <t>LSL</t>
        </is>
      </c>
      <c r="B145" s="23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P145">
        <f>IF((CS$1+141)&gt;CQ$1,NA(),(CS$1+141)-4)</f>
        <v/>
      </c>
      <c r="CQ145">
        <f>IF((CS$1+141)&gt;CQ$1,NA(),INDEX('Data Entry'!$I$5:$I$10004,(CS$1+141)-4))</f>
        <v/>
      </c>
      <c r="CR145">
        <f>IF(ISNA(CP145),NA(),Capability!$K$6)</f>
        <v/>
      </c>
      <c r="CS145">
        <f>IF(ISNA(CP145),NA(),Capability!$J$6)</f>
        <v/>
      </c>
      <c r="CT145">
        <f>IF(ISNA(CP145),NA(),Capability!$L$6)</f>
        <v/>
      </c>
      <c r="CU145">
        <f>IF(OR(ISNA(CQ145),ISNA(CQ144)),NA(),ABS(CQ145-CQ144))</f>
        <v/>
      </c>
      <c r="CV145">
        <f>IF(ISNA(CP145),NA(),Capability!$N$6)</f>
        <v/>
      </c>
      <c r="CW145">
        <f>IF(ISNA(CP145),NA(),IF(OR(Capability!$Q$6="",Settings!$F$7&lt;&gt;"Y"),NA(),Capability!$Q$6))</f>
        <v/>
      </c>
      <c r="CX145">
        <f>IF(ISNA(CP145),NA(),IF(OR(Capability!$P$6="",Settings!$F$7&lt;&gt;"Y"),NA(),Capability!$P$6))</f>
        <v/>
      </c>
      <c r="DD145">
        <f>IF((DG$1+141)&gt;DE$1,NA(),(DG$1+141)-4)</f>
        <v/>
      </c>
      <c r="DE145">
        <f>IF((DG$1+141)&gt;DE$1,NA(),INDEX('Data Entry'!$J$5:$J$10004,(DG$1+141)-4))</f>
        <v/>
      </c>
      <c r="DF145">
        <f>IF(ISNA(DD145),NA(),Capability!$K$7)</f>
        <v/>
      </c>
      <c r="DG145">
        <f>IF(ISNA(DD145),NA(),Capability!$J$7)</f>
        <v/>
      </c>
      <c r="DH145">
        <f>IF(ISNA(DD145),NA(),Capability!$L$7)</f>
        <v/>
      </c>
      <c r="DI145">
        <f>IF(OR(ISNA(DE145),ISNA(DE144)),NA(),ABS(DE145-DE144))</f>
        <v/>
      </c>
      <c r="DJ145">
        <f>IF(ISNA(DD145),NA(),Capability!$N$7)</f>
        <v/>
      </c>
      <c r="DK145">
        <f>IF(ISNA(DD145),NA(),IF(OR(Capability!$Q$7="",Settings!$F$7&lt;&gt;"Y"),NA(),Capability!$Q$7))</f>
        <v/>
      </c>
      <c r="DL145">
        <f>IF(ISNA(DD145),NA(),IF(OR(Capability!$P$7="",Settings!$F$7&lt;&gt;"Y"),NA(),Capability!$P$7))</f>
        <v/>
      </c>
      <c r="DR145">
        <f>IF((DU$1+141)&gt;DS$1,NA(),(DU$1+141)-4)</f>
        <v/>
      </c>
      <c r="DS145">
        <f>IF((DU$1+141)&gt;DS$1,NA(),INDEX('Data Entry'!$K$5:$K$10004,(DU$1+141)-4))</f>
        <v/>
      </c>
      <c r="DT145">
        <f>IF(ISNA(DR145),NA(),Capability!$K$8)</f>
        <v/>
      </c>
      <c r="DU145">
        <f>IF(ISNA(DR145),NA(),Capability!$J$8)</f>
        <v/>
      </c>
      <c r="DV145">
        <f>IF(ISNA(DR145),NA(),Capability!$L$8)</f>
        <v/>
      </c>
      <c r="DW145">
        <f>IF(OR(ISNA(DS145),ISNA(DS144)),NA(),ABS(DS145-DS144))</f>
        <v/>
      </c>
      <c r="DX145">
        <f>IF(ISNA(DR145),NA(),Capability!$N$8)</f>
        <v/>
      </c>
      <c r="DY145">
        <f>IF(ISNA(DR145),NA(),IF(OR(Capability!$Q$8="",Settings!$F$7&lt;&gt;"Y"),NA(),Capability!$Q$8))</f>
        <v/>
      </c>
      <c r="DZ145">
        <f>IF(ISNA(DR145),NA(),IF(OR(Capability!$P$8="",Settings!$F$7&lt;&gt;"Y"),NA(),Capability!$P$8))</f>
        <v/>
      </c>
      <c r="EF145">
        <f>IF((EI$1+141)&gt;EG$1,NA(),(EI$1+141)-4)</f>
        <v/>
      </c>
      <c r="EG145">
        <f>IF((EI$1+141)&gt;EG$1,NA(),INDEX('Data Entry'!$L$5:$L$10004,(EI$1+141)-4))</f>
        <v/>
      </c>
      <c r="EH145">
        <f>IF(ISNA(EF145),NA(),Capability!$K$9)</f>
        <v/>
      </c>
      <c r="EI145">
        <f>IF(ISNA(EF145),NA(),Capability!$J$9)</f>
        <v/>
      </c>
      <c r="EJ145">
        <f>IF(ISNA(EF145),NA(),Capability!$L$9)</f>
        <v/>
      </c>
      <c r="EK145">
        <f>IF(OR(ISNA(EG145),ISNA(EG144)),NA(),ABS(EG145-EG144))</f>
        <v/>
      </c>
      <c r="EL145">
        <f>IF(ISNA(EF145),NA(),Capability!$N$9)</f>
        <v/>
      </c>
      <c r="EM145">
        <f>IF(ISNA(EF145),NA(),IF(OR(Capability!$Q$9="",Settings!$F$7&lt;&gt;"Y"),NA(),Capability!$Q$9))</f>
        <v/>
      </c>
      <c r="EN145">
        <f>IF(ISNA(EF145),NA(),IF(OR(Capability!$P$9="",Settings!$F$7&lt;&gt;"Y"),NA(),Capability!$P$9))</f>
        <v/>
      </c>
      <c r="ET145">
        <f>IF((EW$1+141)&gt;EU$1,NA(),(EW$1+141)-4)</f>
        <v/>
      </c>
      <c r="EU145">
        <f>IF((EW$1+141)&gt;EU$1,NA(),INDEX('Data Entry'!$M$5:$M$10004,(EW$1+141)-4))</f>
        <v/>
      </c>
      <c r="EV145">
        <f>IF(ISNA(ET145),NA(),Capability!$K$10)</f>
        <v/>
      </c>
      <c r="EW145">
        <f>IF(ISNA(ET145),NA(),Capability!$J$10)</f>
        <v/>
      </c>
      <c r="EX145">
        <f>IF(ISNA(ET145),NA(),Capability!$L$10)</f>
        <v/>
      </c>
      <c r="EY145">
        <f>IF(OR(ISNA(EU145),ISNA(EU144)),NA(),ABS(EU145-EU144))</f>
        <v/>
      </c>
      <c r="EZ145">
        <f>IF(ISNA(ET145),NA(),Capability!$N$10)</f>
        <v/>
      </c>
      <c r="FA145">
        <f>IF(ISNA(ET145),NA(),IF(OR(Capability!$Q$10="",Settings!$F$7&lt;&gt;"Y"),NA(),Capability!$Q$10))</f>
        <v/>
      </c>
      <c r="FB145">
        <f>IF(ISNA(ET145),NA(),IF(OR(Capability!$P$10="",Settings!$F$7&lt;&gt;"Y"),NA(),Capability!$P$10))</f>
        <v/>
      </c>
      <c r="FH145">
        <f>IF((FK$1+141)&gt;FI$1,NA(),(FK$1+141)-4)</f>
        <v/>
      </c>
      <c r="FI145">
        <f>IF((FK$1+141)&gt;FI$1,NA(),INDEX('Data Entry'!$N$5:$N$10004,(FK$1+141)-4))</f>
        <v/>
      </c>
      <c r="FJ145">
        <f>IF(ISNA(FH145),NA(),Capability!$K$11)</f>
        <v/>
      </c>
      <c r="FK145">
        <f>IF(ISNA(FH145),NA(),Capability!$J$11)</f>
        <v/>
      </c>
      <c r="FL145">
        <f>IF(ISNA(FH145),NA(),Capability!$L$11)</f>
        <v/>
      </c>
      <c r="FM145">
        <f>IF(OR(ISNA(FI145),ISNA(FI144)),NA(),ABS(FI145-FI144))</f>
        <v/>
      </c>
      <c r="FN145">
        <f>IF(ISNA(FH145),NA(),Capability!$N$11)</f>
        <v/>
      </c>
      <c r="FO145">
        <f>IF(ISNA(FH145),NA(),IF(OR(Capability!$Q$11="",Settings!$F$7&lt;&gt;"Y"),NA(),Capability!$Q$11))</f>
        <v/>
      </c>
      <c r="FP145">
        <f>IF(ISNA(FH145),NA(),IF(OR(Capability!$P$11="",Settings!$F$7&lt;&gt;"Y"),NA(),Capability!$P$11))</f>
        <v/>
      </c>
      <c r="FV145">
        <f>IF((FY$1+141)&gt;FW$1,NA(),(FY$1+141)-4)</f>
        <v/>
      </c>
      <c r="FW145">
        <f>IF((FY$1+141)&gt;FW$1,NA(),INDEX('Data Entry'!$O$5:$O$10004,(FY$1+141)-4))</f>
        <v/>
      </c>
      <c r="FX145">
        <f>IF(ISNA(FV145),NA(),Capability!$K$12)</f>
        <v/>
      </c>
      <c r="FY145">
        <f>IF(ISNA(FV145),NA(),Capability!$J$12)</f>
        <v/>
      </c>
      <c r="FZ145">
        <f>IF(ISNA(FV145),NA(),Capability!$L$12)</f>
        <v/>
      </c>
      <c r="GA145">
        <f>IF(OR(ISNA(FW145),ISNA(FW144)),NA(),ABS(FW145-FW144))</f>
        <v/>
      </c>
      <c r="GB145">
        <f>IF(ISNA(FV145),NA(),Capability!$N$12)</f>
        <v/>
      </c>
      <c r="GC145">
        <f>IF(ISNA(FV145),NA(),IF(OR(Capability!$Q$12="",Settings!$F$7&lt;&gt;"Y"),NA(),Capability!$Q$12))</f>
        <v/>
      </c>
      <c r="GD145">
        <f>IF(ISNA(FV145),NA(),IF(OR(Capability!$P$12="",Settings!$F$7&lt;&gt;"Y"),NA(),Capability!$P$12))</f>
        <v/>
      </c>
      <c r="GJ145">
        <f>IF((GM$1+141)&gt;GK$1,NA(),(GM$1+141)-4)</f>
        <v/>
      </c>
      <c r="GK145">
        <f>IF((GM$1+141)&gt;GK$1,NA(),INDEX('Data Entry'!$P$5:$P$10004,(GM$1+141)-4))</f>
        <v/>
      </c>
      <c r="GL145">
        <f>IF(ISNA(GJ145),NA(),Capability!$K$13)</f>
        <v/>
      </c>
      <c r="GM145">
        <f>IF(ISNA(GJ145),NA(),Capability!$J$13)</f>
        <v/>
      </c>
      <c r="GN145">
        <f>IF(ISNA(GJ145),NA(),Capability!$L$13)</f>
        <v/>
      </c>
      <c r="GO145">
        <f>IF(OR(ISNA(GK145),ISNA(GK144)),NA(),ABS(GK145-GK144))</f>
        <v/>
      </c>
      <c r="GP145">
        <f>IF(ISNA(GJ145),NA(),Capability!$N$13)</f>
        <v/>
      </c>
      <c r="GQ145">
        <f>IF(ISNA(GJ145),NA(),IF(OR(Capability!$Q$13="",Settings!$F$7&lt;&gt;"Y"),NA(),Capability!$Q$13))</f>
        <v/>
      </c>
      <c r="GR145">
        <f>IF(ISNA(GJ145),NA(),IF(OR(Capability!$P$13="",Settings!$F$7&lt;&gt;"Y"),NA(),Capability!$P$13))</f>
        <v/>
      </c>
      <c r="GX145">
        <f>IF((HA$1+141)&gt;GY$1,NA(),(HA$1+141)-4)</f>
        <v/>
      </c>
      <c r="GY145">
        <f>IF((HA$1+141)&gt;GY$1,NA(),INDEX('Data Entry'!$Q$5:$Q$10004,(HA$1+141)-4))</f>
        <v/>
      </c>
      <c r="GZ145">
        <f>IF(ISNA(GX145),NA(),Capability!$K$14)</f>
        <v/>
      </c>
      <c r="HA145">
        <f>IF(ISNA(GX145),NA(),Capability!$J$14)</f>
        <v/>
      </c>
      <c r="HB145">
        <f>IF(ISNA(GX145),NA(),Capability!$L$14)</f>
        <v/>
      </c>
      <c r="HC145">
        <f>IF(OR(ISNA(GY145),ISNA(GY144)),NA(),ABS(GY145-GY144))</f>
        <v/>
      </c>
      <c r="HD145">
        <f>IF(ISNA(GX145),NA(),Capability!$N$14)</f>
        <v/>
      </c>
      <c r="HE145">
        <f>IF(ISNA(GX145),NA(),IF(OR(Capability!$Q$14="",Settings!$F$7&lt;&gt;"Y"),NA(),Capability!$Q$14))</f>
        <v/>
      </c>
      <c r="HF145">
        <f>IF(ISNA(GX145),NA(),IF(OR(Capability!$P$14="",Settings!$F$7&lt;&gt;"Y"),NA(),Capability!$P$14))</f>
        <v/>
      </c>
    </row>
    <row r="146">
      <c r="A146" s="37" t="inlineStr">
        <is>
          <t>CAPABILITY</t>
        </is>
      </c>
      <c r="B146" s="28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P146">
        <f>IF((CS$1+142)&gt;CQ$1,NA(),(CS$1+142)-4)</f>
        <v/>
      </c>
      <c r="CQ146">
        <f>IF((CS$1+142)&gt;CQ$1,NA(),INDEX('Data Entry'!$I$5:$I$10004,(CS$1+142)-4))</f>
        <v/>
      </c>
      <c r="CR146">
        <f>IF(ISNA(CP146),NA(),Capability!$K$6)</f>
        <v/>
      </c>
      <c r="CS146">
        <f>IF(ISNA(CP146),NA(),Capability!$J$6)</f>
        <v/>
      </c>
      <c r="CT146">
        <f>IF(ISNA(CP146),NA(),Capability!$L$6)</f>
        <v/>
      </c>
      <c r="CU146">
        <f>IF(OR(ISNA(CQ146),ISNA(CQ145)),NA(),ABS(CQ146-CQ145))</f>
        <v/>
      </c>
      <c r="CV146">
        <f>IF(ISNA(CP146),NA(),Capability!$N$6)</f>
        <v/>
      </c>
      <c r="CW146">
        <f>IF(ISNA(CP146),NA(),IF(OR(Capability!$Q$6="",Settings!$F$7&lt;&gt;"Y"),NA(),Capability!$Q$6))</f>
        <v/>
      </c>
      <c r="CX146">
        <f>IF(ISNA(CP146),NA(),IF(OR(Capability!$P$6="",Settings!$F$7&lt;&gt;"Y"),NA(),Capability!$P$6))</f>
        <v/>
      </c>
      <c r="DD146">
        <f>IF((DG$1+142)&gt;DE$1,NA(),(DG$1+142)-4)</f>
        <v/>
      </c>
      <c r="DE146">
        <f>IF((DG$1+142)&gt;DE$1,NA(),INDEX('Data Entry'!$J$5:$J$10004,(DG$1+142)-4))</f>
        <v/>
      </c>
      <c r="DF146">
        <f>IF(ISNA(DD146),NA(),Capability!$K$7)</f>
        <v/>
      </c>
      <c r="DG146">
        <f>IF(ISNA(DD146),NA(),Capability!$J$7)</f>
        <v/>
      </c>
      <c r="DH146">
        <f>IF(ISNA(DD146),NA(),Capability!$L$7)</f>
        <v/>
      </c>
      <c r="DI146">
        <f>IF(OR(ISNA(DE146),ISNA(DE145)),NA(),ABS(DE146-DE145))</f>
        <v/>
      </c>
      <c r="DJ146">
        <f>IF(ISNA(DD146),NA(),Capability!$N$7)</f>
        <v/>
      </c>
      <c r="DK146">
        <f>IF(ISNA(DD146),NA(),IF(OR(Capability!$Q$7="",Settings!$F$7&lt;&gt;"Y"),NA(),Capability!$Q$7))</f>
        <v/>
      </c>
      <c r="DL146">
        <f>IF(ISNA(DD146),NA(),IF(OR(Capability!$P$7="",Settings!$F$7&lt;&gt;"Y"),NA(),Capability!$P$7))</f>
        <v/>
      </c>
      <c r="DR146">
        <f>IF((DU$1+142)&gt;DS$1,NA(),(DU$1+142)-4)</f>
        <v/>
      </c>
      <c r="DS146">
        <f>IF((DU$1+142)&gt;DS$1,NA(),INDEX('Data Entry'!$K$5:$K$10004,(DU$1+142)-4))</f>
        <v/>
      </c>
      <c r="DT146">
        <f>IF(ISNA(DR146),NA(),Capability!$K$8)</f>
        <v/>
      </c>
      <c r="DU146">
        <f>IF(ISNA(DR146),NA(),Capability!$J$8)</f>
        <v/>
      </c>
      <c r="DV146">
        <f>IF(ISNA(DR146),NA(),Capability!$L$8)</f>
        <v/>
      </c>
      <c r="DW146">
        <f>IF(OR(ISNA(DS146),ISNA(DS145)),NA(),ABS(DS146-DS145))</f>
        <v/>
      </c>
      <c r="DX146">
        <f>IF(ISNA(DR146),NA(),Capability!$N$8)</f>
        <v/>
      </c>
      <c r="DY146">
        <f>IF(ISNA(DR146),NA(),IF(OR(Capability!$Q$8="",Settings!$F$7&lt;&gt;"Y"),NA(),Capability!$Q$8))</f>
        <v/>
      </c>
      <c r="DZ146">
        <f>IF(ISNA(DR146),NA(),IF(OR(Capability!$P$8="",Settings!$F$7&lt;&gt;"Y"),NA(),Capability!$P$8))</f>
        <v/>
      </c>
      <c r="EF146">
        <f>IF((EI$1+142)&gt;EG$1,NA(),(EI$1+142)-4)</f>
        <v/>
      </c>
      <c r="EG146">
        <f>IF((EI$1+142)&gt;EG$1,NA(),INDEX('Data Entry'!$L$5:$L$10004,(EI$1+142)-4))</f>
        <v/>
      </c>
      <c r="EH146">
        <f>IF(ISNA(EF146),NA(),Capability!$K$9)</f>
        <v/>
      </c>
      <c r="EI146">
        <f>IF(ISNA(EF146),NA(),Capability!$J$9)</f>
        <v/>
      </c>
      <c r="EJ146">
        <f>IF(ISNA(EF146),NA(),Capability!$L$9)</f>
        <v/>
      </c>
      <c r="EK146">
        <f>IF(OR(ISNA(EG146),ISNA(EG145)),NA(),ABS(EG146-EG145))</f>
        <v/>
      </c>
      <c r="EL146">
        <f>IF(ISNA(EF146),NA(),Capability!$N$9)</f>
        <v/>
      </c>
      <c r="EM146">
        <f>IF(ISNA(EF146),NA(),IF(OR(Capability!$Q$9="",Settings!$F$7&lt;&gt;"Y"),NA(),Capability!$Q$9))</f>
        <v/>
      </c>
      <c r="EN146">
        <f>IF(ISNA(EF146),NA(),IF(OR(Capability!$P$9="",Settings!$F$7&lt;&gt;"Y"),NA(),Capability!$P$9))</f>
        <v/>
      </c>
      <c r="ET146">
        <f>IF((EW$1+142)&gt;EU$1,NA(),(EW$1+142)-4)</f>
        <v/>
      </c>
      <c r="EU146">
        <f>IF((EW$1+142)&gt;EU$1,NA(),INDEX('Data Entry'!$M$5:$M$10004,(EW$1+142)-4))</f>
        <v/>
      </c>
      <c r="EV146">
        <f>IF(ISNA(ET146),NA(),Capability!$K$10)</f>
        <v/>
      </c>
      <c r="EW146">
        <f>IF(ISNA(ET146),NA(),Capability!$J$10)</f>
        <v/>
      </c>
      <c r="EX146">
        <f>IF(ISNA(ET146),NA(),Capability!$L$10)</f>
        <v/>
      </c>
      <c r="EY146">
        <f>IF(OR(ISNA(EU146),ISNA(EU145)),NA(),ABS(EU146-EU145))</f>
        <v/>
      </c>
      <c r="EZ146">
        <f>IF(ISNA(ET146),NA(),Capability!$N$10)</f>
        <v/>
      </c>
      <c r="FA146">
        <f>IF(ISNA(ET146),NA(),IF(OR(Capability!$Q$10="",Settings!$F$7&lt;&gt;"Y"),NA(),Capability!$Q$10))</f>
        <v/>
      </c>
      <c r="FB146">
        <f>IF(ISNA(ET146),NA(),IF(OR(Capability!$P$10="",Settings!$F$7&lt;&gt;"Y"),NA(),Capability!$P$10))</f>
        <v/>
      </c>
      <c r="FH146">
        <f>IF((FK$1+142)&gt;FI$1,NA(),(FK$1+142)-4)</f>
        <v/>
      </c>
      <c r="FI146">
        <f>IF((FK$1+142)&gt;FI$1,NA(),INDEX('Data Entry'!$N$5:$N$10004,(FK$1+142)-4))</f>
        <v/>
      </c>
      <c r="FJ146">
        <f>IF(ISNA(FH146),NA(),Capability!$K$11)</f>
        <v/>
      </c>
      <c r="FK146">
        <f>IF(ISNA(FH146),NA(),Capability!$J$11)</f>
        <v/>
      </c>
      <c r="FL146">
        <f>IF(ISNA(FH146),NA(),Capability!$L$11)</f>
        <v/>
      </c>
      <c r="FM146">
        <f>IF(OR(ISNA(FI146),ISNA(FI145)),NA(),ABS(FI146-FI145))</f>
        <v/>
      </c>
      <c r="FN146">
        <f>IF(ISNA(FH146),NA(),Capability!$N$11)</f>
        <v/>
      </c>
      <c r="FO146">
        <f>IF(ISNA(FH146),NA(),IF(OR(Capability!$Q$11="",Settings!$F$7&lt;&gt;"Y"),NA(),Capability!$Q$11))</f>
        <v/>
      </c>
      <c r="FP146">
        <f>IF(ISNA(FH146),NA(),IF(OR(Capability!$P$11="",Settings!$F$7&lt;&gt;"Y"),NA(),Capability!$P$11))</f>
        <v/>
      </c>
      <c r="FV146">
        <f>IF((FY$1+142)&gt;FW$1,NA(),(FY$1+142)-4)</f>
        <v/>
      </c>
      <c r="FW146">
        <f>IF((FY$1+142)&gt;FW$1,NA(),INDEX('Data Entry'!$O$5:$O$10004,(FY$1+142)-4))</f>
        <v/>
      </c>
      <c r="FX146">
        <f>IF(ISNA(FV146),NA(),Capability!$K$12)</f>
        <v/>
      </c>
      <c r="FY146">
        <f>IF(ISNA(FV146),NA(),Capability!$J$12)</f>
        <v/>
      </c>
      <c r="FZ146">
        <f>IF(ISNA(FV146),NA(),Capability!$L$12)</f>
        <v/>
      </c>
      <c r="GA146">
        <f>IF(OR(ISNA(FW146),ISNA(FW145)),NA(),ABS(FW146-FW145))</f>
        <v/>
      </c>
      <c r="GB146">
        <f>IF(ISNA(FV146),NA(),Capability!$N$12)</f>
        <v/>
      </c>
      <c r="GC146">
        <f>IF(ISNA(FV146),NA(),IF(OR(Capability!$Q$12="",Settings!$F$7&lt;&gt;"Y"),NA(),Capability!$Q$12))</f>
        <v/>
      </c>
      <c r="GD146">
        <f>IF(ISNA(FV146),NA(),IF(OR(Capability!$P$12="",Settings!$F$7&lt;&gt;"Y"),NA(),Capability!$P$12))</f>
        <v/>
      </c>
      <c r="GJ146">
        <f>IF((GM$1+142)&gt;GK$1,NA(),(GM$1+142)-4)</f>
        <v/>
      </c>
      <c r="GK146">
        <f>IF((GM$1+142)&gt;GK$1,NA(),INDEX('Data Entry'!$P$5:$P$10004,(GM$1+142)-4))</f>
        <v/>
      </c>
      <c r="GL146">
        <f>IF(ISNA(GJ146),NA(),Capability!$K$13)</f>
        <v/>
      </c>
      <c r="GM146">
        <f>IF(ISNA(GJ146),NA(),Capability!$J$13)</f>
        <v/>
      </c>
      <c r="GN146">
        <f>IF(ISNA(GJ146),NA(),Capability!$L$13)</f>
        <v/>
      </c>
      <c r="GO146">
        <f>IF(OR(ISNA(GK146),ISNA(GK145)),NA(),ABS(GK146-GK145))</f>
        <v/>
      </c>
      <c r="GP146">
        <f>IF(ISNA(GJ146),NA(),Capability!$N$13)</f>
        <v/>
      </c>
      <c r="GQ146">
        <f>IF(ISNA(GJ146),NA(),IF(OR(Capability!$Q$13="",Settings!$F$7&lt;&gt;"Y"),NA(),Capability!$Q$13))</f>
        <v/>
      </c>
      <c r="GR146">
        <f>IF(ISNA(GJ146),NA(),IF(OR(Capability!$P$13="",Settings!$F$7&lt;&gt;"Y"),NA(),Capability!$P$13))</f>
        <v/>
      </c>
      <c r="GX146">
        <f>IF((HA$1+142)&gt;GY$1,NA(),(HA$1+142)-4)</f>
        <v/>
      </c>
      <c r="GY146">
        <f>IF((HA$1+142)&gt;GY$1,NA(),INDEX('Data Entry'!$Q$5:$Q$10004,(HA$1+142)-4))</f>
        <v/>
      </c>
      <c r="GZ146">
        <f>IF(ISNA(GX146),NA(),Capability!$K$14)</f>
        <v/>
      </c>
      <c r="HA146">
        <f>IF(ISNA(GX146),NA(),Capability!$J$14)</f>
        <v/>
      </c>
      <c r="HB146">
        <f>IF(ISNA(GX146),NA(),Capability!$L$14)</f>
        <v/>
      </c>
      <c r="HC146">
        <f>IF(OR(ISNA(GY146),ISNA(GY145)),NA(),ABS(GY146-GY145))</f>
        <v/>
      </c>
      <c r="HD146">
        <f>IF(ISNA(GX146),NA(),Capability!$N$14)</f>
        <v/>
      </c>
      <c r="HE146">
        <f>IF(ISNA(GX146),NA(),IF(OR(Capability!$Q$14="",Settings!$F$7&lt;&gt;"Y"),NA(),Capability!$Q$14))</f>
        <v/>
      </c>
      <c r="HF146">
        <f>IF(ISNA(GX146),NA(),IF(OR(Capability!$P$14="",Settings!$F$7&lt;&gt;"Y"),NA(),Capability!$P$14))</f>
        <v/>
      </c>
    </row>
    <row r="147">
      <c r="A147" s="35" t="inlineStr">
        <is>
          <t>Cp</t>
        </is>
      </c>
      <c r="B147" s="38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P147">
        <f>IF((CS$1+143)&gt;CQ$1,NA(),(CS$1+143)-4)</f>
        <v/>
      </c>
      <c r="CQ147">
        <f>IF((CS$1+143)&gt;CQ$1,NA(),INDEX('Data Entry'!$I$5:$I$10004,(CS$1+143)-4))</f>
        <v/>
      </c>
      <c r="CR147">
        <f>IF(ISNA(CP147),NA(),Capability!$K$6)</f>
        <v/>
      </c>
      <c r="CS147">
        <f>IF(ISNA(CP147),NA(),Capability!$J$6)</f>
        <v/>
      </c>
      <c r="CT147">
        <f>IF(ISNA(CP147),NA(),Capability!$L$6)</f>
        <v/>
      </c>
      <c r="CU147">
        <f>IF(OR(ISNA(CQ147),ISNA(CQ146)),NA(),ABS(CQ147-CQ146))</f>
        <v/>
      </c>
      <c r="CV147">
        <f>IF(ISNA(CP147),NA(),Capability!$N$6)</f>
        <v/>
      </c>
      <c r="CW147">
        <f>IF(ISNA(CP147),NA(),IF(OR(Capability!$Q$6="",Settings!$F$7&lt;&gt;"Y"),NA(),Capability!$Q$6))</f>
        <v/>
      </c>
      <c r="CX147">
        <f>IF(ISNA(CP147),NA(),IF(OR(Capability!$P$6="",Settings!$F$7&lt;&gt;"Y"),NA(),Capability!$P$6))</f>
        <v/>
      </c>
      <c r="DD147">
        <f>IF((DG$1+143)&gt;DE$1,NA(),(DG$1+143)-4)</f>
        <v/>
      </c>
      <c r="DE147">
        <f>IF((DG$1+143)&gt;DE$1,NA(),INDEX('Data Entry'!$J$5:$J$10004,(DG$1+143)-4))</f>
        <v/>
      </c>
      <c r="DF147">
        <f>IF(ISNA(DD147),NA(),Capability!$K$7)</f>
        <v/>
      </c>
      <c r="DG147">
        <f>IF(ISNA(DD147),NA(),Capability!$J$7)</f>
        <v/>
      </c>
      <c r="DH147">
        <f>IF(ISNA(DD147),NA(),Capability!$L$7)</f>
        <v/>
      </c>
      <c r="DI147">
        <f>IF(OR(ISNA(DE147),ISNA(DE146)),NA(),ABS(DE147-DE146))</f>
        <v/>
      </c>
      <c r="DJ147">
        <f>IF(ISNA(DD147),NA(),Capability!$N$7)</f>
        <v/>
      </c>
      <c r="DK147">
        <f>IF(ISNA(DD147),NA(),IF(OR(Capability!$Q$7="",Settings!$F$7&lt;&gt;"Y"),NA(),Capability!$Q$7))</f>
        <v/>
      </c>
      <c r="DL147">
        <f>IF(ISNA(DD147),NA(),IF(OR(Capability!$P$7="",Settings!$F$7&lt;&gt;"Y"),NA(),Capability!$P$7))</f>
        <v/>
      </c>
      <c r="DR147">
        <f>IF((DU$1+143)&gt;DS$1,NA(),(DU$1+143)-4)</f>
        <v/>
      </c>
      <c r="DS147">
        <f>IF((DU$1+143)&gt;DS$1,NA(),INDEX('Data Entry'!$K$5:$K$10004,(DU$1+143)-4))</f>
        <v/>
      </c>
      <c r="DT147">
        <f>IF(ISNA(DR147),NA(),Capability!$K$8)</f>
        <v/>
      </c>
      <c r="DU147">
        <f>IF(ISNA(DR147),NA(),Capability!$J$8)</f>
        <v/>
      </c>
      <c r="DV147">
        <f>IF(ISNA(DR147),NA(),Capability!$L$8)</f>
        <v/>
      </c>
      <c r="DW147">
        <f>IF(OR(ISNA(DS147),ISNA(DS146)),NA(),ABS(DS147-DS146))</f>
        <v/>
      </c>
      <c r="DX147">
        <f>IF(ISNA(DR147),NA(),Capability!$N$8)</f>
        <v/>
      </c>
      <c r="DY147">
        <f>IF(ISNA(DR147),NA(),IF(OR(Capability!$Q$8="",Settings!$F$7&lt;&gt;"Y"),NA(),Capability!$Q$8))</f>
        <v/>
      </c>
      <c r="DZ147">
        <f>IF(ISNA(DR147),NA(),IF(OR(Capability!$P$8="",Settings!$F$7&lt;&gt;"Y"),NA(),Capability!$P$8))</f>
        <v/>
      </c>
      <c r="EF147">
        <f>IF((EI$1+143)&gt;EG$1,NA(),(EI$1+143)-4)</f>
        <v/>
      </c>
      <c r="EG147">
        <f>IF((EI$1+143)&gt;EG$1,NA(),INDEX('Data Entry'!$L$5:$L$10004,(EI$1+143)-4))</f>
        <v/>
      </c>
      <c r="EH147">
        <f>IF(ISNA(EF147),NA(),Capability!$K$9)</f>
        <v/>
      </c>
      <c r="EI147">
        <f>IF(ISNA(EF147),NA(),Capability!$J$9)</f>
        <v/>
      </c>
      <c r="EJ147">
        <f>IF(ISNA(EF147),NA(),Capability!$L$9)</f>
        <v/>
      </c>
      <c r="EK147">
        <f>IF(OR(ISNA(EG147),ISNA(EG146)),NA(),ABS(EG147-EG146))</f>
        <v/>
      </c>
      <c r="EL147">
        <f>IF(ISNA(EF147),NA(),Capability!$N$9)</f>
        <v/>
      </c>
      <c r="EM147">
        <f>IF(ISNA(EF147),NA(),IF(OR(Capability!$Q$9="",Settings!$F$7&lt;&gt;"Y"),NA(),Capability!$Q$9))</f>
        <v/>
      </c>
      <c r="EN147">
        <f>IF(ISNA(EF147),NA(),IF(OR(Capability!$P$9="",Settings!$F$7&lt;&gt;"Y"),NA(),Capability!$P$9))</f>
        <v/>
      </c>
      <c r="ET147">
        <f>IF((EW$1+143)&gt;EU$1,NA(),(EW$1+143)-4)</f>
        <v/>
      </c>
      <c r="EU147">
        <f>IF((EW$1+143)&gt;EU$1,NA(),INDEX('Data Entry'!$M$5:$M$10004,(EW$1+143)-4))</f>
        <v/>
      </c>
      <c r="EV147">
        <f>IF(ISNA(ET147),NA(),Capability!$K$10)</f>
        <v/>
      </c>
      <c r="EW147">
        <f>IF(ISNA(ET147),NA(),Capability!$J$10)</f>
        <v/>
      </c>
      <c r="EX147">
        <f>IF(ISNA(ET147),NA(),Capability!$L$10)</f>
        <v/>
      </c>
      <c r="EY147">
        <f>IF(OR(ISNA(EU147),ISNA(EU146)),NA(),ABS(EU147-EU146))</f>
        <v/>
      </c>
      <c r="EZ147">
        <f>IF(ISNA(ET147),NA(),Capability!$N$10)</f>
        <v/>
      </c>
      <c r="FA147">
        <f>IF(ISNA(ET147),NA(),IF(OR(Capability!$Q$10="",Settings!$F$7&lt;&gt;"Y"),NA(),Capability!$Q$10))</f>
        <v/>
      </c>
      <c r="FB147">
        <f>IF(ISNA(ET147),NA(),IF(OR(Capability!$P$10="",Settings!$F$7&lt;&gt;"Y"),NA(),Capability!$P$10))</f>
        <v/>
      </c>
      <c r="FH147">
        <f>IF((FK$1+143)&gt;FI$1,NA(),(FK$1+143)-4)</f>
        <v/>
      </c>
      <c r="FI147">
        <f>IF((FK$1+143)&gt;FI$1,NA(),INDEX('Data Entry'!$N$5:$N$10004,(FK$1+143)-4))</f>
        <v/>
      </c>
      <c r="FJ147">
        <f>IF(ISNA(FH147),NA(),Capability!$K$11)</f>
        <v/>
      </c>
      <c r="FK147">
        <f>IF(ISNA(FH147),NA(),Capability!$J$11)</f>
        <v/>
      </c>
      <c r="FL147">
        <f>IF(ISNA(FH147),NA(),Capability!$L$11)</f>
        <v/>
      </c>
      <c r="FM147">
        <f>IF(OR(ISNA(FI147),ISNA(FI146)),NA(),ABS(FI147-FI146))</f>
        <v/>
      </c>
      <c r="FN147">
        <f>IF(ISNA(FH147),NA(),Capability!$N$11)</f>
        <v/>
      </c>
      <c r="FO147">
        <f>IF(ISNA(FH147),NA(),IF(OR(Capability!$Q$11="",Settings!$F$7&lt;&gt;"Y"),NA(),Capability!$Q$11))</f>
        <v/>
      </c>
      <c r="FP147">
        <f>IF(ISNA(FH147),NA(),IF(OR(Capability!$P$11="",Settings!$F$7&lt;&gt;"Y"),NA(),Capability!$P$11))</f>
        <v/>
      </c>
      <c r="FV147">
        <f>IF((FY$1+143)&gt;FW$1,NA(),(FY$1+143)-4)</f>
        <v/>
      </c>
      <c r="FW147">
        <f>IF((FY$1+143)&gt;FW$1,NA(),INDEX('Data Entry'!$O$5:$O$10004,(FY$1+143)-4))</f>
        <v/>
      </c>
      <c r="FX147">
        <f>IF(ISNA(FV147),NA(),Capability!$K$12)</f>
        <v/>
      </c>
      <c r="FY147">
        <f>IF(ISNA(FV147),NA(),Capability!$J$12)</f>
        <v/>
      </c>
      <c r="FZ147">
        <f>IF(ISNA(FV147),NA(),Capability!$L$12)</f>
        <v/>
      </c>
      <c r="GA147">
        <f>IF(OR(ISNA(FW147),ISNA(FW146)),NA(),ABS(FW147-FW146))</f>
        <v/>
      </c>
      <c r="GB147">
        <f>IF(ISNA(FV147),NA(),Capability!$N$12)</f>
        <v/>
      </c>
      <c r="GC147">
        <f>IF(ISNA(FV147),NA(),IF(OR(Capability!$Q$12="",Settings!$F$7&lt;&gt;"Y"),NA(),Capability!$Q$12))</f>
        <v/>
      </c>
      <c r="GD147">
        <f>IF(ISNA(FV147),NA(),IF(OR(Capability!$P$12="",Settings!$F$7&lt;&gt;"Y"),NA(),Capability!$P$12))</f>
        <v/>
      </c>
      <c r="GJ147">
        <f>IF((GM$1+143)&gt;GK$1,NA(),(GM$1+143)-4)</f>
        <v/>
      </c>
      <c r="GK147">
        <f>IF((GM$1+143)&gt;GK$1,NA(),INDEX('Data Entry'!$P$5:$P$10004,(GM$1+143)-4))</f>
        <v/>
      </c>
      <c r="GL147">
        <f>IF(ISNA(GJ147),NA(),Capability!$K$13)</f>
        <v/>
      </c>
      <c r="GM147">
        <f>IF(ISNA(GJ147),NA(),Capability!$J$13)</f>
        <v/>
      </c>
      <c r="GN147">
        <f>IF(ISNA(GJ147),NA(),Capability!$L$13)</f>
        <v/>
      </c>
      <c r="GO147">
        <f>IF(OR(ISNA(GK147),ISNA(GK146)),NA(),ABS(GK147-GK146))</f>
        <v/>
      </c>
      <c r="GP147">
        <f>IF(ISNA(GJ147),NA(),Capability!$N$13)</f>
        <v/>
      </c>
      <c r="GQ147">
        <f>IF(ISNA(GJ147),NA(),IF(OR(Capability!$Q$13="",Settings!$F$7&lt;&gt;"Y"),NA(),Capability!$Q$13))</f>
        <v/>
      </c>
      <c r="GR147">
        <f>IF(ISNA(GJ147),NA(),IF(OR(Capability!$P$13="",Settings!$F$7&lt;&gt;"Y"),NA(),Capability!$P$13))</f>
        <v/>
      </c>
      <c r="GX147">
        <f>IF((HA$1+143)&gt;GY$1,NA(),(HA$1+143)-4)</f>
        <v/>
      </c>
      <c r="GY147">
        <f>IF((HA$1+143)&gt;GY$1,NA(),INDEX('Data Entry'!$Q$5:$Q$10004,(HA$1+143)-4))</f>
        <v/>
      </c>
      <c r="GZ147">
        <f>IF(ISNA(GX147),NA(),Capability!$K$14)</f>
        <v/>
      </c>
      <c r="HA147">
        <f>IF(ISNA(GX147),NA(),Capability!$J$14)</f>
        <v/>
      </c>
      <c r="HB147">
        <f>IF(ISNA(GX147),NA(),Capability!$L$14)</f>
        <v/>
      </c>
      <c r="HC147">
        <f>IF(OR(ISNA(GY147),ISNA(GY146)),NA(),ABS(GY147-GY146))</f>
        <v/>
      </c>
      <c r="HD147">
        <f>IF(ISNA(GX147),NA(),Capability!$N$14)</f>
        <v/>
      </c>
      <c r="HE147">
        <f>IF(ISNA(GX147),NA(),IF(OR(Capability!$Q$14="",Settings!$F$7&lt;&gt;"Y"),NA(),Capability!$Q$14))</f>
        <v/>
      </c>
      <c r="HF147">
        <f>IF(ISNA(GX147),NA(),IF(OR(Capability!$P$14="",Settings!$F$7&lt;&gt;"Y"),NA(),Capability!$P$14))</f>
        <v/>
      </c>
    </row>
    <row r="148">
      <c r="A148" s="35" t="inlineStr">
        <is>
          <t>Cpk</t>
        </is>
      </c>
      <c r="B148" s="38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P148">
        <f>IF((CS$1+144)&gt;CQ$1,NA(),(CS$1+144)-4)</f>
        <v/>
      </c>
      <c r="CQ148">
        <f>IF((CS$1+144)&gt;CQ$1,NA(),INDEX('Data Entry'!$I$5:$I$10004,(CS$1+144)-4))</f>
        <v/>
      </c>
      <c r="CR148">
        <f>IF(ISNA(CP148),NA(),Capability!$K$6)</f>
        <v/>
      </c>
      <c r="CS148">
        <f>IF(ISNA(CP148),NA(),Capability!$J$6)</f>
        <v/>
      </c>
      <c r="CT148">
        <f>IF(ISNA(CP148),NA(),Capability!$L$6)</f>
        <v/>
      </c>
      <c r="CU148">
        <f>IF(OR(ISNA(CQ148),ISNA(CQ147)),NA(),ABS(CQ148-CQ147))</f>
        <v/>
      </c>
      <c r="CV148">
        <f>IF(ISNA(CP148),NA(),Capability!$N$6)</f>
        <v/>
      </c>
      <c r="CW148">
        <f>IF(ISNA(CP148),NA(),IF(OR(Capability!$Q$6="",Settings!$F$7&lt;&gt;"Y"),NA(),Capability!$Q$6))</f>
        <v/>
      </c>
      <c r="CX148">
        <f>IF(ISNA(CP148),NA(),IF(OR(Capability!$P$6="",Settings!$F$7&lt;&gt;"Y"),NA(),Capability!$P$6))</f>
        <v/>
      </c>
      <c r="DD148">
        <f>IF((DG$1+144)&gt;DE$1,NA(),(DG$1+144)-4)</f>
        <v/>
      </c>
      <c r="DE148">
        <f>IF((DG$1+144)&gt;DE$1,NA(),INDEX('Data Entry'!$J$5:$J$10004,(DG$1+144)-4))</f>
        <v/>
      </c>
      <c r="DF148">
        <f>IF(ISNA(DD148),NA(),Capability!$K$7)</f>
        <v/>
      </c>
      <c r="DG148">
        <f>IF(ISNA(DD148),NA(),Capability!$J$7)</f>
        <v/>
      </c>
      <c r="DH148">
        <f>IF(ISNA(DD148),NA(),Capability!$L$7)</f>
        <v/>
      </c>
      <c r="DI148">
        <f>IF(OR(ISNA(DE148),ISNA(DE147)),NA(),ABS(DE148-DE147))</f>
        <v/>
      </c>
      <c r="DJ148">
        <f>IF(ISNA(DD148),NA(),Capability!$N$7)</f>
        <v/>
      </c>
      <c r="DK148">
        <f>IF(ISNA(DD148),NA(),IF(OR(Capability!$Q$7="",Settings!$F$7&lt;&gt;"Y"),NA(),Capability!$Q$7))</f>
        <v/>
      </c>
      <c r="DL148">
        <f>IF(ISNA(DD148),NA(),IF(OR(Capability!$P$7="",Settings!$F$7&lt;&gt;"Y"),NA(),Capability!$P$7))</f>
        <v/>
      </c>
      <c r="DR148">
        <f>IF((DU$1+144)&gt;DS$1,NA(),(DU$1+144)-4)</f>
        <v/>
      </c>
      <c r="DS148">
        <f>IF((DU$1+144)&gt;DS$1,NA(),INDEX('Data Entry'!$K$5:$K$10004,(DU$1+144)-4))</f>
        <v/>
      </c>
      <c r="DT148">
        <f>IF(ISNA(DR148),NA(),Capability!$K$8)</f>
        <v/>
      </c>
      <c r="DU148">
        <f>IF(ISNA(DR148),NA(),Capability!$J$8)</f>
        <v/>
      </c>
      <c r="DV148">
        <f>IF(ISNA(DR148),NA(),Capability!$L$8)</f>
        <v/>
      </c>
      <c r="DW148">
        <f>IF(OR(ISNA(DS148),ISNA(DS147)),NA(),ABS(DS148-DS147))</f>
        <v/>
      </c>
      <c r="DX148">
        <f>IF(ISNA(DR148),NA(),Capability!$N$8)</f>
        <v/>
      </c>
      <c r="DY148">
        <f>IF(ISNA(DR148),NA(),IF(OR(Capability!$Q$8="",Settings!$F$7&lt;&gt;"Y"),NA(),Capability!$Q$8))</f>
        <v/>
      </c>
      <c r="DZ148">
        <f>IF(ISNA(DR148),NA(),IF(OR(Capability!$P$8="",Settings!$F$7&lt;&gt;"Y"),NA(),Capability!$P$8))</f>
        <v/>
      </c>
      <c r="EF148">
        <f>IF((EI$1+144)&gt;EG$1,NA(),(EI$1+144)-4)</f>
        <v/>
      </c>
      <c r="EG148">
        <f>IF((EI$1+144)&gt;EG$1,NA(),INDEX('Data Entry'!$L$5:$L$10004,(EI$1+144)-4))</f>
        <v/>
      </c>
      <c r="EH148">
        <f>IF(ISNA(EF148),NA(),Capability!$K$9)</f>
        <v/>
      </c>
      <c r="EI148">
        <f>IF(ISNA(EF148),NA(),Capability!$J$9)</f>
        <v/>
      </c>
      <c r="EJ148">
        <f>IF(ISNA(EF148),NA(),Capability!$L$9)</f>
        <v/>
      </c>
      <c r="EK148">
        <f>IF(OR(ISNA(EG148),ISNA(EG147)),NA(),ABS(EG148-EG147))</f>
        <v/>
      </c>
      <c r="EL148">
        <f>IF(ISNA(EF148),NA(),Capability!$N$9)</f>
        <v/>
      </c>
      <c r="EM148">
        <f>IF(ISNA(EF148),NA(),IF(OR(Capability!$Q$9="",Settings!$F$7&lt;&gt;"Y"),NA(),Capability!$Q$9))</f>
        <v/>
      </c>
      <c r="EN148">
        <f>IF(ISNA(EF148),NA(),IF(OR(Capability!$P$9="",Settings!$F$7&lt;&gt;"Y"),NA(),Capability!$P$9))</f>
        <v/>
      </c>
      <c r="ET148">
        <f>IF((EW$1+144)&gt;EU$1,NA(),(EW$1+144)-4)</f>
        <v/>
      </c>
      <c r="EU148">
        <f>IF((EW$1+144)&gt;EU$1,NA(),INDEX('Data Entry'!$M$5:$M$10004,(EW$1+144)-4))</f>
        <v/>
      </c>
      <c r="EV148">
        <f>IF(ISNA(ET148),NA(),Capability!$K$10)</f>
        <v/>
      </c>
      <c r="EW148">
        <f>IF(ISNA(ET148),NA(),Capability!$J$10)</f>
        <v/>
      </c>
      <c r="EX148">
        <f>IF(ISNA(ET148),NA(),Capability!$L$10)</f>
        <v/>
      </c>
      <c r="EY148">
        <f>IF(OR(ISNA(EU148),ISNA(EU147)),NA(),ABS(EU148-EU147))</f>
        <v/>
      </c>
      <c r="EZ148">
        <f>IF(ISNA(ET148),NA(),Capability!$N$10)</f>
        <v/>
      </c>
      <c r="FA148">
        <f>IF(ISNA(ET148),NA(),IF(OR(Capability!$Q$10="",Settings!$F$7&lt;&gt;"Y"),NA(),Capability!$Q$10))</f>
        <v/>
      </c>
      <c r="FB148">
        <f>IF(ISNA(ET148),NA(),IF(OR(Capability!$P$10="",Settings!$F$7&lt;&gt;"Y"),NA(),Capability!$P$10))</f>
        <v/>
      </c>
      <c r="FH148">
        <f>IF((FK$1+144)&gt;FI$1,NA(),(FK$1+144)-4)</f>
        <v/>
      </c>
      <c r="FI148">
        <f>IF((FK$1+144)&gt;FI$1,NA(),INDEX('Data Entry'!$N$5:$N$10004,(FK$1+144)-4))</f>
        <v/>
      </c>
      <c r="FJ148">
        <f>IF(ISNA(FH148),NA(),Capability!$K$11)</f>
        <v/>
      </c>
      <c r="FK148">
        <f>IF(ISNA(FH148),NA(),Capability!$J$11)</f>
        <v/>
      </c>
      <c r="FL148">
        <f>IF(ISNA(FH148),NA(),Capability!$L$11)</f>
        <v/>
      </c>
      <c r="FM148">
        <f>IF(OR(ISNA(FI148),ISNA(FI147)),NA(),ABS(FI148-FI147))</f>
        <v/>
      </c>
      <c r="FN148">
        <f>IF(ISNA(FH148),NA(),Capability!$N$11)</f>
        <v/>
      </c>
      <c r="FO148">
        <f>IF(ISNA(FH148),NA(),IF(OR(Capability!$Q$11="",Settings!$F$7&lt;&gt;"Y"),NA(),Capability!$Q$11))</f>
        <v/>
      </c>
      <c r="FP148">
        <f>IF(ISNA(FH148),NA(),IF(OR(Capability!$P$11="",Settings!$F$7&lt;&gt;"Y"),NA(),Capability!$P$11))</f>
        <v/>
      </c>
      <c r="FV148">
        <f>IF((FY$1+144)&gt;FW$1,NA(),(FY$1+144)-4)</f>
        <v/>
      </c>
      <c r="FW148">
        <f>IF((FY$1+144)&gt;FW$1,NA(),INDEX('Data Entry'!$O$5:$O$10004,(FY$1+144)-4))</f>
        <v/>
      </c>
      <c r="FX148">
        <f>IF(ISNA(FV148),NA(),Capability!$K$12)</f>
        <v/>
      </c>
      <c r="FY148">
        <f>IF(ISNA(FV148),NA(),Capability!$J$12)</f>
        <v/>
      </c>
      <c r="FZ148">
        <f>IF(ISNA(FV148),NA(),Capability!$L$12)</f>
        <v/>
      </c>
      <c r="GA148">
        <f>IF(OR(ISNA(FW148),ISNA(FW147)),NA(),ABS(FW148-FW147))</f>
        <v/>
      </c>
      <c r="GB148">
        <f>IF(ISNA(FV148),NA(),Capability!$N$12)</f>
        <v/>
      </c>
      <c r="GC148">
        <f>IF(ISNA(FV148),NA(),IF(OR(Capability!$Q$12="",Settings!$F$7&lt;&gt;"Y"),NA(),Capability!$Q$12))</f>
        <v/>
      </c>
      <c r="GD148">
        <f>IF(ISNA(FV148),NA(),IF(OR(Capability!$P$12="",Settings!$F$7&lt;&gt;"Y"),NA(),Capability!$P$12))</f>
        <v/>
      </c>
      <c r="GJ148">
        <f>IF((GM$1+144)&gt;GK$1,NA(),(GM$1+144)-4)</f>
        <v/>
      </c>
      <c r="GK148">
        <f>IF((GM$1+144)&gt;GK$1,NA(),INDEX('Data Entry'!$P$5:$P$10004,(GM$1+144)-4))</f>
        <v/>
      </c>
      <c r="GL148">
        <f>IF(ISNA(GJ148),NA(),Capability!$K$13)</f>
        <v/>
      </c>
      <c r="GM148">
        <f>IF(ISNA(GJ148),NA(),Capability!$J$13)</f>
        <v/>
      </c>
      <c r="GN148">
        <f>IF(ISNA(GJ148),NA(),Capability!$L$13)</f>
        <v/>
      </c>
      <c r="GO148">
        <f>IF(OR(ISNA(GK148),ISNA(GK147)),NA(),ABS(GK148-GK147))</f>
        <v/>
      </c>
      <c r="GP148">
        <f>IF(ISNA(GJ148),NA(),Capability!$N$13)</f>
        <v/>
      </c>
      <c r="GQ148">
        <f>IF(ISNA(GJ148),NA(),IF(OR(Capability!$Q$13="",Settings!$F$7&lt;&gt;"Y"),NA(),Capability!$Q$13))</f>
        <v/>
      </c>
      <c r="GR148">
        <f>IF(ISNA(GJ148),NA(),IF(OR(Capability!$P$13="",Settings!$F$7&lt;&gt;"Y"),NA(),Capability!$P$13))</f>
        <v/>
      </c>
      <c r="GX148">
        <f>IF((HA$1+144)&gt;GY$1,NA(),(HA$1+144)-4)</f>
        <v/>
      </c>
      <c r="GY148">
        <f>IF((HA$1+144)&gt;GY$1,NA(),INDEX('Data Entry'!$Q$5:$Q$10004,(HA$1+144)-4))</f>
        <v/>
      </c>
      <c r="GZ148">
        <f>IF(ISNA(GX148),NA(),Capability!$K$14)</f>
        <v/>
      </c>
      <c r="HA148">
        <f>IF(ISNA(GX148),NA(),Capability!$J$14)</f>
        <v/>
      </c>
      <c r="HB148">
        <f>IF(ISNA(GX148),NA(),Capability!$L$14)</f>
        <v/>
      </c>
      <c r="HC148">
        <f>IF(OR(ISNA(GY148),ISNA(GY147)),NA(),ABS(GY148-GY147))</f>
        <v/>
      </c>
      <c r="HD148">
        <f>IF(ISNA(GX148),NA(),Capability!$N$14)</f>
        <v/>
      </c>
      <c r="HE148">
        <f>IF(ISNA(GX148),NA(),IF(OR(Capability!$Q$14="",Settings!$F$7&lt;&gt;"Y"),NA(),Capability!$Q$14))</f>
        <v/>
      </c>
      <c r="HF148">
        <f>IF(ISNA(GX148),NA(),IF(OR(Capability!$P$14="",Settings!$F$7&lt;&gt;"Y"),NA(),Capability!$P$14))</f>
        <v/>
      </c>
    </row>
    <row r="149">
      <c r="A149" s="35" t="inlineStr">
        <is>
          <t>Pp</t>
        </is>
      </c>
      <c r="B149" s="38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P149">
        <f>IF((CS$1+145)&gt;CQ$1,NA(),(CS$1+145)-4)</f>
        <v/>
      </c>
      <c r="CQ149">
        <f>IF((CS$1+145)&gt;CQ$1,NA(),INDEX('Data Entry'!$I$5:$I$10004,(CS$1+145)-4))</f>
        <v/>
      </c>
      <c r="CR149">
        <f>IF(ISNA(CP149),NA(),Capability!$K$6)</f>
        <v/>
      </c>
      <c r="CS149">
        <f>IF(ISNA(CP149),NA(),Capability!$J$6)</f>
        <v/>
      </c>
      <c r="CT149">
        <f>IF(ISNA(CP149),NA(),Capability!$L$6)</f>
        <v/>
      </c>
      <c r="CU149">
        <f>IF(OR(ISNA(CQ149),ISNA(CQ148)),NA(),ABS(CQ149-CQ148))</f>
        <v/>
      </c>
      <c r="CV149">
        <f>IF(ISNA(CP149),NA(),Capability!$N$6)</f>
        <v/>
      </c>
      <c r="CW149">
        <f>IF(ISNA(CP149),NA(),IF(OR(Capability!$Q$6="",Settings!$F$7&lt;&gt;"Y"),NA(),Capability!$Q$6))</f>
        <v/>
      </c>
      <c r="CX149">
        <f>IF(ISNA(CP149),NA(),IF(OR(Capability!$P$6="",Settings!$F$7&lt;&gt;"Y"),NA(),Capability!$P$6))</f>
        <v/>
      </c>
      <c r="DD149">
        <f>IF((DG$1+145)&gt;DE$1,NA(),(DG$1+145)-4)</f>
        <v/>
      </c>
      <c r="DE149">
        <f>IF((DG$1+145)&gt;DE$1,NA(),INDEX('Data Entry'!$J$5:$J$10004,(DG$1+145)-4))</f>
        <v/>
      </c>
      <c r="DF149">
        <f>IF(ISNA(DD149),NA(),Capability!$K$7)</f>
        <v/>
      </c>
      <c r="DG149">
        <f>IF(ISNA(DD149),NA(),Capability!$J$7)</f>
        <v/>
      </c>
      <c r="DH149">
        <f>IF(ISNA(DD149),NA(),Capability!$L$7)</f>
        <v/>
      </c>
      <c r="DI149">
        <f>IF(OR(ISNA(DE149),ISNA(DE148)),NA(),ABS(DE149-DE148))</f>
        <v/>
      </c>
      <c r="DJ149">
        <f>IF(ISNA(DD149),NA(),Capability!$N$7)</f>
        <v/>
      </c>
      <c r="DK149">
        <f>IF(ISNA(DD149),NA(),IF(OR(Capability!$Q$7="",Settings!$F$7&lt;&gt;"Y"),NA(),Capability!$Q$7))</f>
        <v/>
      </c>
      <c r="DL149">
        <f>IF(ISNA(DD149),NA(),IF(OR(Capability!$P$7="",Settings!$F$7&lt;&gt;"Y"),NA(),Capability!$P$7))</f>
        <v/>
      </c>
      <c r="DR149">
        <f>IF((DU$1+145)&gt;DS$1,NA(),(DU$1+145)-4)</f>
        <v/>
      </c>
      <c r="DS149">
        <f>IF((DU$1+145)&gt;DS$1,NA(),INDEX('Data Entry'!$K$5:$K$10004,(DU$1+145)-4))</f>
        <v/>
      </c>
      <c r="DT149">
        <f>IF(ISNA(DR149),NA(),Capability!$K$8)</f>
        <v/>
      </c>
      <c r="DU149">
        <f>IF(ISNA(DR149),NA(),Capability!$J$8)</f>
        <v/>
      </c>
      <c r="DV149">
        <f>IF(ISNA(DR149),NA(),Capability!$L$8)</f>
        <v/>
      </c>
      <c r="DW149">
        <f>IF(OR(ISNA(DS149),ISNA(DS148)),NA(),ABS(DS149-DS148))</f>
        <v/>
      </c>
      <c r="DX149">
        <f>IF(ISNA(DR149),NA(),Capability!$N$8)</f>
        <v/>
      </c>
      <c r="DY149">
        <f>IF(ISNA(DR149),NA(),IF(OR(Capability!$Q$8="",Settings!$F$7&lt;&gt;"Y"),NA(),Capability!$Q$8))</f>
        <v/>
      </c>
      <c r="DZ149">
        <f>IF(ISNA(DR149),NA(),IF(OR(Capability!$P$8="",Settings!$F$7&lt;&gt;"Y"),NA(),Capability!$P$8))</f>
        <v/>
      </c>
      <c r="EF149">
        <f>IF((EI$1+145)&gt;EG$1,NA(),(EI$1+145)-4)</f>
        <v/>
      </c>
      <c r="EG149">
        <f>IF((EI$1+145)&gt;EG$1,NA(),INDEX('Data Entry'!$L$5:$L$10004,(EI$1+145)-4))</f>
        <v/>
      </c>
      <c r="EH149">
        <f>IF(ISNA(EF149),NA(),Capability!$K$9)</f>
        <v/>
      </c>
      <c r="EI149">
        <f>IF(ISNA(EF149),NA(),Capability!$J$9)</f>
        <v/>
      </c>
      <c r="EJ149">
        <f>IF(ISNA(EF149),NA(),Capability!$L$9)</f>
        <v/>
      </c>
      <c r="EK149">
        <f>IF(OR(ISNA(EG149),ISNA(EG148)),NA(),ABS(EG149-EG148))</f>
        <v/>
      </c>
      <c r="EL149">
        <f>IF(ISNA(EF149),NA(),Capability!$N$9)</f>
        <v/>
      </c>
      <c r="EM149">
        <f>IF(ISNA(EF149),NA(),IF(OR(Capability!$Q$9="",Settings!$F$7&lt;&gt;"Y"),NA(),Capability!$Q$9))</f>
        <v/>
      </c>
      <c r="EN149">
        <f>IF(ISNA(EF149),NA(),IF(OR(Capability!$P$9="",Settings!$F$7&lt;&gt;"Y"),NA(),Capability!$P$9))</f>
        <v/>
      </c>
      <c r="ET149">
        <f>IF((EW$1+145)&gt;EU$1,NA(),(EW$1+145)-4)</f>
        <v/>
      </c>
      <c r="EU149">
        <f>IF((EW$1+145)&gt;EU$1,NA(),INDEX('Data Entry'!$M$5:$M$10004,(EW$1+145)-4))</f>
        <v/>
      </c>
      <c r="EV149">
        <f>IF(ISNA(ET149),NA(),Capability!$K$10)</f>
        <v/>
      </c>
      <c r="EW149">
        <f>IF(ISNA(ET149),NA(),Capability!$J$10)</f>
        <v/>
      </c>
      <c r="EX149">
        <f>IF(ISNA(ET149),NA(),Capability!$L$10)</f>
        <v/>
      </c>
      <c r="EY149">
        <f>IF(OR(ISNA(EU149),ISNA(EU148)),NA(),ABS(EU149-EU148))</f>
        <v/>
      </c>
      <c r="EZ149">
        <f>IF(ISNA(ET149),NA(),Capability!$N$10)</f>
        <v/>
      </c>
      <c r="FA149">
        <f>IF(ISNA(ET149),NA(),IF(OR(Capability!$Q$10="",Settings!$F$7&lt;&gt;"Y"),NA(),Capability!$Q$10))</f>
        <v/>
      </c>
      <c r="FB149">
        <f>IF(ISNA(ET149),NA(),IF(OR(Capability!$P$10="",Settings!$F$7&lt;&gt;"Y"),NA(),Capability!$P$10))</f>
        <v/>
      </c>
      <c r="FH149">
        <f>IF((FK$1+145)&gt;FI$1,NA(),(FK$1+145)-4)</f>
        <v/>
      </c>
      <c r="FI149">
        <f>IF((FK$1+145)&gt;FI$1,NA(),INDEX('Data Entry'!$N$5:$N$10004,(FK$1+145)-4))</f>
        <v/>
      </c>
      <c r="FJ149">
        <f>IF(ISNA(FH149),NA(),Capability!$K$11)</f>
        <v/>
      </c>
      <c r="FK149">
        <f>IF(ISNA(FH149),NA(),Capability!$J$11)</f>
        <v/>
      </c>
      <c r="FL149">
        <f>IF(ISNA(FH149),NA(),Capability!$L$11)</f>
        <v/>
      </c>
      <c r="FM149">
        <f>IF(OR(ISNA(FI149),ISNA(FI148)),NA(),ABS(FI149-FI148))</f>
        <v/>
      </c>
      <c r="FN149">
        <f>IF(ISNA(FH149),NA(),Capability!$N$11)</f>
        <v/>
      </c>
      <c r="FO149">
        <f>IF(ISNA(FH149),NA(),IF(OR(Capability!$Q$11="",Settings!$F$7&lt;&gt;"Y"),NA(),Capability!$Q$11))</f>
        <v/>
      </c>
      <c r="FP149">
        <f>IF(ISNA(FH149),NA(),IF(OR(Capability!$P$11="",Settings!$F$7&lt;&gt;"Y"),NA(),Capability!$P$11))</f>
        <v/>
      </c>
      <c r="FV149">
        <f>IF((FY$1+145)&gt;FW$1,NA(),(FY$1+145)-4)</f>
        <v/>
      </c>
      <c r="FW149">
        <f>IF((FY$1+145)&gt;FW$1,NA(),INDEX('Data Entry'!$O$5:$O$10004,(FY$1+145)-4))</f>
        <v/>
      </c>
      <c r="FX149">
        <f>IF(ISNA(FV149),NA(),Capability!$K$12)</f>
        <v/>
      </c>
      <c r="FY149">
        <f>IF(ISNA(FV149),NA(),Capability!$J$12)</f>
        <v/>
      </c>
      <c r="FZ149">
        <f>IF(ISNA(FV149),NA(),Capability!$L$12)</f>
        <v/>
      </c>
      <c r="GA149">
        <f>IF(OR(ISNA(FW149),ISNA(FW148)),NA(),ABS(FW149-FW148))</f>
        <v/>
      </c>
      <c r="GB149">
        <f>IF(ISNA(FV149),NA(),Capability!$N$12)</f>
        <v/>
      </c>
      <c r="GC149">
        <f>IF(ISNA(FV149),NA(),IF(OR(Capability!$Q$12="",Settings!$F$7&lt;&gt;"Y"),NA(),Capability!$Q$12))</f>
        <v/>
      </c>
      <c r="GD149">
        <f>IF(ISNA(FV149),NA(),IF(OR(Capability!$P$12="",Settings!$F$7&lt;&gt;"Y"),NA(),Capability!$P$12))</f>
        <v/>
      </c>
      <c r="GJ149">
        <f>IF((GM$1+145)&gt;GK$1,NA(),(GM$1+145)-4)</f>
        <v/>
      </c>
      <c r="GK149">
        <f>IF((GM$1+145)&gt;GK$1,NA(),INDEX('Data Entry'!$P$5:$P$10004,(GM$1+145)-4))</f>
        <v/>
      </c>
      <c r="GL149">
        <f>IF(ISNA(GJ149),NA(),Capability!$K$13)</f>
        <v/>
      </c>
      <c r="GM149">
        <f>IF(ISNA(GJ149),NA(),Capability!$J$13)</f>
        <v/>
      </c>
      <c r="GN149">
        <f>IF(ISNA(GJ149),NA(),Capability!$L$13)</f>
        <v/>
      </c>
      <c r="GO149">
        <f>IF(OR(ISNA(GK149),ISNA(GK148)),NA(),ABS(GK149-GK148))</f>
        <v/>
      </c>
      <c r="GP149">
        <f>IF(ISNA(GJ149),NA(),Capability!$N$13)</f>
        <v/>
      </c>
      <c r="GQ149">
        <f>IF(ISNA(GJ149),NA(),IF(OR(Capability!$Q$13="",Settings!$F$7&lt;&gt;"Y"),NA(),Capability!$Q$13))</f>
        <v/>
      </c>
      <c r="GR149">
        <f>IF(ISNA(GJ149),NA(),IF(OR(Capability!$P$13="",Settings!$F$7&lt;&gt;"Y"),NA(),Capability!$P$13))</f>
        <v/>
      </c>
      <c r="GX149">
        <f>IF((HA$1+145)&gt;GY$1,NA(),(HA$1+145)-4)</f>
        <v/>
      </c>
      <c r="GY149">
        <f>IF((HA$1+145)&gt;GY$1,NA(),INDEX('Data Entry'!$Q$5:$Q$10004,(HA$1+145)-4))</f>
        <v/>
      </c>
      <c r="GZ149">
        <f>IF(ISNA(GX149),NA(),Capability!$K$14)</f>
        <v/>
      </c>
      <c r="HA149">
        <f>IF(ISNA(GX149),NA(),Capability!$J$14)</f>
        <v/>
      </c>
      <c r="HB149">
        <f>IF(ISNA(GX149),NA(),Capability!$L$14)</f>
        <v/>
      </c>
      <c r="HC149">
        <f>IF(OR(ISNA(GY149),ISNA(GY148)),NA(),ABS(GY149-GY148))</f>
        <v/>
      </c>
      <c r="HD149">
        <f>IF(ISNA(GX149),NA(),Capability!$N$14)</f>
        <v/>
      </c>
      <c r="HE149">
        <f>IF(ISNA(GX149),NA(),IF(OR(Capability!$Q$14="",Settings!$F$7&lt;&gt;"Y"),NA(),Capability!$Q$14))</f>
        <v/>
      </c>
      <c r="HF149">
        <f>IF(ISNA(GX149),NA(),IF(OR(Capability!$P$14="",Settings!$F$7&lt;&gt;"Y"),NA(),Capability!$P$14))</f>
        <v/>
      </c>
    </row>
    <row r="150">
      <c r="A150" s="35" t="inlineStr">
        <is>
          <t>Ppk</t>
        </is>
      </c>
      <c r="B150" s="38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P150">
        <f>IF((CS$1+146)&gt;CQ$1,NA(),(CS$1+146)-4)</f>
        <v/>
      </c>
      <c r="CQ150">
        <f>IF((CS$1+146)&gt;CQ$1,NA(),INDEX('Data Entry'!$I$5:$I$10004,(CS$1+146)-4))</f>
        <v/>
      </c>
      <c r="CR150">
        <f>IF(ISNA(CP150),NA(),Capability!$K$6)</f>
        <v/>
      </c>
      <c r="CS150">
        <f>IF(ISNA(CP150),NA(),Capability!$J$6)</f>
        <v/>
      </c>
      <c r="CT150">
        <f>IF(ISNA(CP150),NA(),Capability!$L$6)</f>
        <v/>
      </c>
      <c r="CU150">
        <f>IF(OR(ISNA(CQ150),ISNA(CQ149)),NA(),ABS(CQ150-CQ149))</f>
        <v/>
      </c>
      <c r="CV150">
        <f>IF(ISNA(CP150),NA(),Capability!$N$6)</f>
        <v/>
      </c>
      <c r="CW150">
        <f>IF(ISNA(CP150),NA(),IF(OR(Capability!$Q$6="",Settings!$F$7&lt;&gt;"Y"),NA(),Capability!$Q$6))</f>
        <v/>
      </c>
      <c r="CX150">
        <f>IF(ISNA(CP150),NA(),IF(OR(Capability!$P$6="",Settings!$F$7&lt;&gt;"Y"),NA(),Capability!$P$6))</f>
        <v/>
      </c>
      <c r="DD150">
        <f>IF((DG$1+146)&gt;DE$1,NA(),(DG$1+146)-4)</f>
        <v/>
      </c>
      <c r="DE150">
        <f>IF((DG$1+146)&gt;DE$1,NA(),INDEX('Data Entry'!$J$5:$J$10004,(DG$1+146)-4))</f>
        <v/>
      </c>
      <c r="DF150">
        <f>IF(ISNA(DD150),NA(),Capability!$K$7)</f>
        <v/>
      </c>
      <c r="DG150">
        <f>IF(ISNA(DD150),NA(),Capability!$J$7)</f>
        <v/>
      </c>
      <c r="DH150">
        <f>IF(ISNA(DD150),NA(),Capability!$L$7)</f>
        <v/>
      </c>
      <c r="DI150">
        <f>IF(OR(ISNA(DE150),ISNA(DE149)),NA(),ABS(DE150-DE149))</f>
        <v/>
      </c>
      <c r="DJ150">
        <f>IF(ISNA(DD150),NA(),Capability!$N$7)</f>
        <v/>
      </c>
      <c r="DK150">
        <f>IF(ISNA(DD150),NA(),IF(OR(Capability!$Q$7="",Settings!$F$7&lt;&gt;"Y"),NA(),Capability!$Q$7))</f>
        <v/>
      </c>
      <c r="DL150">
        <f>IF(ISNA(DD150),NA(),IF(OR(Capability!$P$7="",Settings!$F$7&lt;&gt;"Y"),NA(),Capability!$P$7))</f>
        <v/>
      </c>
      <c r="DR150">
        <f>IF((DU$1+146)&gt;DS$1,NA(),(DU$1+146)-4)</f>
        <v/>
      </c>
      <c r="DS150">
        <f>IF((DU$1+146)&gt;DS$1,NA(),INDEX('Data Entry'!$K$5:$K$10004,(DU$1+146)-4))</f>
        <v/>
      </c>
      <c r="DT150">
        <f>IF(ISNA(DR150),NA(),Capability!$K$8)</f>
        <v/>
      </c>
      <c r="DU150">
        <f>IF(ISNA(DR150),NA(),Capability!$J$8)</f>
        <v/>
      </c>
      <c r="DV150">
        <f>IF(ISNA(DR150),NA(),Capability!$L$8)</f>
        <v/>
      </c>
      <c r="DW150">
        <f>IF(OR(ISNA(DS150),ISNA(DS149)),NA(),ABS(DS150-DS149))</f>
        <v/>
      </c>
      <c r="DX150">
        <f>IF(ISNA(DR150),NA(),Capability!$N$8)</f>
        <v/>
      </c>
      <c r="DY150">
        <f>IF(ISNA(DR150),NA(),IF(OR(Capability!$Q$8="",Settings!$F$7&lt;&gt;"Y"),NA(),Capability!$Q$8))</f>
        <v/>
      </c>
      <c r="DZ150">
        <f>IF(ISNA(DR150),NA(),IF(OR(Capability!$P$8="",Settings!$F$7&lt;&gt;"Y"),NA(),Capability!$P$8))</f>
        <v/>
      </c>
      <c r="EF150">
        <f>IF((EI$1+146)&gt;EG$1,NA(),(EI$1+146)-4)</f>
        <v/>
      </c>
      <c r="EG150">
        <f>IF((EI$1+146)&gt;EG$1,NA(),INDEX('Data Entry'!$L$5:$L$10004,(EI$1+146)-4))</f>
        <v/>
      </c>
      <c r="EH150">
        <f>IF(ISNA(EF150),NA(),Capability!$K$9)</f>
        <v/>
      </c>
      <c r="EI150">
        <f>IF(ISNA(EF150),NA(),Capability!$J$9)</f>
        <v/>
      </c>
      <c r="EJ150">
        <f>IF(ISNA(EF150),NA(),Capability!$L$9)</f>
        <v/>
      </c>
      <c r="EK150">
        <f>IF(OR(ISNA(EG150),ISNA(EG149)),NA(),ABS(EG150-EG149))</f>
        <v/>
      </c>
      <c r="EL150">
        <f>IF(ISNA(EF150),NA(),Capability!$N$9)</f>
        <v/>
      </c>
      <c r="EM150">
        <f>IF(ISNA(EF150),NA(),IF(OR(Capability!$Q$9="",Settings!$F$7&lt;&gt;"Y"),NA(),Capability!$Q$9))</f>
        <v/>
      </c>
      <c r="EN150">
        <f>IF(ISNA(EF150),NA(),IF(OR(Capability!$P$9="",Settings!$F$7&lt;&gt;"Y"),NA(),Capability!$P$9))</f>
        <v/>
      </c>
      <c r="ET150">
        <f>IF((EW$1+146)&gt;EU$1,NA(),(EW$1+146)-4)</f>
        <v/>
      </c>
      <c r="EU150">
        <f>IF((EW$1+146)&gt;EU$1,NA(),INDEX('Data Entry'!$M$5:$M$10004,(EW$1+146)-4))</f>
        <v/>
      </c>
      <c r="EV150">
        <f>IF(ISNA(ET150),NA(),Capability!$K$10)</f>
        <v/>
      </c>
      <c r="EW150">
        <f>IF(ISNA(ET150),NA(),Capability!$J$10)</f>
        <v/>
      </c>
      <c r="EX150">
        <f>IF(ISNA(ET150),NA(),Capability!$L$10)</f>
        <v/>
      </c>
      <c r="EY150">
        <f>IF(OR(ISNA(EU150),ISNA(EU149)),NA(),ABS(EU150-EU149))</f>
        <v/>
      </c>
      <c r="EZ150">
        <f>IF(ISNA(ET150),NA(),Capability!$N$10)</f>
        <v/>
      </c>
      <c r="FA150">
        <f>IF(ISNA(ET150),NA(),IF(OR(Capability!$Q$10="",Settings!$F$7&lt;&gt;"Y"),NA(),Capability!$Q$10))</f>
        <v/>
      </c>
      <c r="FB150">
        <f>IF(ISNA(ET150),NA(),IF(OR(Capability!$P$10="",Settings!$F$7&lt;&gt;"Y"),NA(),Capability!$P$10))</f>
        <v/>
      </c>
      <c r="FH150">
        <f>IF((FK$1+146)&gt;FI$1,NA(),(FK$1+146)-4)</f>
        <v/>
      </c>
      <c r="FI150">
        <f>IF((FK$1+146)&gt;FI$1,NA(),INDEX('Data Entry'!$N$5:$N$10004,(FK$1+146)-4))</f>
        <v/>
      </c>
      <c r="FJ150">
        <f>IF(ISNA(FH150),NA(),Capability!$K$11)</f>
        <v/>
      </c>
      <c r="FK150">
        <f>IF(ISNA(FH150),NA(),Capability!$J$11)</f>
        <v/>
      </c>
      <c r="FL150">
        <f>IF(ISNA(FH150),NA(),Capability!$L$11)</f>
        <v/>
      </c>
      <c r="FM150">
        <f>IF(OR(ISNA(FI150),ISNA(FI149)),NA(),ABS(FI150-FI149))</f>
        <v/>
      </c>
      <c r="FN150">
        <f>IF(ISNA(FH150),NA(),Capability!$N$11)</f>
        <v/>
      </c>
      <c r="FO150">
        <f>IF(ISNA(FH150),NA(),IF(OR(Capability!$Q$11="",Settings!$F$7&lt;&gt;"Y"),NA(),Capability!$Q$11))</f>
        <v/>
      </c>
      <c r="FP150">
        <f>IF(ISNA(FH150),NA(),IF(OR(Capability!$P$11="",Settings!$F$7&lt;&gt;"Y"),NA(),Capability!$P$11))</f>
        <v/>
      </c>
      <c r="FV150">
        <f>IF((FY$1+146)&gt;FW$1,NA(),(FY$1+146)-4)</f>
        <v/>
      </c>
      <c r="FW150">
        <f>IF((FY$1+146)&gt;FW$1,NA(),INDEX('Data Entry'!$O$5:$O$10004,(FY$1+146)-4))</f>
        <v/>
      </c>
      <c r="FX150">
        <f>IF(ISNA(FV150),NA(),Capability!$K$12)</f>
        <v/>
      </c>
      <c r="FY150">
        <f>IF(ISNA(FV150),NA(),Capability!$J$12)</f>
        <v/>
      </c>
      <c r="FZ150">
        <f>IF(ISNA(FV150),NA(),Capability!$L$12)</f>
        <v/>
      </c>
      <c r="GA150">
        <f>IF(OR(ISNA(FW150),ISNA(FW149)),NA(),ABS(FW150-FW149))</f>
        <v/>
      </c>
      <c r="GB150">
        <f>IF(ISNA(FV150),NA(),Capability!$N$12)</f>
        <v/>
      </c>
      <c r="GC150">
        <f>IF(ISNA(FV150),NA(),IF(OR(Capability!$Q$12="",Settings!$F$7&lt;&gt;"Y"),NA(),Capability!$Q$12))</f>
        <v/>
      </c>
      <c r="GD150">
        <f>IF(ISNA(FV150),NA(),IF(OR(Capability!$P$12="",Settings!$F$7&lt;&gt;"Y"),NA(),Capability!$P$12))</f>
        <v/>
      </c>
      <c r="GJ150">
        <f>IF((GM$1+146)&gt;GK$1,NA(),(GM$1+146)-4)</f>
        <v/>
      </c>
      <c r="GK150">
        <f>IF((GM$1+146)&gt;GK$1,NA(),INDEX('Data Entry'!$P$5:$P$10004,(GM$1+146)-4))</f>
        <v/>
      </c>
      <c r="GL150">
        <f>IF(ISNA(GJ150),NA(),Capability!$K$13)</f>
        <v/>
      </c>
      <c r="GM150">
        <f>IF(ISNA(GJ150),NA(),Capability!$J$13)</f>
        <v/>
      </c>
      <c r="GN150">
        <f>IF(ISNA(GJ150),NA(),Capability!$L$13)</f>
        <v/>
      </c>
      <c r="GO150">
        <f>IF(OR(ISNA(GK150),ISNA(GK149)),NA(),ABS(GK150-GK149))</f>
        <v/>
      </c>
      <c r="GP150">
        <f>IF(ISNA(GJ150),NA(),Capability!$N$13)</f>
        <v/>
      </c>
      <c r="GQ150">
        <f>IF(ISNA(GJ150),NA(),IF(OR(Capability!$Q$13="",Settings!$F$7&lt;&gt;"Y"),NA(),Capability!$Q$13))</f>
        <v/>
      </c>
      <c r="GR150">
        <f>IF(ISNA(GJ150),NA(),IF(OR(Capability!$P$13="",Settings!$F$7&lt;&gt;"Y"),NA(),Capability!$P$13))</f>
        <v/>
      </c>
      <c r="GX150">
        <f>IF((HA$1+146)&gt;GY$1,NA(),(HA$1+146)-4)</f>
        <v/>
      </c>
      <c r="GY150">
        <f>IF((HA$1+146)&gt;GY$1,NA(),INDEX('Data Entry'!$Q$5:$Q$10004,(HA$1+146)-4))</f>
        <v/>
      </c>
      <c r="GZ150">
        <f>IF(ISNA(GX150),NA(),Capability!$K$14)</f>
        <v/>
      </c>
      <c r="HA150">
        <f>IF(ISNA(GX150),NA(),Capability!$J$14)</f>
        <v/>
      </c>
      <c r="HB150">
        <f>IF(ISNA(GX150),NA(),Capability!$L$14)</f>
        <v/>
      </c>
      <c r="HC150">
        <f>IF(OR(ISNA(GY150),ISNA(GY149)),NA(),ABS(GY150-GY149))</f>
        <v/>
      </c>
      <c r="HD150">
        <f>IF(ISNA(GX150),NA(),Capability!$N$14)</f>
        <v/>
      </c>
      <c r="HE150">
        <f>IF(ISNA(GX150),NA(),IF(OR(Capability!$Q$14="",Settings!$F$7&lt;&gt;"Y"),NA(),Capability!$Q$14))</f>
        <v/>
      </c>
      <c r="HF150">
        <f>IF(ISNA(GX150),NA(),IF(OR(Capability!$P$14="",Settings!$F$7&lt;&gt;"Y"),NA(),Capability!$P$14))</f>
        <v/>
      </c>
    </row>
    <row r="151">
      <c r="A151" s="35" t="inlineStr">
        <is>
          <t>In control?</t>
        </is>
      </c>
      <c r="B151" s="36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P151">
        <f>IF((CS$1+147)&gt;CQ$1,NA(),(CS$1+147)-4)</f>
        <v/>
      </c>
      <c r="CQ151">
        <f>IF((CS$1+147)&gt;CQ$1,NA(),INDEX('Data Entry'!$I$5:$I$10004,(CS$1+147)-4))</f>
        <v/>
      </c>
      <c r="CR151">
        <f>IF(ISNA(CP151),NA(),Capability!$K$6)</f>
        <v/>
      </c>
      <c r="CS151">
        <f>IF(ISNA(CP151),NA(),Capability!$J$6)</f>
        <v/>
      </c>
      <c r="CT151">
        <f>IF(ISNA(CP151),NA(),Capability!$L$6)</f>
        <v/>
      </c>
      <c r="CU151">
        <f>IF(OR(ISNA(CQ151),ISNA(CQ150)),NA(),ABS(CQ151-CQ150))</f>
        <v/>
      </c>
      <c r="CV151">
        <f>IF(ISNA(CP151),NA(),Capability!$N$6)</f>
        <v/>
      </c>
      <c r="CW151">
        <f>IF(ISNA(CP151),NA(),IF(OR(Capability!$Q$6="",Settings!$F$7&lt;&gt;"Y"),NA(),Capability!$Q$6))</f>
        <v/>
      </c>
      <c r="CX151">
        <f>IF(ISNA(CP151),NA(),IF(OR(Capability!$P$6="",Settings!$F$7&lt;&gt;"Y"),NA(),Capability!$P$6))</f>
        <v/>
      </c>
      <c r="DD151">
        <f>IF((DG$1+147)&gt;DE$1,NA(),(DG$1+147)-4)</f>
        <v/>
      </c>
      <c r="DE151">
        <f>IF((DG$1+147)&gt;DE$1,NA(),INDEX('Data Entry'!$J$5:$J$10004,(DG$1+147)-4))</f>
        <v/>
      </c>
      <c r="DF151">
        <f>IF(ISNA(DD151),NA(),Capability!$K$7)</f>
        <v/>
      </c>
      <c r="DG151">
        <f>IF(ISNA(DD151),NA(),Capability!$J$7)</f>
        <v/>
      </c>
      <c r="DH151">
        <f>IF(ISNA(DD151),NA(),Capability!$L$7)</f>
        <v/>
      </c>
      <c r="DI151">
        <f>IF(OR(ISNA(DE151),ISNA(DE150)),NA(),ABS(DE151-DE150))</f>
        <v/>
      </c>
      <c r="DJ151">
        <f>IF(ISNA(DD151),NA(),Capability!$N$7)</f>
        <v/>
      </c>
      <c r="DK151">
        <f>IF(ISNA(DD151),NA(),IF(OR(Capability!$Q$7="",Settings!$F$7&lt;&gt;"Y"),NA(),Capability!$Q$7))</f>
        <v/>
      </c>
      <c r="DL151">
        <f>IF(ISNA(DD151),NA(),IF(OR(Capability!$P$7="",Settings!$F$7&lt;&gt;"Y"),NA(),Capability!$P$7))</f>
        <v/>
      </c>
      <c r="DR151">
        <f>IF((DU$1+147)&gt;DS$1,NA(),(DU$1+147)-4)</f>
        <v/>
      </c>
      <c r="DS151">
        <f>IF((DU$1+147)&gt;DS$1,NA(),INDEX('Data Entry'!$K$5:$K$10004,(DU$1+147)-4))</f>
        <v/>
      </c>
      <c r="DT151">
        <f>IF(ISNA(DR151),NA(),Capability!$K$8)</f>
        <v/>
      </c>
      <c r="DU151">
        <f>IF(ISNA(DR151),NA(),Capability!$J$8)</f>
        <v/>
      </c>
      <c r="DV151">
        <f>IF(ISNA(DR151),NA(),Capability!$L$8)</f>
        <v/>
      </c>
      <c r="DW151">
        <f>IF(OR(ISNA(DS151),ISNA(DS150)),NA(),ABS(DS151-DS150))</f>
        <v/>
      </c>
      <c r="DX151">
        <f>IF(ISNA(DR151),NA(),Capability!$N$8)</f>
        <v/>
      </c>
      <c r="DY151">
        <f>IF(ISNA(DR151),NA(),IF(OR(Capability!$Q$8="",Settings!$F$7&lt;&gt;"Y"),NA(),Capability!$Q$8))</f>
        <v/>
      </c>
      <c r="DZ151">
        <f>IF(ISNA(DR151),NA(),IF(OR(Capability!$P$8="",Settings!$F$7&lt;&gt;"Y"),NA(),Capability!$P$8))</f>
        <v/>
      </c>
      <c r="EF151">
        <f>IF((EI$1+147)&gt;EG$1,NA(),(EI$1+147)-4)</f>
        <v/>
      </c>
      <c r="EG151">
        <f>IF((EI$1+147)&gt;EG$1,NA(),INDEX('Data Entry'!$L$5:$L$10004,(EI$1+147)-4))</f>
        <v/>
      </c>
      <c r="EH151">
        <f>IF(ISNA(EF151),NA(),Capability!$K$9)</f>
        <v/>
      </c>
      <c r="EI151">
        <f>IF(ISNA(EF151),NA(),Capability!$J$9)</f>
        <v/>
      </c>
      <c r="EJ151">
        <f>IF(ISNA(EF151),NA(),Capability!$L$9)</f>
        <v/>
      </c>
      <c r="EK151">
        <f>IF(OR(ISNA(EG151),ISNA(EG150)),NA(),ABS(EG151-EG150))</f>
        <v/>
      </c>
      <c r="EL151">
        <f>IF(ISNA(EF151),NA(),Capability!$N$9)</f>
        <v/>
      </c>
      <c r="EM151">
        <f>IF(ISNA(EF151),NA(),IF(OR(Capability!$Q$9="",Settings!$F$7&lt;&gt;"Y"),NA(),Capability!$Q$9))</f>
        <v/>
      </c>
      <c r="EN151">
        <f>IF(ISNA(EF151),NA(),IF(OR(Capability!$P$9="",Settings!$F$7&lt;&gt;"Y"),NA(),Capability!$P$9))</f>
        <v/>
      </c>
      <c r="ET151">
        <f>IF((EW$1+147)&gt;EU$1,NA(),(EW$1+147)-4)</f>
        <v/>
      </c>
      <c r="EU151">
        <f>IF((EW$1+147)&gt;EU$1,NA(),INDEX('Data Entry'!$M$5:$M$10004,(EW$1+147)-4))</f>
        <v/>
      </c>
      <c r="EV151">
        <f>IF(ISNA(ET151),NA(),Capability!$K$10)</f>
        <v/>
      </c>
      <c r="EW151">
        <f>IF(ISNA(ET151),NA(),Capability!$J$10)</f>
        <v/>
      </c>
      <c r="EX151">
        <f>IF(ISNA(ET151),NA(),Capability!$L$10)</f>
        <v/>
      </c>
      <c r="EY151">
        <f>IF(OR(ISNA(EU151),ISNA(EU150)),NA(),ABS(EU151-EU150))</f>
        <v/>
      </c>
      <c r="EZ151">
        <f>IF(ISNA(ET151),NA(),Capability!$N$10)</f>
        <v/>
      </c>
      <c r="FA151">
        <f>IF(ISNA(ET151),NA(),IF(OR(Capability!$Q$10="",Settings!$F$7&lt;&gt;"Y"),NA(),Capability!$Q$10))</f>
        <v/>
      </c>
      <c r="FB151">
        <f>IF(ISNA(ET151),NA(),IF(OR(Capability!$P$10="",Settings!$F$7&lt;&gt;"Y"),NA(),Capability!$P$10))</f>
        <v/>
      </c>
      <c r="FH151">
        <f>IF((FK$1+147)&gt;FI$1,NA(),(FK$1+147)-4)</f>
        <v/>
      </c>
      <c r="FI151">
        <f>IF((FK$1+147)&gt;FI$1,NA(),INDEX('Data Entry'!$N$5:$N$10004,(FK$1+147)-4))</f>
        <v/>
      </c>
      <c r="FJ151">
        <f>IF(ISNA(FH151),NA(),Capability!$K$11)</f>
        <v/>
      </c>
      <c r="FK151">
        <f>IF(ISNA(FH151),NA(),Capability!$J$11)</f>
        <v/>
      </c>
      <c r="FL151">
        <f>IF(ISNA(FH151),NA(),Capability!$L$11)</f>
        <v/>
      </c>
      <c r="FM151">
        <f>IF(OR(ISNA(FI151),ISNA(FI150)),NA(),ABS(FI151-FI150))</f>
        <v/>
      </c>
      <c r="FN151">
        <f>IF(ISNA(FH151),NA(),Capability!$N$11)</f>
        <v/>
      </c>
      <c r="FO151">
        <f>IF(ISNA(FH151),NA(),IF(OR(Capability!$Q$11="",Settings!$F$7&lt;&gt;"Y"),NA(),Capability!$Q$11))</f>
        <v/>
      </c>
      <c r="FP151">
        <f>IF(ISNA(FH151),NA(),IF(OR(Capability!$P$11="",Settings!$F$7&lt;&gt;"Y"),NA(),Capability!$P$11))</f>
        <v/>
      </c>
      <c r="FV151">
        <f>IF((FY$1+147)&gt;FW$1,NA(),(FY$1+147)-4)</f>
        <v/>
      </c>
      <c r="FW151">
        <f>IF((FY$1+147)&gt;FW$1,NA(),INDEX('Data Entry'!$O$5:$O$10004,(FY$1+147)-4))</f>
        <v/>
      </c>
      <c r="FX151">
        <f>IF(ISNA(FV151),NA(),Capability!$K$12)</f>
        <v/>
      </c>
      <c r="FY151">
        <f>IF(ISNA(FV151),NA(),Capability!$J$12)</f>
        <v/>
      </c>
      <c r="FZ151">
        <f>IF(ISNA(FV151),NA(),Capability!$L$12)</f>
        <v/>
      </c>
      <c r="GA151">
        <f>IF(OR(ISNA(FW151),ISNA(FW150)),NA(),ABS(FW151-FW150))</f>
        <v/>
      </c>
      <c r="GB151">
        <f>IF(ISNA(FV151),NA(),Capability!$N$12)</f>
        <v/>
      </c>
      <c r="GC151">
        <f>IF(ISNA(FV151),NA(),IF(OR(Capability!$Q$12="",Settings!$F$7&lt;&gt;"Y"),NA(),Capability!$Q$12))</f>
        <v/>
      </c>
      <c r="GD151">
        <f>IF(ISNA(FV151),NA(),IF(OR(Capability!$P$12="",Settings!$F$7&lt;&gt;"Y"),NA(),Capability!$P$12))</f>
        <v/>
      </c>
      <c r="GJ151">
        <f>IF((GM$1+147)&gt;GK$1,NA(),(GM$1+147)-4)</f>
        <v/>
      </c>
      <c r="GK151">
        <f>IF((GM$1+147)&gt;GK$1,NA(),INDEX('Data Entry'!$P$5:$P$10004,(GM$1+147)-4))</f>
        <v/>
      </c>
      <c r="GL151">
        <f>IF(ISNA(GJ151),NA(),Capability!$K$13)</f>
        <v/>
      </c>
      <c r="GM151">
        <f>IF(ISNA(GJ151),NA(),Capability!$J$13)</f>
        <v/>
      </c>
      <c r="GN151">
        <f>IF(ISNA(GJ151),NA(),Capability!$L$13)</f>
        <v/>
      </c>
      <c r="GO151">
        <f>IF(OR(ISNA(GK151),ISNA(GK150)),NA(),ABS(GK151-GK150))</f>
        <v/>
      </c>
      <c r="GP151">
        <f>IF(ISNA(GJ151),NA(),Capability!$N$13)</f>
        <v/>
      </c>
      <c r="GQ151">
        <f>IF(ISNA(GJ151),NA(),IF(OR(Capability!$Q$13="",Settings!$F$7&lt;&gt;"Y"),NA(),Capability!$Q$13))</f>
        <v/>
      </c>
      <c r="GR151">
        <f>IF(ISNA(GJ151),NA(),IF(OR(Capability!$P$13="",Settings!$F$7&lt;&gt;"Y"),NA(),Capability!$P$13))</f>
        <v/>
      </c>
      <c r="GX151">
        <f>IF((HA$1+147)&gt;GY$1,NA(),(HA$1+147)-4)</f>
        <v/>
      </c>
      <c r="GY151">
        <f>IF((HA$1+147)&gt;GY$1,NA(),INDEX('Data Entry'!$Q$5:$Q$10004,(HA$1+147)-4))</f>
        <v/>
      </c>
      <c r="GZ151">
        <f>IF(ISNA(GX151),NA(),Capability!$K$14)</f>
        <v/>
      </c>
      <c r="HA151">
        <f>IF(ISNA(GX151),NA(),Capability!$J$14)</f>
        <v/>
      </c>
      <c r="HB151">
        <f>IF(ISNA(GX151),NA(),Capability!$L$14)</f>
        <v/>
      </c>
      <c r="HC151">
        <f>IF(OR(ISNA(GY151),ISNA(GY150)),NA(),ABS(GY151-GY150))</f>
        <v/>
      </c>
      <c r="HD151">
        <f>IF(ISNA(GX151),NA(),Capability!$N$14)</f>
        <v/>
      </c>
      <c r="HE151">
        <f>IF(ISNA(GX151),NA(),IF(OR(Capability!$Q$14="",Settings!$F$7&lt;&gt;"Y"),NA(),Capability!$Q$14))</f>
        <v/>
      </c>
      <c r="HF151">
        <f>IF(ISNA(GX151),NA(),IF(OR(Capability!$P$14="",Settings!$F$7&lt;&gt;"Y"),NA(),Capability!$P$14))</f>
        <v/>
      </c>
    </row>
    <row r="152">
      <c r="A152" s="35" t="inlineStr">
        <is>
          <t>In spec?</t>
        </is>
      </c>
      <c r="B152" s="36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P152">
        <f>IF((CS$1+148)&gt;CQ$1,NA(),(CS$1+148)-4)</f>
        <v/>
      </c>
      <c r="CQ152">
        <f>IF((CS$1+148)&gt;CQ$1,NA(),INDEX('Data Entry'!$I$5:$I$10004,(CS$1+148)-4))</f>
        <v/>
      </c>
      <c r="CR152">
        <f>IF(ISNA(CP152),NA(),Capability!$K$6)</f>
        <v/>
      </c>
      <c r="CS152">
        <f>IF(ISNA(CP152),NA(),Capability!$J$6)</f>
        <v/>
      </c>
      <c r="CT152">
        <f>IF(ISNA(CP152),NA(),Capability!$L$6)</f>
        <v/>
      </c>
      <c r="CU152">
        <f>IF(OR(ISNA(CQ152),ISNA(CQ151)),NA(),ABS(CQ152-CQ151))</f>
        <v/>
      </c>
      <c r="CV152">
        <f>IF(ISNA(CP152),NA(),Capability!$N$6)</f>
        <v/>
      </c>
      <c r="CW152">
        <f>IF(ISNA(CP152),NA(),IF(OR(Capability!$Q$6="",Settings!$F$7&lt;&gt;"Y"),NA(),Capability!$Q$6))</f>
        <v/>
      </c>
      <c r="CX152">
        <f>IF(ISNA(CP152),NA(),IF(OR(Capability!$P$6="",Settings!$F$7&lt;&gt;"Y"),NA(),Capability!$P$6))</f>
        <v/>
      </c>
      <c r="DD152">
        <f>IF((DG$1+148)&gt;DE$1,NA(),(DG$1+148)-4)</f>
        <v/>
      </c>
      <c r="DE152">
        <f>IF((DG$1+148)&gt;DE$1,NA(),INDEX('Data Entry'!$J$5:$J$10004,(DG$1+148)-4))</f>
        <v/>
      </c>
      <c r="DF152">
        <f>IF(ISNA(DD152),NA(),Capability!$K$7)</f>
        <v/>
      </c>
      <c r="DG152">
        <f>IF(ISNA(DD152),NA(),Capability!$J$7)</f>
        <v/>
      </c>
      <c r="DH152">
        <f>IF(ISNA(DD152),NA(),Capability!$L$7)</f>
        <v/>
      </c>
      <c r="DI152">
        <f>IF(OR(ISNA(DE152),ISNA(DE151)),NA(),ABS(DE152-DE151))</f>
        <v/>
      </c>
      <c r="DJ152">
        <f>IF(ISNA(DD152),NA(),Capability!$N$7)</f>
        <v/>
      </c>
      <c r="DK152">
        <f>IF(ISNA(DD152),NA(),IF(OR(Capability!$Q$7="",Settings!$F$7&lt;&gt;"Y"),NA(),Capability!$Q$7))</f>
        <v/>
      </c>
      <c r="DL152">
        <f>IF(ISNA(DD152),NA(),IF(OR(Capability!$P$7="",Settings!$F$7&lt;&gt;"Y"),NA(),Capability!$P$7))</f>
        <v/>
      </c>
      <c r="DR152">
        <f>IF((DU$1+148)&gt;DS$1,NA(),(DU$1+148)-4)</f>
        <v/>
      </c>
      <c r="DS152">
        <f>IF((DU$1+148)&gt;DS$1,NA(),INDEX('Data Entry'!$K$5:$K$10004,(DU$1+148)-4))</f>
        <v/>
      </c>
      <c r="DT152">
        <f>IF(ISNA(DR152),NA(),Capability!$K$8)</f>
        <v/>
      </c>
      <c r="DU152">
        <f>IF(ISNA(DR152),NA(),Capability!$J$8)</f>
        <v/>
      </c>
      <c r="DV152">
        <f>IF(ISNA(DR152),NA(),Capability!$L$8)</f>
        <v/>
      </c>
      <c r="DW152">
        <f>IF(OR(ISNA(DS152),ISNA(DS151)),NA(),ABS(DS152-DS151))</f>
        <v/>
      </c>
      <c r="DX152">
        <f>IF(ISNA(DR152),NA(),Capability!$N$8)</f>
        <v/>
      </c>
      <c r="DY152">
        <f>IF(ISNA(DR152),NA(),IF(OR(Capability!$Q$8="",Settings!$F$7&lt;&gt;"Y"),NA(),Capability!$Q$8))</f>
        <v/>
      </c>
      <c r="DZ152">
        <f>IF(ISNA(DR152),NA(),IF(OR(Capability!$P$8="",Settings!$F$7&lt;&gt;"Y"),NA(),Capability!$P$8))</f>
        <v/>
      </c>
      <c r="EF152">
        <f>IF((EI$1+148)&gt;EG$1,NA(),(EI$1+148)-4)</f>
        <v/>
      </c>
      <c r="EG152">
        <f>IF((EI$1+148)&gt;EG$1,NA(),INDEX('Data Entry'!$L$5:$L$10004,(EI$1+148)-4))</f>
        <v/>
      </c>
      <c r="EH152">
        <f>IF(ISNA(EF152),NA(),Capability!$K$9)</f>
        <v/>
      </c>
      <c r="EI152">
        <f>IF(ISNA(EF152),NA(),Capability!$J$9)</f>
        <v/>
      </c>
      <c r="EJ152">
        <f>IF(ISNA(EF152),NA(),Capability!$L$9)</f>
        <v/>
      </c>
      <c r="EK152">
        <f>IF(OR(ISNA(EG152),ISNA(EG151)),NA(),ABS(EG152-EG151))</f>
        <v/>
      </c>
      <c r="EL152">
        <f>IF(ISNA(EF152),NA(),Capability!$N$9)</f>
        <v/>
      </c>
      <c r="EM152">
        <f>IF(ISNA(EF152),NA(),IF(OR(Capability!$Q$9="",Settings!$F$7&lt;&gt;"Y"),NA(),Capability!$Q$9))</f>
        <v/>
      </c>
      <c r="EN152">
        <f>IF(ISNA(EF152),NA(),IF(OR(Capability!$P$9="",Settings!$F$7&lt;&gt;"Y"),NA(),Capability!$P$9))</f>
        <v/>
      </c>
      <c r="ET152">
        <f>IF((EW$1+148)&gt;EU$1,NA(),(EW$1+148)-4)</f>
        <v/>
      </c>
      <c r="EU152">
        <f>IF((EW$1+148)&gt;EU$1,NA(),INDEX('Data Entry'!$M$5:$M$10004,(EW$1+148)-4))</f>
        <v/>
      </c>
      <c r="EV152">
        <f>IF(ISNA(ET152),NA(),Capability!$K$10)</f>
        <v/>
      </c>
      <c r="EW152">
        <f>IF(ISNA(ET152),NA(),Capability!$J$10)</f>
        <v/>
      </c>
      <c r="EX152">
        <f>IF(ISNA(ET152),NA(),Capability!$L$10)</f>
        <v/>
      </c>
      <c r="EY152">
        <f>IF(OR(ISNA(EU152),ISNA(EU151)),NA(),ABS(EU152-EU151))</f>
        <v/>
      </c>
      <c r="EZ152">
        <f>IF(ISNA(ET152),NA(),Capability!$N$10)</f>
        <v/>
      </c>
      <c r="FA152">
        <f>IF(ISNA(ET152),NA(),IF(OR(Capability!$Q$10="",Settings!$F$7&lt;&gt;"Y"),NA(),Capability!$Q$10))</f>
        <v/>
      </c>
      <c r="FB152">
        <f>IF(ISNA(ET152),NA(),IF(OR(Capability!$P$10="",Settings!$F$7&lt;&gt;"Y"),NA(),Capability!$P$10))</f>
        <v/>
      </c>
      <c r="FH152">
        <f>IF((FK$1+148)&gt;FI$1,NA(),(FK$1+148)-4)</f>
        <v/>
      </c>
      <c r="FI152">
        <f>IF((FK$1+148)&gt;FI$1,NA(),INDEX('Data Entry'!$N$5:$N$10004,(FK$1+148)-4))</f>
        <v/>
      </c>
      <c r="FJ152">
        <f>IF(ISNA(FH152),NA(),Capability!$K$11)</f>
        <v/>
      </c>
      <c r="FK152">
        <f>IF(ISNA(FH152),NA(),Capability!$J$11)</f>
        <v/>
      </c>
      <c r="FL152">
        <f>IF(ISNA(FH152),NA(),Capability!$L$11)</f>
        <v/>
      </c>
      <c r="FM152">
        <f>IF(OR(ISNA(FI152),ISNA(FI151)),NA(),ABS(FI152-FI151))</f>
        <v/>
      </c>
      <c r="FN152">
        <f>IF(ISNA(FH152),NA(),Capability!$N$11)</f>
        <v/>
      </c>
      <c r="FO152">
        <f>IF(ISNA(FH152),NA(),IF(OR(Capability!$Q$11="",Settings!$F$7&lt;&gt;"Y"),NA(),Capability!$Q$11))</f>
        <v/>
      </c>
      <c r="FP152">
        <f>IF(ISNA(FH152),NA(),IF(OR(Capability!$P$11="",Settings!$F$7&lt;&gt;"Y"),NA(),Capability!$P$11))</f>
        <v/>
      </c>
      <c r="FV152">
        <f>IF((FY$1+148)&gt;FW$1,NA(),(FY$1+148)-4)</f>
        <v/>
      </c>
      <c r="FW152">
        <f>IF((FY$1+148)&gt;FW$1,NA(),INDEX('Data Entry'!$O$5:$O$10004,(FY$1+148)-4))</f>
        <v/>
      </c>
      <c r="FX152">
        <f>IF(ISNA(FV152),NA(),Capability!$K$12)</f>
        <v/>
      </c>
      <c r="FY152">
        <f>IF(ISNA(FV152),NA(),Capability!$J$12)</f>
        <v/>
      </c>
      <c r="FZ152">
        <f>IF(ISNA(FV152),NA(),Capability!$L$12)</f>
        <v/>
      </c>
      <c r="GA152">
        <f>IF(OR(ISNA(FW152),ISNA(FW151)),NA(),ABS(FW152-FW151))</f>
        <v/>
      </c>
      <c r="GB152">
        <f>IF(ISNA(FV152),NA(),Capability!$N$12)</f>
        <v/>
      </c>
      <c r="GC152">
        <f>IF(ISNA(FV152),NA(),IF(OR(Capability!$Q$12="",Settings!$F$7&lt;&gt;"Y"),NA(),Capability!$Q$12))</f>
        <v/>
      </c>
      <c r="GD152">
        <f>IF(ISNA(FV152),NA(),IF(OR(Capability!$P$12="",Settings!$F$7&lt;&gt;"Y"),NA(),Capability!$P$12))</f>
        <v/>
      </c>
      <c r="GJ152">
        <f>IF((GM$1+148)&gt;GK$1,NA(),(GM$1+148)-4)</f>
        <v/>
      </c>
      <c r="GK152">
        <f>IF((GM$1+148)&gt;GK$1,NA(),INDEX('Data Entry'!$P$5:$P$10004,(GM$1+148)-4))</f>
        <v/>
      </c>
      <c r="GL152">
        <f>IF(ISNA(GJ152),NA(),Capability!$K$13)</f>
        <v/>
      </c>
      <c r="GM152">
        <f>IF(ISNA(GJ152),NA(),Capability!$J$13)</f>
        <v/>
      </c>
      <c r="GN152">
        <f>IF(ISNA(GJ152),NA(),Capability!$L$13)</f>
        <v/>
      </c>
      <c r="GO152">
        <f>IF(OR(ISNA(GK152),ISNA(GK151)),NA(),ABS(GK152-GK151))</f>
        <v/>
      </c>
      <c r="GP152">
        <f>IF(ISNA(GJ152),NA(),Capability!$N$13)</f>
        <v/>
      </c>
      <c r="GQ152">
        <f>IF(ISNA(GJ152),NA(),IF(OR(Capability!$Q$13="",Settings!$F$7&lt;&gt;"Y"),NA(),Capability!$Q$13))</f>
        <v/>
      </c>
      <c r="GR152">
        <f>IF(ISNA(GJ152),NA(),IF(OR(Capability!$P$13="",Settings!$F$7&lt;&gt;"Y"),NA(),Capability!$P$13))</f>
        <v/>
      </c>
      <c r="GX152">
        <f>IF((HA$1+148)&gt;GY$1,NA(),(HA$1+148)-4)</f>
        <v/>
      </c>
      <c r="GY152">
        <f>IF((HA$1+148)&gt;GY$1,NA(),INDEX('Data Entry'!$Q$5:$Q$10004,(HA$1+148)-4))</f>
        <v/>
      </c>
      <c r="GZ152">
        <f>IF(ISNA(GX152),NA(),Capability!$K$14)</f>
        <v/>
      </c>
      <c r="HA152">
        <f>IF(ISNA(GX152),NA(),Capability!$J$14)</f>
        <v/>
      </c>
      <c r="HB152">
        <f>IF(ISNA(GX152),NA(),Capability!$L$14)</f>
        <v/>
      </c>
      <c r="HC152">
        <f>IF(OR(ISNA(GY152),ISNA(GY151)),NA(),ABS(GY152-GY151))</f>
        <v/>
      </c>
      <c r="HD152">
        <f>IF(ISNA(GX152),NA(),Capability!$N$14)</f>
        <v/>
      </c>
      <c r="HE152">
        <f>IF(ISNA(GX152),NA(),IF(OR(Capability!$Q$14="",Settings!$F$7&lt;&gt;"Y"),NA(),Capability!$Q$14))</f>
        <v/>
      </c>
      <c r="HF152">
        <f>IF(ISNA(GX152),NA(),IF(OR(Capability!$P$14="",Settings!$F$7&lt;&gt;"Y"),NA(),Capability!$P$14))</f>
        <v/>
      </c>
    </row>
    <row r="153">
      <c r="A153" s="35" t="inlineStr">
        <is>
          <t>Verdict</t>
        </is>
      </c>
      <c r="B153" s="36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P153">
        <f>IF((CS$1+149)&gt;CQ$1,NA(),(CS$1+149)-4)</f>
        <v/>
      </c>
      <c r="CQ153">
        <f>IF((CS$1+149)&gt;CQ$1,NA(),INDEX('Data Entry'!$I$5:$I$10004,(CS$1+149)-4))</f>
        <v/>
      </c>
      <c r="CR153">
        <f>IF(ISNA(CP153),NA(),Capability!$K$6)</f>
        <v/>
      </c>
      <c r="CS153">
        <f>IF(ISNA(CP153),NA(),Capability!$J$6)</f>
        <v/>
      </c>
      <c r="CT153">
        <f>IF(ISNA(CP153),NA(),Capability!$L$6)</f>
        <v/>
      </c>
      <c r="CU153">
        <f>IF(OR(ISNA(CQ153),ISNA(CQ152)),NA(),ABS(CQ153-CQ152))</f>
        <v/>
      </c>
      <c r="CV153">
        <f>IF(ISNA(CP153),NA(),Capability!$N$6)</f>
        <v/>
      </c>
      <c r="CW153">
        <f>IF(ISNA(CP153),NA(),IF(OR(Capability!$Q$6="",Settings!$F$7&lt;&gt;"Y"),NA(),Capability!$Q$6))</f>
        <v/>
      </c>
      <c r="CX153">
        <f>IF(ISNA(CP153),NA(),IF(OR(Capability!$P$6="",Settings!$F$7&lt;&gt;"Y"),NA(),Capability!$P$6))</f>
        <v/>
      </c>
      <c r="DD153">
        <f>IF((DG$1+149)&gt;DE$1,NA(),(DG$1+149)-4)</f>
        <v/>
      </c>
      <c r="DE153">
        <f>IF((DG$1+149)&gt;DE$1,NA(),INDEX('Data Entry'!$J$5:$J$10004,(DG$1+149)-4))</f>
        <v/>
      </c>
      <c r="DF153">
        <f>IF(ISNA(DD153),NA(),Capability!$K$7)</f>
        <v/>
      </c>
      <c r="DG153">
        <f>IF(ISNA(DD153),NA(),Capability!$J$7)</f>
        <v/>
      </c>
      <c r="DH153">
        <f>IF(ISNA(DD153),NA(),Capability!$L$7)</f>
        <v/>
      </c>
      <c r="DI153">
        <f>IF(OR(ISNA(DE153),ISNA(DE152)),NA(),ABS(DE153-DE152))</f>
        <v/>
      </c>
      <c r="DJ153">
        <f>IF(ISNA(DD153),NA(),Capability!$N$7)</f>
        <v/>
      </c>
      <c r="DK153">
        <f>IF(ISNA(DD153),NA(),IF(OR(Capability!$Q$7="",Settings!$F$7&lt;&gt;"Y"),NA(),Capability!$Q$7))</f>
        <v/>
      </c>
      <c r="DL153">
        <f>IF(ISNA(DD153),NA(),IF(OR(Capability!$P$7="",Settings!$F$7&lt;&gt;"Y"),NA(),Capability!$P$7))</f>
        <v/>
      </c>
      <c r="DR153">
        <f>IF((DU$1+149)&gt;DS$1,NA(),(DU$1+149)-4)</f>
        <v/>
      </c>
      <c r="DS153">
        <f>IF((DU$1+149)&gt;DS$1,NA(),INDEX('Data Entry'!$K$5:$K$10004,(DU$1+149)-4))</f>
        <v/>
      </c>
      <c r="DT153">
        <f>IF(ISNA(DR153),NA(),Capability!$K$8)</f>
        <v/>
      </c>
      <c r="DU153">
        <f>IF(ISNA(DR153),NA(),Capability!$J$8)</f>
        <v/>
      </c>
      <c r="DV153">
        <f>IF(ISNA(DR153),NA(),Capability!$L$8)</f>
        <v/>
      </c>
      <c r="DW153">
        <f>IF(OR(ISNA(DS153),ISNA(DS152)),NA(),ABS(DS153-DS152))</f>
        <v/>
      </c>
      <c r="DX153">
        <f>IF(ISNA(DR153),NA(),Capability!$N$8)</f>
        <v/>
      </c>
      <c r="DY153">
        <f>IF(ISNA(DR153),NA(),IF(OR(Capability!$Q$8="",Settings!$F$7&lt;&gt;"Y"),NA(),Capability!$Q$8))</f>
        <v/>
      </c>
      <c r="DZ153">
        <f>IF(ISNA(DR153),NA(),IF(OR(Capability!$P$8="",Settings!$F$7&lt;&gt;"Y"),NA(),Capability!$P$8))</f>
        <v/>
      </c>
      <c r="EF153">
        <f>IF((EI$1+149)&gt;EG$1,NA(),(EI$1+149)-4)</f>
        <v/>
      </c>
      <c r="EG153">
        <f>IF((EI$1+149)&gt;EG$1,NA(),INDEX('Data Entry'!$L$5:$L$10004,(EI$1+149)-4))</f>
        <v/>
      </c>
      <c r="EH153">
        <f>IF(ISNA(EF153),NA(),Capability!$K$9)</f>
        <v/>
      </c>
      <c r="EI153">
        <f>IF(ISNA(EF153),NA(),Capability!$J$9)</f>
        <v/>
      </c>
      <c r="EJ153">
        <f>IF(ISNA(EF153),NA(),Capability!$L$9)</f>
        <v/>
      </c>
      <c r="EK153">
        <f>IF(OR(ISNA(EG153),ISNA(EG152)),NA(),ABS(EG153-EG152))</f>
        <v/>
      </c>
      <c r="EL153">
        <f>IF(ISNA(EF153),NA(),Capability!$N$9)</f>
        <v/>
      </c>
      <c r="EM153">
        <f>IF(ISNA(EF153),NA(),IF(OR(Capability!$Q$9="",Settings!$F$7&lt;&gt;"Y"),NA(),Capability!$Q$9))</f>
        <v/>
      </c>
      <c r="EN153">
        <f>IF(ISNA(EF153),NA(),IF(OR(Capability!$P$9="",Settings!$F$7&lt;&gt;"Y"),NA(),Capability!$P$9))</f>
        <v/>
      </c>
      <c r="ET153">
        <f>IF((EW$1+149)&gt;EU$1,NA(),(EW$1+149)-4)</f>
        <v/>
      </c>
      <c r="EU153">
        <f>IF((EW$1+149)&gt;EU$1,NA(),INDEX('Data Entry'!$M$5:$M$10004,(EW$1+149)-4))</f>
        <v/>
      </c>
      <c r="EV153">
        <f>IF(ISNA(ET153),NA(),Capability!$K$10)</f>
        <v/>
      </c>
      <c r="EW153">
        <f>IF(ISNA(ET153),NA(),Capability!$J$10)</f>
        <v/>
      </c>
      <c r="EX153">
        <f>IF(ISNA(ET153),NA(),Capability!$L$10)</f>
        <v/>
      </c>
      <c r="EY153">
        <f>IF(OR(ISNA(EU153),ISNA(EU152)),NA(),ABS(EU153-EU152))</f>
        <v/>
      </c>
      <c r="EZ153">
        <f>IF(ISNA(ET153),NA(),Capability!$N$10)</f>
        <v/>
      </c>
      <c r="FA153">
        <f>IF(ISNA(ET153),NA(),IF(OR(Capability!$Q$10="",Settings!$F$7&lt;&gt;"Y"),NA(),Capability!$Q$10))</f>
        <v/>
      </c>
      <c r="FB153">
        <f>IF(ISNA(ET153),NA(),IF(OR(Capability!$P$10="",Settings!$F$7&lt;&gt;"Y"),NA(),Capability!$P$10))</f>
        <v/>
      </c>
      <c r="FH153">
        <f>IF((FK$1+149)&gt;FI$1,NA(),(FK$1+149)-4)</f>
        <v/>
      </c>
      <c r="FI153">
        <f>IF((FK$1+149)&gt;FI$1,NA(),INDEX('Data Entry'!$N$5:$N$10004,(FK$1+149)-4))</f>
        <v/>
      </c>
      <c r="FJ153">
        <f>IF(ISNA(FH153),NA(),Capability!$K$11)</f>
        <v/>
      </c>
      <c r="FK153">
        <f>IF(ISNA(FH153),NA(),Capability!$J$11)</f>
        <v/>
      </c>
      <c r="FL153">
        <f>IF(ISNA(FH153),NA(),Capability!$L$11)</f>
        <v/>
      </c>
      <c r="FM153">
        <f>IF(OR(ISNA(FI153),ISNA(FI152)),NA(),ABS(FI153-FI152))</f>
        <v/>
      </c>
      <c r="FN153">
        <f>IF(ISNA(FH153),NA(),Capability!$N$11)</f>
        <v/>
      </c>
      <c r="FO153">
        <f>IF(ISNA(FH153),NA(),IF(OR(Capability!$Q$11="",Settings!$F$7&lt;&gt;"Y"),NA(),Capability!$Q$11))</f>
        <v/>
      </c>
      <c r="FP153">
        <f>IF(ISNA(FH153),NA(),IF(OR(Capability!$P$11="",Settings!$F$7&lt;&gt;"Y"),NA(),Capability!$P$11))</f>
        <v/>
      </c>
      <c r="FV153">
        <f>IF((FY$1+149)&gt;FW$1,NA(),(FY$1+149)-4)</f>
        <v/>
      </c>
      <c r="FW153">
        <f>IF((FY$1+149)&gt;FW$1,NA(),INDEX('Data Entry'!$O$5:$O$10004,(FY$1+149)-4))</f>
        <v/>
      </c>
      <c r="FX153">
        <f>IF(ISNA(FV153),NA(),Capability!$K$12)</f>
        <v/>
      </c>
      <c r="FY153">
        <f>IF(ISNA(FV153),NA(),Capability!$J$12)</f>
        <v/>
      </c>
      <c r="FZ153">
        <f>IF(ISNA(FV153),NA(),Capability!$L$12)</f>
        <v/>
      </c>
      <c r="GA153">
        <f>IF(OR(ISNA(FW153),ISNA(FW152)),NA(),ABS(FW153-FW152))</f>
        <v/>
      </c>
      <c r="GB153">
        <f>IF(ISNA(FV153),NA(),Capability!$N$12)</f>
        <v/>
      </c>
      <c r="GC153">
        <f>IF(ISNA(FV153),NA(),IF(OR(Capability!$Q$12="",Settings!$F$7&lt;&gt;"Y"),NA(),Capability!$Q$12))</f>
        <v/>
      </c>
      <c r="GD153">
        <f>IF(ISNA(FV153),NA(),IF(OR(Capability!$P$12="",Settings!$F$7&lt;&gt;"Y"),NA(),Capability!$P$12))</f>
        <v/>
      </c>
      <c r="GJ153">
        <f>IF((GM$1+149)&gt;GK$1,NA(),(GM$1+149)-4)</f>
        <v/>
      </c>
      <c r="GK153">
        <f>IF((GM$1+149)&gt;GK$1,NA(),INDEX('Data Entry'!$P$5:$P$10004,(GM$1+149)-4))</f>
        <v/>
      </c>
      <c r="GL153">
        <f>IF(ISNA(GJ153),NA(),Capability!$K$13)</f>
        <v/>
      </c>
      <c r="GM153">
        <f>IF(ISNA(GJ153),NA(),Capability!$J$13)</f>
        <v/>
      </c>
      <c r="GN153">
        <f>IF(ISNA(GJ153),NA(),Capability!$L$13)</f>
        <v/>
      </c>
      <c r="GO153">
        <f>IF(OR(ISNA(GK153),ISNA(GK152)),NA(),ABS(GK153-GK152))</f>
        <v/>
      </c>
      <c r="GP153">
        <f>IF(ISNA(GJ153),NA(),Capability!$N$13)</f>
        <v/>
      </c>
      <c r="GQ153">
        <f>IF(ISNA(GJ153),NA(),IF(OR(Capability!$Q$13="",Settings!$F$7&lt;&gt;"Y"),NA(),Capability!$Q$13))</f>
        <v/>
      </c>
      <c r="GR153">
        <f>IF(ISNA(GJ153),NA(),IF(OR(Capability!$P$13="",Settings!$F$7&lt;&gt;"Y"),NA(),Capability!$P$13))</f>
        <v/>
      </c>
      <c r="GX153">
        <f>IF((HA$1+149)&gt;GY$1,NA(),(HA$1+149)-4)</f>
        <v/>
      </c>
      <c r="GY153">
        <f>IF((HA$1+149)&gt;GY$1,NA(),INDEX('Data Entry'!$Q$5:$Q$10004,(HA$1+149)-4))</f>
        <v/>
      </c>
      <c r="GZ153">
        <f>IF(ISNA(GX153),NA(),Capability!$K$14)</f>
        <v/>
      </c>
      <c r="HA153">
        <f>IF(ISNA(GX153),NA(),Capability!$J$14)</f>
        <v/>
      </c>
      <c r="HB153">
        <f>IF(ISNA(GX153),NA(),Capability!$L$14)</f>
        <v/>
      </c>
      <c r="HC153">
        <f>IF(OR(ISNA(GY153),ISNA(GY152)),NA(),ABS(GY153-GY152))</f>
        <v/>
      </c>
      <c r="HD153">
        <f>IF(ISNA(GX153),NA(),Capability!$N$14)</f>
        <v/>
      </c>
      <c r="HE153">
        <f>IF(ISNA(GX153),NA(),IF(OR(Capability!$Q$14="",Settings!$F$7&lt;&gt;"Y"),NA(),Capability!$Q$14))</f>
        <v/>
      </c>
      <c r="HF153">
        <f>IF(ISNA(GX153),NA(),IF(OR(Capability!$P$14="",Settings!$F$7&lt;&gt;"Y"),NA(),Capability!$P$14))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P154">
        <f>IF((CS$1+150)&gt;CQ$1,NA(),(CS$1+150)-4)</f>
        <v/>
      </c>
      <c r="CQ154">
        <f>IF((CS$1+150)&gt;CQ$1,NA(),INDEX('Data Entry'!$I$5:$I$10004,(CS$1+150)-4))</f>
        <v/>
      </c>
      <c r="CR154">
        <f>IF(ISNA(CP154),NA(),Capability!$K$6)</f>
        <v/>
      </c>
      <c r="CS154">
        <f>IF(ISNA(CP154),NA(),Capability!$J$6)</f>
        <v/>
      </c>
      <c r="CT154">
        <f>IF(ISNA(CP154),NA(),Capability!$L$6)</f>
        <v/>
      </c>
      <c r="CU154">
        <f>IF(OR(ISNA(CQ154),ISNA(CQ153)),NA(),ABS(CQ154-CQ153))</f>
        <v/>
      </c>
      <c r="CV154">
        <f>IF(ISNA(CP154),NA(),Capability!$N$6)</f>
        <v/>
      </c>
      <c r="CW154">
        <f>IF(ISNA(CP154),NA(),IF(OR(Capability!$Q$6="",Settings!$F$7&lt;&gt;"Y"),NA(),Capability!$Q$6))</f>
        <v/>
      </c>
      <c r="CX154">
        <f>IF(ISNA(CP154),NA(),IF(OR(Capability!$P$6="",Settings!$F$7&lt;&gt;"Y"),NA(),Capability!$P$6))</f>
        <v/>
      </c>
      <c r="DD154">
        <f>IF((DG$1+150)&gt;DE$1,NA(),(DG$1+150)-4)</f>
        <v/>
      </c>
      <c r="DE154">
        <f>IF((DG$1+150)&gt;DE$1,NA(),INDEX('Data Entry'!$J$5:$J$10004,(DG$1+150)-4))</f>
        <v/>
      </c>
      <c r="DF154">
        <f>IF(ISNA(DD154),NA(),Capability!$K$7)</f>
        <v/>
      </c>
      <c r="DG154">
        <f>IF(ISNA(DD154),NA(),Capability!$J$7)</f>
        <v/>
      </c>
      <c r="DH154">
        <f>IF(ISNA(DD154),NA(),Capability!$L$7)</f>
        <v/>
      </c>
      <c r="DI154">
        <f>IF(OR(ISNA(DE154),ISNA(DE153)),NA(),ABS(DE154-DE153))</f>
        <v/>
      </c>
      <c r="DJ154">
        <f>IF(ISNA(DD154),NA(),Capability!$N$7)</f>
        <v/>
      </c>
      <c r="DK154">
        <f>IF(ISNA(DD154),NA(),IF(OR(Capability!$Q$7="",Settings!$F$7&lt;&gt;"Y"),NA(),Capability!$Q$7))</f>
        <v/>
      </c>
      <c r="DL154">
        <f>IF(ISNA(DD154),NA(),IF(OR(Capability!$P$7="",Settings!$F$7&lt;&gt;"Y"),NA(),Capability!$P$7))</f>
        <v/>
      </c>
      <c r="DR154">
        <f>IF((DU$1+150)&gt;DS$1,NA(),(DU$1+150)-4)</f>
        <v/>
      </c>
      <c r="DS154">
        <f>IF((DU$1+150)&gt;DS$1,NA(),INDEX('Data Entry'!$K$5:$K$10004,(DU$1+150)-4))</f>
        <v/>
      </c>
      <c r="DT154">
        <f>IF(ISNA(DR154),NA(),Capability!$K$8)</f>
        <v/>
      </c>
      <c r="DU154">
        <f>IF(ISNA(DR154),NA(),Capability!$J$8)</f>
        <v/>
      </c>
      <c r="DV154">
        <f>IF(ISNA(DR154),NA(),Capability!$L$8)</f>
        <v/>
      </c>
      <c r="DW154">
        <f>IF(OR(ISNA(DS154),ISNA(DS153)),NA(),ABS(DS154-DS153))</f>
        <v/>
      </c>
      <c r="DX154">
        <f>IF(ISNA(DR154),NA(),Capability!$N$8)</f>
        <v/>
      </c>
      <c r="DY154">
        <f>IF(ISNA(DR154),NA(),IF(OR(Capability!$Q$8="",Settings!$F$7&lt;&gt;"Y"),NA(),Capability!$Q$8))</f>
        <v/>
      </c>
      <c r="DZ154">
        <f>IF(ISNA(DR154),NA(),IF(OR(Capability!$P$8="",Settings!$F$7&lt;&gt;"Y"),NA(),Capability!$P$8))</f>
        <v/>
      </c>
      <c r="EF154">
        <f>IF((EI$1+150)&gt;EG$1,NA(),(EI$1+150)-4)</f>
        <v/>
      </c>
      <c r="EG154">
        <f>IF((EI$1+150)&gt;EG$1,NA(),INDEX('Data Entry'!$L$5:$L$10004,(EI$1+150)-4))</f>
        <v/>
      </c>
      <c r="EH154">
        <f>IF(ISNA(EF154),NA(),Capability!$K$9)</f>
        <v/>
      </c>
      <c r="EI154">
        <f>IF(ISNA(EF154),NA(),Capability!$J$9)</f>
        <v/>
      </c>
      <c r="EJ154">
        <f>IF(ISNA(EF154),NA(),Capability!$L$9)</f>
        <v/>
      </c>
      <c r="EK154">
        <f>IF(OR(ISNA(EG154),ISNA(EG153)),NA(),ABS(EG154-EG153))</f>
        <v/>
      </c>
      <c r="EL154">
        <f>IF(ISNA(EF154),NA(),Capability!$N$9)</f>
        <v/>
      </c>
      <c r="EM154">
        <f>IF(ISNA(EF154),NA(),IF(OR(Capability!$Q$9="",Settings!$F$7&lt;&gt;"Y"),NA(),Capability!$Q$9))</f>
        <v/>
      </c>
      <c r="EN154">
        <f>IF(ISNA(EF154),NA(),IF(OR(Capability!$P$9="",Settings!$F$7&lt;&gt;"Y"),NA(),Capability!$P$9))</f>
        <v/>
      </c>
      <c r="ET154">
        <f>IF((EW$1+150)&gt;EU$1,NA(),(EW$1+150)-4)</f>
        <v/>
      </c>
      <c r="EU154">
        <f>IF((EW$1+150)&gt;EU$1,NA(),INDEX('Data Entry'!$M$5:$M$10004,(EW$1+150)-4))</f>
        <v/>
      </c>
      <c r="EV154">
        <f>IF(ISNA(ET154),NA(),Capability!$K$10)</f>
        <v/>
      </c>
      <c r="EW154">
        <f>IF(ISNA(ET154),NA(),Capability!$J$10)</f>
        <v/>
      </c>
      <c r="EX154">
        <f>IF(ISNA(ET154),NA(),Capability!$L$10)</f>
        <v/>
      </c>
      <c r="EY154">
        <f>IF(OR(ISNA(EU154),ISNA(EU153)),NA(),ABS(EU154-EU153))</f>
        <v/>
      </c>
      <c r="EZ154">
        <f>IF(ISNA(ET154),NA(),Capability!$N$10)</f>
        <v/>
      </c>
      <c r="FA154">
        <f>IF(ISNA(ET154),NA(),IF(OR(Capability!$Q$10="",Settings!$F$7&lt;&gt;"Y"),NA(),Capability!$Q$10))</f>
        <v/>
      </c>
      <c r="FB154">
        <f>IF(ISNA(ET154),NA(),IF(OR(Capability!$P$10="",Settings!$F$7&lt;&gt;"Y"),NA(),Capability!$P$10))</f>
        <v/>
      </c>
      <c r="FH154">
        <f>IF((FK$1+150)&gt;FI$1,NA(),(FK$1+150)-4)</f>
        <v/>
      </c>
      <c r="FI154">
        <f>IF((FK$1+150)&gt;FI$1,NA(),INDEX('Data Entry'!$N$5:$N$10004,(FK$1+150)-4))</f>
        <v/>
      </c>
      <c r="FJ154">
        <f>IF(ISNA(FH154),NA(),Capability!$K$11)</f>
        <v/>
      </c>
      <c r="FK154">
        <f>IF(ISNA(FH154),NA(),Capability!$J$11)</f>
        <v/>
      </c>
      <c r="FL154">
        <f>IF(ISNA(FH154),NA(),Capability!$L$11)</f>
        <v/>
      </c>
      <c r="FM154">
        <f>IF(OR(ISNA(FI154),ISNA(FI153)),NA(),ABS(FI154-FI153))</f>
        <v/>
      </c>
      <c r="FN154">
        <f>IF(ISNA(FH154),NA(),Capability!$N$11)</f>
        <v/>
      </c>
      <c r="FO154">
        <f>IF(ISNA(FH154),NA(),IF(OR(Capability!$Q$11="",Settings!$F$7&lt;&gt;"Y"),NA(),Capability!$Q$11))</f>
        <v/>
      </c>
      <c r="FP154">
        <f>IF(ISNA(FH154),NA(),IF(OR(Capability!$P$11="",Settings!$F$7&lt;&gt;"Y"),NA(),Capability!$P$11))</f>
        <v/>
      </c>
      <c r="FV154">
        <f>IF((FY$1+150)&gt;FW$1,NA(),(FY$1+150)-4)</f>
        <v/>
      </c>
      <c r="FW154">
        <f>IF((FY$1+150)&gt;FW$1,NA(),INDEX('Data Entry'!$O$5:$O$10004,(FY$1+150)-4))</f>
        <v/>
      </c>
      <c r="FX154">
        <f>IF(ISNA(FV154),NA(),Capability!$K$12)</f>
        <v/>
      </c>
      <c r="FY154">
        <f>IF(ISNA(FV154),NA(),Capability!$J$12)</f>
        <v/>
      </c>
      <c r="FZ154">
        <f>IF(ISNA(FV154),NA(),Capability!$L$12)</f>
        <v/>
      </c>
      <c r="GA154">
        <f>IF(OR(ISNA(FW154),ISNA(FW153)),NA(),ABS(FW154-FW153))</f>
        <v/>
      </c>
      <c r="GB154">
        <f>IF(ISNA(FV154),NA(),Capability!$N$12)</f>
        <v/>
      </c>
      <c r="GC154">
        <f>IF(ISNA(FV154),NA(),IF(OR(Capability!$Q$12="",Settings!$F$7&lt;&gt;"Y"),NA(),Capability!$Q$12))</f>
        <v/>
      </c>
      <c r="GD154">
        <f>IF(ISNA(FV154),NA(),IF(OR(Capability!$P$12="",Settings!$F$7&lt;&gt;"Y"),NA(),Capability!$P$12))</f>
        <v/>
      </c>
      <c r="GJ154">
        <f>IF((GM$1+150)&gt;GK$1,NA(),(GM$1+150)-4)</f>
        <v/>
      </c>
      <c r="GK154">
        <f>IF((GM$1+150)&gt;GK$1,NA(),INDEX('Data Entry'!$P$5:$P$10004,(GM$1+150)-4))</f>
        <v/>
      </c>
      <c r="GL154">
        <f>IF(ISNA(GJ154),NA(),Capability!$K$13)</f>
        <v/>
      </c>
      <c r="GM154">
        <f>IF(ISNA(GJ154),NA(),Capability!$J$13)</f>
        <v/>
      </c>
      <c r="GN154">
        <f>IF(ISNA(GJ154),NA(),Capability!$L$13)</f>
        <v/>
      </c>
      <c r="GO154">
        <f>IF(OR(ISNA(GK154),ISNA(GK153)),NA(),ABS(GK154-GK153))</f>
        <v/>
      </c>
      <c r="GP154">
        <f>IF(ISNA(GJ154),NA(),Capability!$N$13)</f>
        <v/>
      </c>
      <c r="GQ154">
        <f>IF(ISNA(GJ154),NA(),IF(OR(Capability!$Q$13="",Settings!$F$7&lt;&gt;"Y"),NA(),Capability!$Q$13))</f>
        <v/>
      </c>
      <c r="GR154">
        <f>IF(ISNA(GJ154),NA(),IF(OR(Capability!$P$13="",Settings!$F$7&lt;&gt;"Y"),NA(),Capability!$P$13))</f>
        <v/>
      </c>
      <c r="GX154">
        <f>IF((HA$1+150)&gt;GY$1,NA(),(HA$1+150)-4)</f>
        <v/>
      </c>
      <c r="GY154">
        <f>IF((HA$1+150)&gt;GY$1,NA(),INDEX('Data Entry'!$Q$5:$Q$10004,(HA$1+150)-4))</f>
        <v/>
      </c>
      <c r="GZ154">
        <f>IF(ISNA(GX154),NA(),Capability!$K$14)</f>
        <v/>
      </c>
      <c r="HA154">
        <f>IF(ISNA(GX154),NA(),Capability!$J$14)</f>
        <v/>
      </c>
      <c r="HB154">
        <f>IF(ISNA(GX154),NA(),Capability!$L$14)</f>
        <v/>
      </c>
      <c r="HC154">
        <f>IF(OR(ISNA(GY154),ISNA(GY153)),NA(),ABS(GY154-GY153))</f>
        <v/>
      </c>
      <c r="HD154">
        <f>IF(ISNA(GX154),NA(),Capability!$N$14)</f>
        <v/>
      </c>
      <c r="HE154">
        <f>IF(ISNA(GX154),NA(),IF(OR(Capability!$Q$14="",Settings!$F$7&lt;&gt;"Y"),NA(),Capability!$Q$14))</f>
        <v/>
      </c>
      <c r="HF154">
        <f>IF(ISNA(GX154),NA(),IF(OR(Capability!$P$14="",Settings!$F$7&lt;&gt;"Y"),NA(),Capability!$P$14))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P155">
        <f>IF((CS$1+151)&gt;CQ$1,NA(),(CS$1+151)-4)</f>
        <v/>
      </c>
      <c r="CQ155">
        <f>IF((CS$1+151)&gt;CQ$1,NA(),INDEX('Data Entry'!$I$5:$I$10004,(CS$1+151)-4))</f>
        <v/>
      </c>
      <c r="CR155">
        <f>IF(ISNA(CP155),NA(),Capability!$K$6)</f>
        <v/>
      </c>
      <c r="CS155">
        <f>IF(ISNA(CP155),NA(),Capability!$J$6)</f>
        <v/>
      </c>
      <c r="CT155">
        <f>IF(ISNA(CP155),NA(),Capability!$L$6)</f>
        <v/>
      </c>
      <c r="CU155">
        <f>IF(OR(ISNA(CQ155),ISNA(CQ154)),NA(),ABS(CQ155-CQ154))</f>
        <v/>
      </c>
      <c r="CV155">
        <f>IF(ISNA(CP155),NA(),Capability!$N$6)</f>
        <v/>
      </c>
      <c r="CW155">
        <f>IF(ISNA(CP155),NA(),IF(OR(Capability!$Q$6="",Settings!$F$7&lt;&gt;"Y"),NA(),Capability!$Q$6))</f>
        <v/>
      </c>
      <c r="CX155">
        <f>IF(ISNA(CP155),NA(),IF(OR(Capability!$P$6="",Settings!$F$7&lt;&gt;"Y"),NA(),Capability!$P$6))</f>
        <v/>
      </c>
      <c r="DD155">
        <f>IF((DG$1+151)&gt;DE$1,NA(),(DG$1+151)-4)</f>
        <v/>
      </c>
      <c r="DE155">
        <f>IF((DG$1+151)&gt;DE$1,NA(),INDEX('Data Entry'!$J$5:$J$10004,(DG$1+151)-4))</f>
        <v/>
      </c>
      <c r="DF155">
        <f>IF(ISNA(DD155),NA(),Capability!$K$7)</f>
        <v/>
      </c>
      <c r="DG155">
        <f>IF(ISNA(DD155),NA(),Capability!$J$7)</f>
        <v/>
      </c>
      <c r="DH155">
        <f>IF(ISNA(DD155),NA(),Capability!$L$7)</f>
        <v/>
      </c>
      <c r="DI155">
        <f>IF(OR(ISNA(DE155),ISNA(DE154)),NA(),ABS(DE155-DE154))</f>
        <v/>
      </c>
      <c r="DJ155">
        <f>IF(ISNA(DD155),NA(),Capability!$N$7)</f>
        <v/>
      </c>
      <c r="DK155">
        <f>IF(ISNA(DD155),NA(),IF(OR(Capability!$Q$7="",Settings!$F$7&lt;&gt;"Y"),NA(),Capability!$Q$7))</f>
        <v/>
      </c>
      <c r="DL155">
        <f>IF(ISNA(DD155),NA(),IF(OR(Capability!$P$7="",Settings!$F$7&lt;&gt;"Y"),NA(),Capability!$P$7))</f>
        <v/>
      </c>
      <c r="DR155">
        <f>IF((DU$1+151)&gt;DS$1,NA(),(DU$1+151)-4)</f>
        <v/>
      </c>
      <c r="DS155">
        <f>IF((DU$1+151)&gt;DS$1,NA(),INDEX('Data Entry'!$K$5:$K$10004,(DU$1+151)-4))</f>
        <v/>
      </c>
      <c r="DT155">
        <f>IF(ISNA(DR155),NA(),Capability!$K$8)</f>
        <v/>
      </c>
      <c r="DU155">
        <f>IF(ISNA(DR155),NA(),Capability!$J$8)</f>
        <v/>
      </c>
      <c r="DV155">
        <f>IF(ISNA(DR155),NA(),Capability!$L$8)</f>
        <v/>
      </c>
      <c r="DW155">
        <f>IF(OR(ISNA(DS155),ISNA(DS154)),NA(),ABS(DS155-DS154))</f>
        <v/>
      </c>
      <c r="DX155">
        <f>IF(ISNA(DR155),NA(),Capability!$N$8)</f>
        <v/>
      </c>
      <c r="DY155">
        <f>IF(ISNA(DR155),NA(),IF(OR(Capability!$Q$8="",Settings!$F$7&lt;&gt;"Y"),NA(),Capability!$Q$8))</f>
        <v/>
      </c>
      <c r="DZ155">
        <f>IF(ISNA(DR155),NA(),IF(OR(Capability!$P$8="",Settings!$F$7&lt;&gt;"Y"),NA(),Capability!$P$8))</f>
        <v/>
      </c>
      <c r="EF155">
        <f>IF((EI$1+151)&gt;EG$1,NA(),(EI$1+151)-4)</f>
        <v/>
      </c>
      <c r="EG155">
        <f>IF((EI$1+151)&gt;EG$1,NA(),INDEX('Data Entry'!$L$5:$L$10004,(EI$1+151)-4))</f>
        <v/>
      </c>
      <c r="EH155">
        <f>IF(ISNA(EF155),NA(),Capability!$K$9)</f>
        <v/>
      </c>
      <c r="EI155">
        <f>IF(ISNA(EF155),NA(),Capability!$J$9)</f>
        <v/>
      </c>
      <c r="EJ155">
        <f>IF(ISNA(EF155),NA(),Capability!$L$9)</f>
        <v/>
      </c>
      <c r="EK155">
        <f>IF(OR(ISNA(EG155),ISNA(EG154)),NA(),ABS(EG155-EG154))</f>
        <v/>
      </c>
      <c r="EL155">
        <f>IF(ISNA(EF155),NA(),Capability!$N$9)</f>
        <v/>
      </c>
      <c r="EM155">
        <f>IF(ISNA(EF155),NA(),IF(OR(Capability!$Q$9="",Settings!$F$7&lt;&gt;"Y"),NA(),Capability!$Q$9))</f>
        <v/>
      </c>
      <c r="EN155">
        <f>IF(ISNA(EF155),NA(),IF(OR(Capability!$P$9="",Settings!$F$7&lt;&gt;"Y"),NA(),Capability!$P$9))</f>
        <v/>
      </c>
      <c r="ET155">
        <f>IF((EW$1+151)&gt;EU$1,NA(),(EW$1+151)-4)</f>
        <v/>
      </c>
      <c r="EU155">
        <f>IF((EW$1+151)&gt;EU$1,NA(),INDEX('Data Entry'!$M$5:$M$10004,(EW$1+151)-4))</f>
        <v/>
      </c>
      <c r="EV155">
        <f>IF(ISNA(ET155),NA(),Capability!$K$10)</f>
        <v/>
      </c>
      <c r="EW155">
        <f>IF(ISNA(ET155),NA(),Capability!$J$10)</f>
        <v/>
      </c>
      <c r="EX155">
        <f>IF(ISNA(ET155),NA(),Capability!$L$10)</f>
        <v/>
      </c>
      <c r="EY155">
        <f>IF(OR(ISNA(EU155),ISNA(EU154)),NA(),ABS(EU155-EU154))</f>
        <v/>
      </c>
      <c r="EZ155">
        <f>IF(ISNA(ET155),NA(),Capability!$N$10)</f>
        <v/>
      </c>
      <c r="FA155">
        <f>IF(ISNA(ET155),NA(),IF(OR(Capability!$Q$10="",Settings!$F$7&lt;&gt;"Y"),NA(),Capability!$Q$10))</f>
        <v/>
      </c>
      <c r="FB155">
        <f>IF(ISNA(ET155),NA(),IF(OR(Capability!$P$10="",Settings!$F$7&lt;&gt;"Y"),NA(),Capability!$P$10))</f>
        <v/>
      </c>
      <c r="FH155">
        <f>IF((FK$1+151)&gt;FI$1,NA(),(FK$1+151)-4)</f>
        <v/>
      </c>
      <c r="FI155">
        <f>IF((FK$1+151)&gt;FI$1,NA(),INDEX('Data Entry'!$N$5:$N$10004,(FK$1+151)-4))</f>
        <v/>
      </c>
      <c r="FJ155">
        <f>IF(ISNA(FH155),NA(),Capability!$K$11)</f>
        <v/>
      </c>
      <c r="FK155">
        <f>IF(ISNA(FH155),NA(),Capability!$J$11)</f>
        <v/>
      </c>
      <c r="FL155">
        <f>IF(ISNA(FH155),NA(),Capability!$L$11)</f>
        <v/>
      </c>
      <c r="FM155">
        <f>IF(OR(ISNA(FI155),ISNA(FI154)),NA(),ABS(FI155-FI154))</f>
        <v/>
      </c>
      <c r="FN155">
        <f>IF(ISNA(FH155),NA(),Capability!$N$11)</f>
        <v/>
      </c>
      <c r="FO155">
        <f>IF(ISNA(FH155),NA(),IF(OR(Capability!$Q$11="",Settings!$F$7&lt;&gt;"Y"),NA(),Capability!$Q$11))</f>
        <v/>
      </c>
      <c r="FP155">
        <f>IF(ISNA(FH155),NA(),IF(OR(Capability!$P$11="",Settings!$F$7&lt;&gt;"Y"),NA(),Capability!$P$11))</f>
        <v/>
      </c>
      <c r="FV155">
        <f>IF((FY$1+151)&gt;FW$1,NA(),(FY$1+151)-4)</f>
        <v/>
      </c>
      <c r="FW155">
        <f>IF((FY$1+151)&gt;FW$1,NA(),INDEX('Data Entry'!$O$5:$O$10004,(FY$1+151)-4))</f>
        <v/>
      </c>
      <c r="FX155">
        <f>IF(ISNA(FV155),NA(),Capability!$K$12)</f>
        <v/>
      </c>
      <c r="FY155">
        <f>IF(ISNA(FV155),NA(),Capability!$J$12)</f>
        <v/>
      </c>
      <c r="FZ155">
        <f>IF(ISNA(FV155),NA(),Capability!$L$12)</f>
        <v/>
      </c>
      <c r="GA155">
        <f>IF(OR(ISNA(FW155),ISNA(FW154)),NA(),ABS(FW155-FW154))</f>
        <v/>
      </c>
      <c r="GB155">
        <f>IF(ISNA(FV155),NA(),Capability!$N$12)</f>
        <v/>
      </c>
      <c r="GC155">
        <f>IF(ISNA(FV155),NA(),IF(OR(Capability!$Q$12="",Settings!$F$7&lt;&gt;"Y"),NA(),Capability!$Q$12))</f>
        <v/>
      </c>
      <c r="GD155">
        <f>IF(ISNA(FV155),NA(),IF(OR(Capability!$P$12="",Settings!$F$7&lt;&gt;"Y"),NA(),Capability!$P$12))</f>
        <v/>
      </c>
      <c r="GJ155">
        <f>IF((GM$1+151)&gt;GK$1,NA(),(GM$1+151)-4)</f>
        <v/>
      </c>
      <c r="GK155">
        <f>IF((GM$1+151)&gt;GK$1,NA(),INDEX('Data Entry'!$P$5:$P$10004,(GM$1+151)-4))</f>
        <v/>
      </c>
      <c r="GL155">
        <f>IF(ISNA(GJ155),NA(),Capability!$K$13)</f>
        <v/>
      </c>
      <c r="GM155">
        <f>IF(ISNA(GJ155),NA(),Capability!$J$13)</f>
        <v/>
      </c>
      <c r="GN155">
        <f>IF(ISNA(GJ155),NA(),Capability!$L$13)</f>
        <v/>
      </c>
      <c r="GO155">
        <f>IF(OR(ISNA(GK155),ISNA(GK154)),NA(),ABS(GK155-GK154))</f>
        <v/>
      </c>
      <c r="GP155">
        <f>IF(ISNA(GJ155),NA(),Capability!$N$13)</f>
        <v/>
      </c>
      <c r="GQ155">
        <f>IF(ISNA(GJ155),NA(),IF(OR(Capability!$Q$13="",Settings!$F$7&lt;&gt;"Y"),NA(),Capability!$Q$13))</f>
        <v/>
      </c>
      <c r="GR155">
        <f>IF(ISNA(GJ155),NA(),IF(OR(Capability!$P$13="",Settings!$F$7&lt;&gt;"Y"),NA(),Capability!$P$13))</f>
        <v/>
      </c>
      <c r="GX155">
        <f>IF((HA$1+151)&gt;GY$1,NA(),(HA$1+151)-4)</f>
        <v/>
      </c>
      <c r="GY155">
        <f>IF((HA$1+151)&gt;GY$1,NA(),INDEX('Data Entry'!$Q$5:$Q$10004,(HA$1+151)-4))</f>
        <v/>
      </c>
      <c r="GZ155">
        <f>IF(ISNA(GX155),NA(),Capability!$K$14)</f>
        <v/>
      </c>
      <c r="HA155">
        <f>IF(ISNA(GX155),NA(),Capability!$J$14)</f>
        <v/>
      </c>
      <c r="HB155">
        <f>IF(ISNA(GX155),NA(),Capability!$L$14)</f>
        <v/>
      </c>
      <c r="HC155">
        <f>IF(OR(ISNA(GY155),ISNA(GY154)),NA(),ABS(GY155-GY154))</f>
        <v/>
      </c>
      <c r="HD155">
        <f>IF(ISNA(GX155),NA(),Capability!$N$14)</f>
        <v/>
      </c>
      <c r="HE155">
        <f>IF(ISNA(GX155),NA(),IF(OR(Capability!$Q$14="",Settings!$F$7&lt;&gt;"Y"),NA(),Capability!$Q$14))</f>
        <v/>
      </c>
      <c r="HF155">
        <f>IF(ISNA(GX155),NA(),IF(OR(Capability!$P$14="",Settings!$F$7&lt;&gt;"Y"),NA(),Capability!$P$14))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P156">
        <f>IF((CS$1+152)&gt;CQ$1,NA(),(CS$1+152)-4)</f>
        <v/>
      </c>
      <c r="CQ156">
        <f>IF((CS$1+152)&gt;CQ$1,NA(),INDEX('Data Entry'!$I$5:$I$10004,(CS$1+152)-4))</f>
        <v/>
      </c>
      <c r="CR156">
        <f>IF(ISNA(CP156),NA(),Capability!$K$6)</f>
        <v/>
      </c>
      <c r="CS156">
        <f>IF(ISNA(CP156),NA(),Capability!$J$6)</f>
        <v/>
      </c>
      <c r="CT156">
        <f>IF(ISNA(CP156),NA(),Capability!$L$6)</f>
        <v/>
      </c>
      <c r="CU156">
        <f>IF(OR(ISNA(CQ156),ISNA(CQ155)),NA(),ABS(CQ156-CQ155))</f>
        <v/>
      </c>
      <c r="CV156">
        <f>IF(ISNA(CP156),NA(),Capability!$N$6)</f>
        <v/>
      </c>
      <c r="CW156">
        <f>IF(ISNA(CP156),NA(),IF(OR(Capability!$Q$6="",Settings!$F$7&lt;&gt;"Y"),NA(),Capability!$Q$6))</f>
        <v/>
      </c>
      <c r="CX156">
        <f>IF(ISNA(CP156),NA(),IF(OR(Capability!$P$6="",Settings!$F$7&lt;&gt;"Y"),NA(),Capability!$P$6))</f>
        <v/>
      </c>
      <c r="DD156">
        <f>IF((DG$1+152)&gt;DE$1,NA(),(DG$1+152)-4)</f>
        <v/>
      </c>
      <c r="DE156">
        <f>IF((DG$1+152)&gt;DE$1,NA(),INDEX('Data Entry'!$J$5:$J$10004,(DG$1+152)-4))</f>
        <v/>
      </c>
      <c r="DF156">
        <f>IF(ISNA(DD156),NA(),Capability!$K$7)</f>
        <v/>
      </c>
      <c r="DG156">
        <f>IF(ISNA(DD156),NA(),Capability!$J$7)</f>
        <v/>
      </c>
      <c r="DH156">
        <f>IF(ISNA(DD156),NA(),Capability!$L$7)</f>
        <v/>
      </c>
      <c r="DI156">
        <f>IF(OR(ISNA(DE156),ISNA(DE155)),NA(),ABS(DE156-DE155))</f>
        <v/>
      </c>
      <c r="DJ156">
        <f>IF(ISNA(DD156),NA(),Capability!$N$7)</f>
        <v/>
      </c>
      <c r="DK156">
        <f>IF(ISNA(DD156),NA(),IF(OR(Capability!$Q$7="",Settings!$F$7&lt;&gt;"Y"),NA(),Capability!$Q$7))</f>
        <v/>
      </c>
      <c r="DL156">
        <f>IF(ISNA(DD156),NA(),IF(OR(Capability!$P$7="",Settings!$F$7&lt;&gt;"Y"),NA(),Capability!$P$7))</f>
        <v/>
      </c>
      <c r="DR156">
        <f>IF((DU$1+152)&gt;DS$1,NA(),(DU$1+152)-4)</f>
        <v/>
      </c>
      <c r="DS156">
        <f>IF((DU$1+152)&gt;DS$1,NA(),INDEX('Data Entry'!$K$5:$K$10004,(DU$1+152)-4))</f>
        <v/>
      </c>
      <c r="DT156">
        <f>IF(ISNA(DR156),NA(),Capability!$K$8)</f>
        <v/>
      </c>
      <c r="DU156">
        <f>IF(ISNA(DR156),NA(),Capability!$J$8)</f>
        <v/>
      </c>
      <c r="DV156">
        <f>IF(ISNA(DR156),NA(),Capability!$L$8)</f>
        <v/>
      </c>
      <c r="DW156">
        <f>IF(OR(ISNA(DS156),ISNA(DS155)),NA(),ABS(DS156-DS155))</f>
        <v/>
      </c>
      <c r="DX156">
        <f>IF(ISNA(DR156),NA(),Capability!$N$8)</f>
        <v/>
      </c>
      <c r="DY156">
        <f>IF(ISNA(DR156),NA(),IF(OR(Capability!$Q$8="",Settings!$F$7&lt;&gt;"Y"),NA(),Capability!$Q$8))</f>
        <v/>
      </c>
      <c r="DZ156">
        <f>IF(ISNA(DR156),NA(),IF(OR(Capability!$P$8="",Settings!$F$7&lt;&gt;"Y"),NA(),Capability!$P$8))</f>
        <v/>
      </c>
      <c r="EF156">
        <f>IF((EI$1+152)&gt;EG$1,NA(),(EI$1+152)-4)</f>
        <v/>
      </c>
      <c r="EG156">
        <f>IF((EI$1+152)&gt;EG$1,NA(),INDEX('Data Entry'!$L$5:$L$10004,(EI$1+152)-4))</f>
        <v/>
      </c>
      <c r="EH156">
        <f>IF(ISNA(EF156),NA(),Capability!$K$9)</f>
        <v/>
      </c>
      <c r="EI156">
        <f>IF(ISNA(EF156),NA(),Capability!$J$9)</f>
        <v/>
      </c>
      <c r="EJ156">
        <f>IF(ISNA(EF156),NA(),Capability!$L$9)</f>
        <v/>
      </c>
      <c r="EK156">
        <f>IF(OR(ISNA(EG156),ISNA(EG155)),NA(),ABS(EG156-EG155))</f>
        <v/>
      </c>
      <c r="EL156">
        <f>IF(ISNA(EF156),NA(),Capability!$N$9)</f>
        <v/>
      </c>
      <c r="EM156">
        <f>IF(ISNA(EF156),NA(),IF(OR(Capability!$Q$9="",Settings!$F$7&lt;&gt;"Y"),NA(),Capability!$Q$9))</f>
        <v/>
      </c>
      <c r="EN156">
        <f>IF(ISNA(EF156),NA(),IF(OR(Capability!$P$9="",Settings!$F$7&lt;&gt;"Y"),NA(),Capability!$P$9))</f>
        <v/>
      </c>
      <c r="ET156">
        <f>IF((EW$1+152)&gt;EU$1,NA(),(EW$1+152)-4)</f>
        <v/>
      </c>
      <c r="EU156">
        <f>IF((EW$1+152)&gt;EU$1,NA(),INDEX('Data Entry'!$M$5:$M$10004,(EW$1+152)-4))</f>
        <v/>
      </c>
      <c r="EV156">
        <f>IF(ISNA(ET156),NA(),Capability!$K$10)</f>
        <v/>
      </c>
      <c r="EW156">
        <f>IF(ISNA(ET156),NA(),Capability!$J$10)</f>
        <v/>
      </c>
      <c r="EX156">
        <f>IF(ISNA(ET156),NA(),Capability!$L$10)</f>
        <v/>
      </c>
      <c r="EY156">
        <f>IF(OR(ISNA(EU156),ISNA(EU155)),NA(),ABS(EU156-EU155))</f>
        <v/>
      </c>
      <c r="EZ156">
        <f>IF(ISNA(ET156),NA(),Capability!$N$10)</f>
        <v/>
      </c>
      <c r="FA156">
        <f>IF(ISNA(ET156),NA(),IF(OR(Capability!$Q$10="",Settings!$F$7&lt;&gt;"Y"),NA(),Capability!$Q$10))</f>
        <v/>
      </c>
      <c r="FB156">
        <f>IF(ISNA(ET156),NA(),IF(OR(Capability!$P$10="",Settings!$F$7&lt;&gt;"Y"),NA(),Capability!$P$10))</f>
        <v/>
      </c>
      <c r="FH156">
        <f>IF((FK$1+152)&gt;FI$1,NA(),(FK$1+152)-4)</f>
        <v/>
      </c>
      <c r="FI156">
        <f>IF((FK$1+152)&gt;FI$1,NA(),INDEX('Data Entry'!$N$5:$N$10004,(FK$1+152)-4))</f>
        <v/>
      </c>
      <c r="FJ156">
        <f>IF(ISNA(FH156),NA(),Capability!$K$11)</f>
        <v/>
      </c>
      <c r="FK156">
        <f>IF(ISNA(FH156),NA(),Capability!$J$11)</f>
        <v/>
      </c>
      <c r="FL156">
        <f>IF(ISNA(FH156),NA(),Capability!$L$11)</f>
        <v/>
      </c>
      <c r="FM156">
        <f>IF(OR(ISNA(FI156),ISNA(FI155)),NA(),ABS(FI156-FI155))</f>
        <v/>
      </c>
      <c r="FN156">
        <f>IF(ISNA(FH156),NA(),Capability!$N$11)</f>
        <v/>
      </c>
      <c r="FO156">
        <f>IF(ISNA(FH156),NA(),IF(OR(Capability!$Q$11="",Settings!$F$7&lt;&gt;"Y"),NA(),Capability!$Q$11))</f>
        <v/>
      </c>
      <c r="FP156">
        <f>IF(ISNA(FH156),NA(),IF(OR(Capability!$P$11="",Settings!$F$7&lt;&gt;"Y"),NA(),Capability!$P$11))</f>
        <v/>
      </c>
      <c r="FV156">
        <f>IF((FY$1+152)&gt;FW$1,NA(),(FY$1+152)-4)</f>
        <v/>
      </c>
      <c r="FW156">
        <f>IF((FY$1+152)&gt;FW$1,NA(),INDEX('Data Entry'!$O$5:$O$10004,(FY$1+152)-4))</f>
        <v/>
      </c>
      <c r="FX156">
        <f>IF(ISNA(FV156),NA(),Capability!$K$12)</f>
        <v/>
      </c>
      <c r="FY156">
        <f>IF(ISNA(FV156),NA(),Capability!$J$12)</f>
        <v/>
      </c>
      <c r="FZ156">
        <f>IF(ISNA(FV156),NA(),Capability!$L$12)</f>
        <v/>
      </c>
      <c r="GA156">
        <f>IF(OR(ISNA(FW156),ISNA(FW155)),NA(),ABS(FW156-FW155))</f>
        <v/>
      </c>
      <c r="GB156">
        <f>IF(ISNA(FV156),NA(),Capability!$N$12)</f>
        <v/>
      </c>
      <c r="GC156">
        <f>IF(ISNA(FV156),NA(),IF(OR(Capability!$Q$12="",Settings!$F$7&lt;&gt;"Y"),NA(),Capability!$Q$12))</f>
        <v/>
      </c>
      <c r="GD156">
        <f>IF(ISNA(FV156),NA(),IF(OR(Capability!$P$12="",Settings!$F$7&lt;&gt;"Y"),NA(),Capability!$P$12))</f>
        <v/>
      </c>
      <c r="GJ156">
        <f>IF((GM$1+152)&gt;GK$1,NA(),(GM$1+152)-4)</f>
        <v/>
      </c>
      <c r="GK156">
        <f>IF((GM$1+152)&gt;GK$1,NA(),INDEX('Data Entry'!$P$5:$P$10004,(GM$1+152)-4))</f>
        <v/>
      </c>
      <c r="GL156">
        <f>IF(ISNA(GJ156),NA(),Capability!$K$13)</f>
        <v/>
      </c>
      <c r="GM156">
        <f>IF(ISNA(GJ156),NA(),Capability!$J$13)</f>
        <v/>
      </c>
      <c r="GN156">
        <f>IF(ISNA(GJ156),NA(),Capability!$L$13)</f>
        <v/>
      </c>
      <c r="GO156">
        <f>IF(OR(ISNA(GK156),ISNA(GK155)),NA(),ABS(GK156-GK155))</f>
        <v/>
      </c>
      <c r="GP156">
        <f>IF(ISNA(GJ156),NA(),Capability!$N$13)</f>
        <v/>
      </c>
      <c r="GQ156">
        <f>IF(ISNA(GJ156),NA(),IF(OR(Capability!$Q$13="",Settings!$F$7&lt;&gt;"Y"),NA(),Capability!$Q$13))</f>
        <v/>
      </c>
      <c r="GR156">
        <f>IF(ISNA(GJ156),NA(),IF(OR(Capability!$P$13="",Settings!$F$7&lt;&gt;"Y"),NA(),Capability!$P$13))</f>
        <v/>
      </c>
      <c r="GX156">
        <f>IF((HA$1+152)&gt;GY$1,NA(),(HA$1+152)-4)</f>
        <v/>
      </c>
      <c r="GY156">
        <f>IF((HA$1+152)&gt;GY$1,NA(),INDEX('Data Entry'!$Q$5:$Q$10004,(HA$1+152)-4))</f>
        <v/>
      </c>
      <c r="GZ156">
        <f>IF(ISNA(GX156),NA(),Capability!$K$14)</f>
        <v/>
      </c>
      <c r="HA156">
        <f>IF(ISNA(GX156),NA(),Capability!$J$14)</f>
        <v/>
      </c>
      <c r="HB156">
        <f>IF(ISNA(GX156),NA(),Capability!$L$14)</f>
        <v/>
      </c>
      <c r="HC156">
        <f>IF(OR(ISNA(GY156),ISNA(GY155)),NA(),ABS(GY156-GY155))</f>
        <v/>
      </c>
      <c r="HD156">
        <f>IF(ISNA(GX156),NA(),Capability!$N$14)</f>
        <v/>
      </c>
      <c r="HE156">
        <f>IF(ISNA(GX156),NA(),IF(OR(Capability!$Q$14="",Settings!$F$7&lt;&gt;"Y"),NA(),Capability!$Q$14))</f>
        <v/>
      </c>
      <c r="HF156">
        <f>IF(ISNA(GX156),NA(),IF(OR(Capability!$P$14="",Settings!$F$7&lt;&gt;"Y"),NA(),Capability!$P$14))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P157">
        <f>IF((CS$1+153)&gt;CQ$1,NA(),(CS$1+153)-4)</f>
        <v/>
      </c>
      <c r="CQ157">
        <f>IF((CS$1+153)&gt;CQ$1,NA(),INDEX('Data Entry'!$I$5:$I$10004,(CS$1+153)-4))</f>
        <v/>
      </c>
      <c r="CR157">
        <f>IF(ISNA(CP157),NA(),Capability!$K$6)</f>
        <v/>
      </c>
      <c r="CS157">
        <f>IF(ISNA(CP157),NA(),Capability!$J$6)</f>
        <v/>
      </c>
      <c r="CT157">
        <f>IF(ISNA(CP157),NA(),Capability!$L$6)</f>
        <v/>
      </c>
      <c r="CU157">
        <f>IF(OR(ISNA(CQ157),ISNA(CQ156)),NA(),ABS(CQ157-CQ156))</f>
        <v/>
      </c>
      <c r="CV157">
        <f>IF(ISNA(CP157),NA(),Capability!$N$6)</f>
        <v/>
      </c>
      <c r="CW157">
        <f>IF(ISNA(CP157),NA(),IF(OR(Capability!$Q$6="",Settings!$F$7&lt;&gt;"Y"),NA(),Capability!$Q$6))</f>
        <v/>
      </c>
      <c r="CX157">
        <f>IF(ISNA(CP157),NA(),IF(OR(Capability!$P$6="",Settings!$F$7&lt;&gt;"Y"),NA(),Capability!$P$6))</f>
        <v/>
      </c>
      <c r="DD157">
        <f>IF((DG$1+153)&gt;DE$1,NA(),(DG$1+153)-4)</f>
        <v/>
      </c>
      <c r="DE157">
        <f>IF((DG$1+153)&gt;DE$1,NA(),INDEX('Data Entry'!$J$5:$J$10004,(DG$1+153)-4))</f>
        <v/>
      </c>
      <c r="DF157">
        <f>IF(ISNA(DD157),NA(),Capability!$K$7)</f>
        <v/>
      </c>
      <c r="DG157">
        <f>IF(ISNA(DD157),NA(),Capability!$J$7)</f>
        <v/>
      </c>
      <c r="DH157">
        <f>IF(ISNA(DD157),NA(),Capability!$L$7)</f>
        <v/>
      </c>
      <c r="DI157">
        <f>IF(OR(ISNA(DE157),ISNA(DE156)),NA(),ABS(DE157-DE156))</f>
        <v/>
      </c>
      <c r="DJ157">
        <f>IF(ISNA(DD157),NA(),Capability!$N$7)</f>
        <v/>
      </c>
      <c r="DK157">
        <f>IF(ISNA(DD157),NA(),IF(OR(Capability!$Q$7="",Settings!$F$7&lt;&gt;"Y"),NA(),Capability!$Q$7))</f>
        <v/>
      </c>
      <c r="DL157">
        <f>IF(ISNA(DD157),NA(),IF(OR(Capability!$P$7="",Settings!$F$7&lt;&gt;"Y"),NA(),Capability!$P$7))</f>
        <v/>
      </c>
      <c r="DR157">
        <f>IF((DU$1+153)&gt;DS$1,NA(),(DU$1+153)-4)</f>
        <v/>
      </c>
      <c r="DS157">
        <f>IF((DU$1+153)&gt;DS$1,NA(),INDEX('Data Entry'!$K$5:$K$10004,(DU$1+153)-4))</f>
        <v/>
      </c>
      <c r="DT157">
        <f>IF(ISNA(DR157),NA(),Capability!$K$8)</f>
        <v/>
      </c>
      <c r="DU157">
        <f>IF(ISNA(DR157),NA(),Capability!$J$8)</f>
        <v/>
      </c>
      <c r="DV157">
        <f>IF(ISNA(DR157),NA(),Capability!$L$8)</f>
        <v/>
      </c>
      <c r="DW157">
        <f>IF(OR(ISNA(DS157),ISNA(DS156)),NA(),ABS(DS157-DS156))</f>
        <v/>
      </c>
      <c r="DX157">
        <f>IF(ISNA(DR157),NA(),Capability!$N$8)</f>
        <v/>
      </c>
      <c r="DY157">
        <f>IF(ISNA(DR157),NA(),IF(OR(Capability!$Q$8="",Settings!$F$7&lt;&gt;"Y"),NA(),Capability!$Q$8))</f>
        <v/>
      </c>
      <c r="DZ157">
        <f>IF(ISNA(DR157),NA(),IF(OR(Capability!$P$8="",Settings!$F$7&lt;&gt;"Y"),NA(),Capability!$P$8))</f>
        <v/>
      </c>
      <c r="EF157">
        <f>IF((EI$1+153)&gt;EG$1,NA(),(EI$1+153)-4)</f>
        <v/>
      </c>
      <c r="EG157">
        <f>IF((EI$1+153)&gt;EG$1,NA(),INDEX('Data Entry'!$L$5:$L$10004,(EI$1+153)-4))</f>
        <v/>
      </c>
      <c r="EH157">
        <f>IF(ISNA(EF157),NA(),Capability!$K$9)</f>
        <v/>
      </c>
      <c r="EI157">
        <f>IF(ISNA(EF157),NA(),Capability!$J$9)</f>
        <v/>
      </c>
      <c r="EJ157">
        <f>IF(ISNA(EF157),NA(),Capability!$L$9)</f>
        <v/>
      </c>
      <c r="EK157">
        <f>IF(OR(ISNA(EG157),ISNA(EG156)),NA(),ABS(EG157-EG156))</f>
        <v/>
      </c>
      <c r="EL157">
        <f>IF(ISNA(EF157),NA(),Capability!$N$9)</f>
        <v/>
      </c>
      <c r="EM157">
        <f>IF(ISNA(EF157),NA(),IF(OR(Capability!$Q$9="",Settings!$F$7&lt;&gt;"Y"),NA(),Capability!$Q$9))</f>
        <v/>
      </c>
      <c r="EN157">
        <f>IF(ISNA(EF157),NA(),IF(OR(Capability!$P$9="",Settings!$F$7&lt;&gt;"Y"),NA(),Capability!$P$9))</f>
        <v/>
      </c>
      <c r="ET157">
        <f>IF((EW$1+153)&gt;EU$1,NA(),(EW$1+153)-4)</f>
        <v/>
      </c>
      <c r="EU157">
        <f>IF((EW$1+153)&gt;EU$1,NA(),INDEX('Data Entry'!$M$5:$M$10004,(EW$1+153)-4))</f>
        <v/>
      </c>
      <c r="EV157">
        <f>IF(ISNA(ET157),NA(),Capability!$K$10)</f>
        <v/>
      </c>
      <c r="EW157">
        <f>IF(ISNA(ET157),NA(),Capability!$J$10)</f>
        <v/>
      </c>
      <c r="EX157">
        <f>IF(ISNA(ET157),NA(),Capability!$L$10)</f>
        <v/>
      </c>
      <c r="EY157">
        <f>IF(OR(ISNA(EU157),ISNA(EU156)),NA(),ABS(EU157-EU156))</f>
        <v/>
      </c>
      <c r="EZ157">
        <f>IF(ISNA(ET157),NA(),Capability!$N$10)</f>
        <v/>
      </c>
      <c r="FA157">
        <f>IF(ISNA(ET157),NA(),IF(OR(Capability!$Q$10="",Settings!$F$7&lt;&gt;"Y"),NA(),Capability!$Q$10))</f>
        <v/>
      </c>
      <c r="FB157">
        <f>IF(ISNA(ET157),NA(),IF(OR(Capability!$P$10="",Settings!$F$7&lt;&gt;"Y"),NA(),Capability!$P$10))</f>
        <v/>
      </c>
      <c r="FH157">
        <f>IF((FK$1+153)&gt;FI$1,NA(),(FK$1+153)-4)</f>
        <v/>
      </c>
      <c r="FI157">
        <f>IF((FK$1+153)&gt;FI$1,NA(),INDEX('Data Entry'!$N$5:$N$10004,(FK$1+153)-4))</f>
        <v/>
      </c>
      <c r="FJ157">
        <f>IF(ISNA(FH157),NA(),Capability!$K$11)</f>
        <v/>
      </c>
      <c r="FK157">
        <f>IF(ISNA(FH157),NA(),Capability!$J$11)</f>
        <v/>
      </c>
      <c r="FL157">
        <f>IF(ISNA(FH157),NA(),Capability!$L$11)</f>
        <v/>
      </c>
      <c r="FM157">
        <f>IF(OR(ISNA(FI157),ISNA(FI156)),NA(),ABS(FI157-FI156))</f>
        <v/>
      </c>
      <c r="FN157">
        <f>IF(ISNA(FH157),NA(),Capability!$N$11)</f>
        <v/>
      </c>
      <c r="FO157">
        <f>IF(ISNA(FH157),NA(),IF(OR(Capability!$Q$11="",Settings!$F$7&lt;&gt;"Y"),NA(),Capability!$Q$11))</f>
        <v/>
      </c>
      <c r="FP157">
        <f>IF(ISNA(FH157),NA(),IF(OR(Capability!$P$11="",Settings!$F$7&lt;&gt;"Y"),NA(),Capability!$P$11))</f>
        <v/>
      </c>
      <c r="FV157">
        <f>IF((FY$1+153)&gt;FW$1,NA(),(FY$1+153)-4)</f>
        <v/>
      </c>
      <c r="FW157">
        <f>IF((FY$1+153)&gt;FW$1,NA(),INDEX('Data Entry'!$O$5:$O$10004,(FY$1+153)-4))</f>
        <v/>
      </c>
      <c r="FX157">
        <f>IF(ISNA(FV157),NA(),Capability!$K$12)</f>
        <v/>
      </c>
      <c r="FY157">
        <f>IF(ISNA(FV157),NA(),Capability!$J$12)</f>
        <v/>
      </c>
      <c r="FZ157">
        <f>IF(ISNA(FV157),NA(),Capability!$L$12)</f>
        <v/>
      </c>
      <c r="GA157">
        <f>IF(OR(ISNA(FW157),ISNA(FW156)),NA(),ABS(FW157-FW156))</f>
        <v/>
      </c>
      <c r="GB157">
        <f>IF(ISNA(FV157),NA(),Capability!$N$12)</f>
        <v/>
      </c>
      <c r="GC157">
        <f>IF(ISNA(FV157),NA(),IF(OR(Capability!$Q$12="",Settings!$F$7&lt;&gt;"Y"),NA(),Capability!$Q$12))</f>
        <v/>
      </c>
      <c r="GD157">
        <f>IF(ISNA(FV157),NA(),IF(OR(Capability!$P$12="",Settings!$F$7&lt;&gt;"Y"),NA(),Capability!$P$12))</f>
        <v/>
      </c>
      <c r="GJ157">
        <f>IF((GM$1+153)&gt;GK$1,NA(),(GM$1+153)-4)</f>
        <v/>
      </c>
      <c r="GK157">
        <f>IF((GM$1+153)&gt;GK$1,NA(),INDEX('Data Entry'!$P$5:$P$10004,(GM$1+153)-4))</f>
        <v/>
      </c>
      <c r="GL157">
        <f>IF(ISNA(GJ157),NA(),Capability!$K$13)</f>
        <v/>
      </c>
      <c r="GM157">
        <f>IF(ISNA(GJ157),NA(),Capability!$J$13)</f>
        <v/>
      </c>
      <c r="GN157">
        <f>IF(ISNA(GJ157),NA(),Capability!$L$13)</f>
        <v/>
      </c>
      <c r="GO157">
        <f>IF(OR(ISNA(GK157),ISNA(GK156)),NA(),ABS(GK157-GK156))</f>
        <v/>
      </c>
      <c r="GP157">
        <f>IF(ISNA(GJ157),NA(),Capability!$N$13)</f>
        <v/>
      </c>
      <c r="GQ157">
        <f>IF(ISNA(GJ157),NA(),IF(OR(Capability!$Q$13="",Settings!$F$7&lt;&gt;"Y"),NA(),Capability!$Q$13))</f>
        <v/>
      </c>
      <c r="GR157">
        <f>IF(ISNA(GJ157),NA(),IF(OR(Capability!$P$13="",Settings!$F$7&lt;&gt;"Y"),NA(),Capability!$P$13))</f>
        <v/>
      </c>
      <c r="GX157">
        <f>IF((HA$1+153)&gt;GY$1,NA(),(HA$1+153)-4)</f>
        <v/>
      </c>
      <c r="GY157">
        <f>IF((HA$1+153)&gt;GY$1,NA(),INDEX('Data Entry'!$Q$5:$Q$10004,(HA$1+153)-4))</f>
        <v/>
      </c>
      <c r="GZ157">
        <f>IF(ISNA(GX157),NA(),Capability!$K$14)</f>
        <v/>
      </c>
      <c r="HA157">
        <f>IF(ISNA(GX157),NA(),Capability!$J$14)</f>
        <v/>
      </c>
      <c r="HB157">
        <f>IF(ISNA(GX157),NA(),Capability!$L$14)</f>
        <v/>
      </c>
      <c r="HC157">
        <f>IF(OR(ISNA(GY157),ISNA(GY156)),NA(),ABS(GY157-GY156))</f>
        <v/>
      </c>
      <c r="HD157">
        <f>IF(ISNA(GX157),NA(),Capability!$N$14)</f>
        <v/>
      </c>
      <c r="HE157">
        <f>IF(ISNA(GX157),NA(),IF(OR(Capability!$Q$14="",Settings!$F$7&lt;&gt;"Y"),NA(),Capability!$Q$14))</f>
        <v/>
      </c>
      <c r="HF157">
        <f>IF(ISNA(GX157),NA(),IF(OR(Capability!$P$14="",Settings!$F$7&lt;&gt;"Y"),NA(),Capability!$P$14))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P158">
        <f>IF((CS$1+154)&gt;CQ$1,NA(),(CS$1+154)-4)</f>
        <v/>
      </c>
      <c r="CQ158">
        <f>IF((CS$1+154)&gt;CQ$1,NA(),INDEX('Data Entry'!$I$5:$I$10004,(CS$1+154)-4))</f>
        <v/>
      </c>
      <c r="CR158">
        <f>IF(ISNA(CP158),NA(),Capability!$K$6)</f>
        <v/>
      </c>
      <c r="CS158">
        <f>IF(ISNA(CP158),NA(),Capability!$J$6)</f>
        <v/>
      </c>
      <c r="CT158">
        <f>IF(ISNA(CP158),NA(),Capability!$L$6)</f>
        <v/>
      </c>
      <c r="CU158">
        <f>IF(OR(ISNA(CQ158),ISNA(CQ157)),NA(),ABS(CQ158-CQ157))</f>
        <v/>
      </c>
      <c r="CV158">
        <f>IF(ISNA(CP158),NA(),Capability!$N$6)</f>
        <v/>
      </c>
      <c r="CW158">
        <f>IF(ISNA(CP158),NA(),IF(OR(Capability!$Q$6="",Settings!$F$7&lt;&gt;"Y"),NA(),Capability!$Q$6))</f>
        <v/>
      </c>
      <c r="CX158">
        <f>IF(ISNA(CP158),NA(),IF(OR(Capability!$P$6="",Settings!$F$7&lt;&gt;"Y"),NA(),Capability!$P$6))</f>
        <v/>
      </c>
      <c r="DD158">
        <f>IF((DG$1+154)&gt;DE$1,NA(),(DG$1+154)-4)</f>
        <v/>
      </c>
      <c r="DE158">
        <f>IF((DG$1+154)&gt;DE$1,NA(),INDEX('Data Entry'!$J$5:$J$10004,(DG$1+154)-4))</f>
        <v/>
      </c>
      <c r="DF158">
        <f>IF(ISNA(DD158),NA(),Capability!$K$7)</f>
        <v/>
      </c>
      <c r="DG158">
        <f>IF(ISNA(DD158),NA(),Capability!$J$7)</f>
        <v/>
      </c>
      <c r="DH158">
        <f>IF(ISNA(DD158),NA(),Capability!$L$7)</f>
        <v/>
      </c>
      <c r="DI158">
        <f>IF(OR(ISNA(DE158),ISNA(DE157)),NA(),ABS(DE158-DE157))</f>
        <v/>
      </c>
      <c r="DJ158">
        <f>IF(ISNA(DD158),NA(),Capability!$N$7)</f>
        <v/>
      </c>
      <c r="DK158">
        <f>IF(ISNA(DD158),NA(),IF(OR(Capability!$Q$7="",Settings!$F$7&lt;&gt;"Y"),NA(),Capability!$Q$7))</f>
        <v/>
      </c>
      <c r="DL158">
        <f>IF(ISNA(DD158),NA(),IF(OR(Capability!$P$7="",Settings!$F$7&lt;&gt;"Y"),NA(),Capability!$P$7))</f>
        <v/>
      </c>
      <c r="DR158">
        <f>IF((DU$1+154)&gt;DS$1,NA(),(DU$1+154)-4)</f>
        <v/>
      </c>
      <c r="DS158">
        <f>IF((DU$1+154)&gt;DS$1,NA(),INDEX('Data Entry'!$K$5:$K$10004,(DU$1+154)-4))</f>
        <v/>
      </c>
      <c r="DT158">
        <f>IF(ISNA(DR158),NA(),Capability!$K$8)</f>
        <v/>
      </c>
      <c r="DU158">
        <f>IF(ISNA(DR158),NA(),Capability!$J$8)</f>
        <v/>
      </c>
      <c r="DV158">
        <f>IF(ISNA(DR158),NA(),Capability!$L$8)</f>
        <v/>
      </c>
      <c r="DW158">
        <f>IF(OR(ISNA(DS158),ISNA(DS157)),NA(),ABS(DS158-DS157))</f>
        <v/>
      </c>
      <c r="DX158">
        <f>IF(ISNA(DR158),NA(),Capability!$N$8)</f>
        <v/>
      </c>
      <c r="DY158">
        <f>IF(ISNA(DR158),NA(),IF(OR(Capability!$Q$8="",Settings!$F$7&lt;&gt;"Y"),NA(),Capability!$Q$8))</f>
        <v/>
      </c>
      <c r="DZ158">
        <f>IF(ISNA(DR158),NA(),IF(OR(Capability!$P$8="",Settings!$F$7&lt;&gt;"Y"),NA(),Capability!$P$8))</f>
        <v/>
      </c>
      <c r="EF158">
        <f>IF((EI$1+154)&gt;EG$1,NA(),(EI$1+154)-4)</f>
        <v/>
      </c>
      <c r="EG158">
        <f>IF((EI$1+154)&gt;EG$1,NA(),INDEX('Data Entry'!$L$5:$L$10004,(EI$1+154)-4))</f>
        <v/>
      </c>
      <c r="EH158">
        <f>IF(ISNA(EF158),NA(),Capability!$K$9)</f>
        <v/>
      </c>
      <c r="EI158">
        <f>IF(ISNA(EF158),NA(),Capability!$J$9)</f>
        <v/>
      </c>
      <c r="EJ158">
        <f>IF(ISNA(EF158),NA(),Capability!$L$9)</f>
        <v/>
      </c>
      <c r="EK158">
        <f>IF(OR(ISNA(EG158),ISNA(EG157)),NA(),ABS(EG158-EG157))</f>
        <v/>
      </c>
      <c r="EL158">
        <f>IF(ISNA(EF158),NA(),Capability!$N$9)</f>
        <v/>
      </c>
      <c r="EM158">
        <f>IF(ISNA(EF158),NA(),IF(OR(Capability!$Q$9="",Settings!$F$7&lt;&gt;"Y"),NA(),Capability!$Q$9))</f>
        <v/>
      </c>
      <c r="EN158">
        <f>IF(ISNA(EF158),NA(),IF(OR(Capability!$P$9="",Settings!$F$7&lt;&gt;"Y"),NA(),Capability!$P$9))</f>
        <v/>
      </c>
      <c r="ET158">
        <f>IF((EW$1+154)&gt;EU$1,NA(),(EW$1+154)-4)</f>
        <v/>
      </c>
      <c r="EU158">
        <f>IF((EW$1+154)&gt;EU$1,NA(),INDEX('Data Entry'!$M$5:$M$10004,(EW$1+154)-4))</f>
        <v/>
      </c>
      <c r="EV158">
        <f>IF(ISNA(ET158),NA(),Capability!$K$10)</f>
        <v/>
      </c>
      <c r="EW158">
        <f>IF(ISNA(ET158),NA(),Capability!$J$10)</f>
        <v/>
      </c>
      <c r="EX158">
        <f>IF(ISNA(ET158),NA(),Capability!$L$10)</f>
        <v/>
      </c>
      <c r="EY158">
        <f>IF(OR(ISNA(EU158),ISNA(EU157)),NA(),ABS(EU158-EU157))</f>
        <v/>
      </c>
      <c r="EZ158">
        <f>IF(ISNA(ET158),NA(),Capability!$N$10)</f>
        <v/>
      </c>
      <c r="FA158">
        <f>IF(ISNA(ET158),NA(),IF(OR(Capability!$Q$10="",Settings!$F$7&lt;&gt;"Y"),NA(),Capability!$Q$10))</f>
        <v/>
      </c>
      <c r="FB158">
        <f>IF(ISNA(ET158),NA(),IF(OR(Capability!$P$10="",Settings!$F$7&lt;&gt;"Y"),NA(),Capability!$P$10))</f>
        <v/>
      </c>
      <c r="FH158">
        <f>IF((FK$1+154)&gt;FI$1,NA(),(FK$1+154)-4)</f>
        <v/>
      </c>
      <c r="FI158">
        <f>IF((FK$1+154)&gt;FI$1,NA(),INDEX('Data Entry'!$N$5:$N$10004,(FK$1+154)-4))</f>
        <v/>
      </c>
      <c r="FJ158">
        <f>IF(ISNA(FH158),NA(),Capability!$K$11)</f>
        <v/>
      </c>
      <c r="FK158">
        <f>IF(ISNA(FH158),NA(),Capability!$J$11)</f>
        <v/>
      </c>
      <c r="FL158">
        <f>IF(ISNA(FH158),NA(),Capability!$L$11)</f>
        <v/>
      </c>
      <c r="FM158">
        <f>IF(OR(ISNA(FI158),ISNA(FI157)),NA(),ABS(FI158-FI157))</f>
        <v/>
      </c>
      <c r="FN158">
        <f>IF(ISNA(FH158),NA(),Capability!$N$11)</f>
        <v/>
      </c>
      <c r="FO158">
        <f>IF(ISNA(FH158),NA(),IF(OR(Capability!$Q$11="",Settings!$F$7&lt;&gt;"Y"),NA(),Capability!$Q$11))</f>
        <v/>
      </c>
      <c r="FP158">
        <f>IF(ISNA(FH158),NA(),IF(OR(Capability!$P$11="",Settings!$F$7&lt;&gt;"Y"),NA(),Capability!$P$11))</f>
        <v/>
      </c>
      <c r="FV158">
        <f>IF((FY$1+154)&gt;FW$1,NA(),(FY$1+154)-4)</f>
        <v/>
      </c>
      <c r="FW158">
        <f>IF((FY$1+154)&gt;FW$1,NA(),INDEX('Data Entry'!$O$5:$O$10004,(FY$1+154)-4))</f>
        <v/>
      </c>
      <c r="FX158">
        <f>IF(ISNA(FV158),NA(),Capability!$K$12)</f>
        <v/>
      </c>
      <c r="FY158">
        <f>IF(ISNA(FV158),NA(),Capability!$J$12)</f>
        <v/>
      </c>
      <c r="FZ158">
        <f>IF(ISNA(FV158),NA(),Capability!$L$12)</f>
        <v/>
      </c>
      <c r="GA158">
        <f>IF(OR(ISNA(FW158),ISNA(FW157)),NA(),ABS(FW158-FW157))</f>
        <v/>
      </c>
      <c r="GB158">
        <f>IF(ISNA(FV158),NA(),Capability!$N$12)</f>
        <v/>
      </c>
      <c r="GC158">
        <f>IF(ISNA(FV158),NA(),IF(OR(Capability!$Q$12="",Settings!$F$7&lt;&gt;"Y"),NA(),Capability!$Q$12))</f>
        <v/>
      </c>
      <c r="GD158">
        <f>IF(ISNA(FV158),NA(),IF(OR(Capability!$P$12="",Settings!$F$7&lt;&gt;"Y"),NA(),Capability!$P$12))</f>
        <v/>
      </c>
      <c r="GJ158">
        <f>IF((GM$1+154)&gt;GK$1,NA(),(GM$1+154)-4)</f>
        <v/>
      </c>
      <c r="GK158">
        <f>IF((GM$1+154)&gt;GK$1,NA(),INDEX('Data Entry'!$P$5:$P$10004,(GM$1+154)-4))</f>
        <v/>
      </c>
      <c r="GL158">
        <f>IF(ISNA(GJ158),NA(),Capability!$K$13)</f>
        <v/>
      </c>
      <c r="GM158">
        <f>IF(ISNA(GJ158),NA(),Capability!$J$13)</f>
        <v/>
      </c>
      <c r="GN158">
        <f>IF(ISNA(GJ158),NA(),Capability!$L$13)</f>
        <v/>
      </c>
      <c r="GO158">
        <f>IF(OR(ISNA(GK158),ISNA(GK157)),NA(),ABS(GK158-GK157))</f>
        <v/>
      </c>
      <c r="GP158">
        <f>IF(ISNA(GJ158),NA(),Capability!$N$13)</f>
        <v/>
      </c>
      <c r="GQ158">
        <f>IF(ISNA(GJ158),NA(),IF(OR(Capability!$Q$13="",Settings!$F$7&lt;&gt;"Y"),NA(),Capability!$Q$13))</f>
        <v/>
      </c>
      <c r="GR158">
        <f>IF(ISNA(GJ158),NA(),IF(OR(Capability!$P$13="",Settings!$F$7&lt;&gt;"Y"),NA(),Capability!$P$13))</f>
        <v/>
      </c>
      <c r="GX158">
        <f>IF((HA$1+154)&gt;GY$1,NA(),(HA$1+154)-4)</f>
        <v/>
      </c>
      <c r="GY158">
        <f>IF((HA$1+154)&gt;GY$1,NA(),INDEX('Data Entry'!$Q$5:$Q$10004,(HA$1+154)-4))</f>
        <v/>
      </c>
      <c r="GZ158">
        <f>IF(ISNA(GX158),NA(),Capability!$K$14)</f>
        <v/>
      </c>
      <c r="HA158">
        <f>IF(ISNA(GX158),NA(),Capability!$J$14)</f>
        <v/>
      </c>
      <c r="HB158">
        <f>IF(ISNA(GX158),NA(),Capability!$L$14)</f>
        <v/>
      </c>
      <c r="HC158">
        <f>IF(OR(ISNA(GY158),ISNA(GY157)),NA(),ABS(GY158-GY157))</f>
        <v/>
      </c>
      <c r="HD158">
        <f>IF(ISNA(GX158),NA(),Capability!$N$14)</f>
        <v/>
      </c>
      <c r="HE158">
        <f>IF(ISNA(GX158),NA(),IF(OR(Capability!$Q$14="",Settings!$F$7&lt;&gt;"Y"),NA(),Capability!$Q$14))</f>
        <v/>
      </c>
      <c r="HF158">
        <f>IF(ISNA(GX158),NA(),IF(OR(Capability!$P$14="",Settings!$F$7&lt;&gt;"Y"),NA(),Capability!$P$14))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P159">
        <f>IF((CS$1+155)&gt;CQ$1,NA(),(CS$1+155)-4)</f>
        <v/>
      </c>
      <c r="CQ159">
        <f>IF((CS$1+155)&gt;CQ$1,NA(),INDEX('Data Entry'!$I$5:$I$10004,(CS$1+155)-4))</f>
        <v/>
      </c>
      <c r="CR159">
        <f>IF(ISNA(CP159),NA(),Capability!$K$6)</f>
        <v/>
      </c>
      <c r="CS159">
        <f>IF(ISNA(CP159),NA(),Capability!$J$6)</f>
        <v/>
      </c>
      <c r="CT159">
        <f>IF(ISNA(CP159),NA(),Capability!$L$6)</f>
        <v/>
      </c>
      <c r="CU159">
        <f>IF(OR(ISNA(CQ159),ISNA(CQ158)),NA(),ABS(CQ159-CQ158))</f>
        <v/>
      </c>
      <c r="CV159">
        <f>IF(ISNA(CP159),NA(),Capability!$N$6)</f>
        <v/>
      </c>
      <c r="CW159">
        <f>IF(ISNA(CP159),NA(),IF(OR(Capability!$Q$6="",Settings!$F$7&lt;&gt;"Y"),NA(),Capability!$Q$6))</f>
        <v/>
      </c>
      <c r="CX159">
        <f>IF(ISNA(CP159),NA(),IF(OR(Capability!$P$6="",Settings!$F$7&lt;&gt;"Y"),NA(),Capability!$P$6))</f>
        <v/>
      </c>
      <c r="DD159">
        <f>IF((DG$1+155)&gt;DE$1,NA(),(DG$1+155)-4)</f>
        <v/>
      </c>
      <c r="DE159">
        <f>IF((DG$1+155)&gt;DE$1,NA(),INDEX('Data Entry'!$J$5:$J$10004,(DG$1+155)-4))</f>
        <v/>
      </c>
      <c r="DF159">
        <f>IF(ISNA(DD159),NA(),Capability!$K$7)</f>
        <v/>
      </c>
      <c r="DG159">
        <f>IF(ISNA(DD159),NA(),Capability!$J$7)</f>
        <v/>
      </c>
      <c r="DH159">
        <f>IF(ISNA(DD159),NA(),Capability!$L$7)</f>
        <v/>
      </c>
      <c r="DI159">
        <f>IF(OR(ISNA(DE159),ISNA(DE158)),NA(),ABS(DE159-DE158))</f>
        <v/>
      </c>
      <c r="DJ159">
        <f>IF(ISNA(DD159),NA(),Capability!$N$7)</f>
        <v/>
      </c>
      <c r="DK159">
        <f>IF(ISNA(DD159),NA(),IF(OR(Capability!$Q$7="",Settings!$F$7&lt;&gt;"Y"),NA(),Capability!$Q$7))</f>
        <v/>
      </c>
      <c r="DL159">
        <f>IF(ISNA(DD159),NA(),IF(OR(Capability!$P$7="",Settings!$F$7&lt;&gt;"Y"),NA(),Capability!$P$7))</f>
        <v/>
      </c>
      <c r="DR159">
        <f>IF((DU$1+155)&gt;DS$1,NA(),(DU$1+155)-4)</f>
        <v/>
      </c>
      <c r="DS159">
        <f>IF((DU$1+155)&gt;DS$1,NA(),INDEX('Data Entry'!$K$5:$K$10004,(DU$1+155)-4))</f>
        <v/>
      </c>
      <c r="DT159">
        <f>IF(ISNA(DR159),NA(),Capability!$K$8)</f>
        <v/>
      </c>
      <c r="DU159">
        <f>IF(ISNA(DR159),NA(),Capability!$J$8)</f>
        <v/>
      </c>
      <c r="DV159">
        <f>IF(ISNA(DR159),NA(),Capability!$L$8)</f>
        <v/>
      </c>
      <c r="DW159">
        <f>IF(OR(ISNA(DS159),ISNA(DS158)),NA(),ABS(DS159-DS158))</f>
        <v/>
      </c>
      <c r="DX159">
        <f>IF(ISNA(DR159),NA(),Capability!$N$8)</f>
        <v/>
      </c>
      <c r="DY159">
        <f>IF(ISNA(DR159),NA(),IF(OR(Capability!$Q$8="",Settings!$F$7&lt;&gt;"Y"),NA(),Capability!$Q$8))</f>
        <v/>
      </c>
      <c r="DZ159">
        <f>IF(ISNA(DR159),NA(),IF(OR(Capability!$P$8="",Settings!$F$7&lt;&gt;"Y"),NA(),Capability!$P$8))</f>
        <v/>
      </c>
      <c r="EF159">
        <f>IF((EI$1+155)&gt;EG$1,NA(),(EI$1+155)-4)</f>
        <v/>
      </c>
      <c r="EG159">
        <f>IF((EI$1+155)&gt;EG$1,NA(),INDEX('Data Entry'!$L$5:$L$10004,(EI$1+155)-4))</f>
        <v/>
      </c>
      <c r="EH159">
        <f>IF(ISNA(EF159),NA(),Capability!$K$9)</f>
        <v/>
      </c>
      <c r="EI159">
        <f>IF(ISNA(EF159),NA(),Capability!$J$9)</f>
        <v/>
      </c>
      <c r="EJ159">
        <f>IF(ISNA(EF159),NA(),Capability!$L$9)</f>
        <v/>
      </c>
      <c r="EK159">
        <f>IF(OR(ISNA(EG159),ISNA(EG158)),NA(),ABS(EG159-EG158))</f>
        <v/>
      </c>
      <c r="EL159">
        <f>IF(ISNA(EF159),NA(),Capability!$N$9)</f>
        <v/>
      </c>
      <c r="EM159">
        <f>IF(ISNA(EF159),NA(),IF(OR(Capability!$Q$9="",Settings!$F$7&lt;&gt;"Y"),NA(),Capability!$Q$9))</f>
        <v/>
      </c>
      <c r="EN159">
        <f>IF(ISNA(EF159),NA(),IF(OR(Capability!$P$9="",Settings!$F$7&lt;&gt;"Y"),NA(),Capability!$P$9))</f>
        <v/>
      </c>
      <c r="ET159">
        <f>IF((EW$1+155)&gt;EU$1,NA(),(EW$1+155)-4)</f>
        <v/>
      </c>
      <c r="EU159">
        <f>IF((EW$1+155)&gt;EU$1,NA(),INDEX('Data Entry'!$M$5:$M$10004,(EW$1+155)-4))</f>
        <v/>
      </c>
      <c r="EV159">
        <f>IF(ISNA(ET159),NA(),Capability!$K$10)</f>
        <v/>
      </c>
      <c r="EW159">
        <f>IF(ISNA(ET159),NA(),Capability!$J$10)</f>
        <v/>
      </c>
      <c r="EX159">
        <f>IF(ISNA(ET159),NA(),Capability!$L$10)</f>
        <v/>
      </c>
      <c r="EY159">
        <f>IF(OR(ISNA(EU159),ISNA(EU158)),NA(),ABS(EU159-EU158))</f>
        <v/>
      </c>
      <c r="EZ159">
        <f>IF(ISNA(ET159),NA(),Capability!$N$10)</f>
        <v/>
      </c>
      <c r="FA159">
        <f>IF(ISNA(ET159),NA(),IF(OR(Capability!$Q$10="",Settings!$F$7&lt;&gt;"Y"),NA(),Capability!$Q$10))</f>
        <v/>
      </c>
      <c r="FB159">
        <f>IF(ISNA(ET159),NA(),IF(OR(Capability!$P$10="",Settings!$F$7&lt;&gt;"Y"),NA(),Capability!$P$10))</f>
        <v/>
      </c>
      <c r="FH159">
        <f>IF((FK$1+155)&gt;FI$1,NA(),(FK$1+155)-4)</f>
        <v/>
      </c>
      <c r="FI159">
        <f>IF((FK$1+155)&gt;FI$1,NA(),INDEX('Data Entry'!$N$5:$N$10004,(FK$1+155)-4))</f>
        <v/>
      </c>
      <c r="FJ159">
        <f>IF(ISNA(FH159),NA(),Capability!$K$11)</f>
        <v/>
      </c>
      <c r="FK159">
        <f>IF(ISNA(FH159),NA(),Capability!$J$11)</f>
        <v/>
      </c>
      <c r="FL159">
        <f>IF(ISNA(FH159),NA(),Capability!$L$11)</f>
        <v/>
      </c>
      <c r="FM159">
        <f>IF(OR(ISNA(FI159),ISNA(FI158)),NA(),ABS(FI159-FI158))</f>
        <v/>
      </c>
      <c r="FN159">
        <f>IF(ISNA(FH159),NA(),Capability!$N$11)</f>
        <v/>
      </c>
      <c r="FO159">
        <f>IF(ISNA(FH159),NA(),IF(OR(Capability!$Q$11="",Settings!$F$7&lt;&gt;"Y"),NA(),Capability!$Q$11))</f>
        <v/>
      </c>
      <c r="FP159">
        <f>IF(ISNA(FH159),NA(),IF(OR(Capability!$P$11="",Settings!$F$7&lt;&gt;"Y"),NA(),Capability!$P$11))</f>
        <v/>
      </c>
      <c r="FV159">
        <f>IF((FY$1+155)&gt;FW$1,NA(),(FY$1+155)-4)</f>
        <v/>
      </c>
      <c r="FW159">
        <f>IF((FY$1+155)&gt;FW$1,NA(),INDEX('Data Entry'!$O$5:$O$10004,(FY$1+155)-4))</f>
        <v/>
      </c>
      <c r="FX159">
        <f>IF(ISNA(FV159),NA(),Capability!$K$12)</f>
        <v/>
      </c>
      <c r="FY159">
        <f>IF(ISNA(FV159),NA(),Capability!$J$12)</f>
        <v/>
      </c>
      <c r="FZ159">
        <f>IF(ISNA(FV159),NA(),Capability!$L$12)</f>
        <v/>
      </c>
      <c r="GA159">
        <f>IF(OR(ISNA(FW159),ISNA(FW158)),NA(),ABS(FW159-FW158))</f>
        <v/>
      </c>
      <c r="GB159">
        <f>IF(ISNA(FV159),NA(),Capability!$N$12)</f>
        <v/>
      </c>
      <c r="GC159">
        <f>IF(ISNA(FV159),NA(),IF(OR(Capability!$Q$12="",Settings!$F$7&lt;&gt;"Y"),NA(),Capability!$Q$12))</f>
        <v/>
      </c>
      <c r="GD159">
        <f>IF(ISNA(FV159),NA(),IF(OR(Capability!$P$12="",Settings!$F$7&lt;&gt;"Y"),NA(),Capability!$P$12))</f>
        <v/>
      </c>
      <c r="GJ159">
        <f>IF((GM$1+155)&gt;GK$1,NA(),(GM$1+155)-4)</f>
        <v/>
      </c>
      <c r="GK159">
        <f>IF((GM$1+155)&gt;GK$1,NA(),INDEX('Data Entry'!$P$5:$P$10004,(GM$1+155)-4))</f>
        <v/>
      </c>
      <c r="GL159">
        <f>IF(ISNA(GJ159),NA(),Capability!$K$13)</f>
        <v/>
      </c>
      <c r="GM159">
        <f>IF(ISNA(GJ159),NA(),Capability!$J$13)</f>
        <v/>
      </c>
      <c r="GN159">
        <f>IF(ISNA(GJ159),NA(),Capability!$L$13)</f>
        <v/>
      </c>
      <c r="GO159">
        <f>IF(OR(ISNA(GK159),ISNA(GK158)),NA(),ABS(GK159-GK158))</f>
        <v/>
      </c>
      <c r="GP159">
        <f>IF(ISNA(GJ159),NA(),Capability!$N$13)</f>
        <v/>
      </c>
      <c r="GQ159">
        <f>IF(ISNA(GJ159),NA(),IF(OR(Capability!$Q$13="",Settings!$F$7&lt;&gt;"Y"),NA(),Capability!$Q$13))</f>
        <v/>
      </c>
      <c r="GR159">
        <f>IF(ISNA(GJ159),NA(),IF(OR(Capability!$P$13="",Settings!$F$7&lt;&gt;"Y"),NA(),Capability!$P$13))</f>
        <v/>
      </c>
      <c r="GX159">
        <f>IF((HA$1+155)&gt;GY$1,NA(),(HA$1+155)-4)</f>
        <v/>
      </c>
      <c r="GY159">
        <f>IF((HA$1+155)&gt;GY$1,NA(),INDEX('Data Entry'!$Q$5:$Q$10004,(HA$1+155)-4))</f>
        <v/>
      </c>
      <c r="GZ159">
        <f>IF(ISNA(GX159),NA(),Capability!$K$14)</f>
        <v/>
      </c>
      <c r="HA159">
        <f>IF(ISNA(GX159),NA(),Capability!$J$14)</f>
        <v/>
      </c>
      <c r="HB159">
        <f>IF(ISNA(GX159),NA(),Capability!$L$14)</f>
        <v/>
      </c>
      <c r="HC159">
        <f>IF(OR(ISNA(GY159),ISNA(GY158)),NA(),ABS(GY159-GY158))</f>
        <v/>
      </c>
      <c r="HD159">
        <f>IF(ISNA(GX159),NA(),Capability!$N$14)</f>
        <v/>
      </c>
      <c r="HE159">
        <f>IF(ISNA(GX159),NA(),IF(OR(Capability!$Q$14="",Settings!$F$7&lt;&gt;"Y"),NA(),Capability!$Q$14))</f>
        <v/>
      </c>
      <c r="HF159">
        <f>IF(ISNA(GX159),NA(),IF(OR(Capability!$P$14="",Settings!$F$7&lt;&gt;"Y"),NA(),Capability!$P$14))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P160">
        <f>IF((CS$1+156)&gt;CQ$1,NA(),(CS$1+156)-4)</f>
        <v/>
      </c>
      <c r="CQ160">
        <f>IF((CS$1+156)&gt;CQ$1,NA(),INDEX('Data Entry'!$I$5:$I$10004,(CS$1+156)-4))</f>
        <v/>
      </c>
      <c r="CR160">
        <f>IF(ISNA(CP160),NA(),Capability!$K$6)</f>
        <v/>
      </c>
      <c r="CS160">
        <f>IF(ISNA(CP160),NA(),Capability!$J$6)</f>
        <v/>
      </c>
      <c r="CT160">
        <f>IF(ISNA(CP160),NA(),Capability!$L$6)</f>
        <v/>
      </c>
      <c r="CU160">
        <f>IF(OR(ISNA(CQ160),ISNA(CQ159)),NA(),ABS(CQ160-CQ159))</f>
        <v/>
      </c>
      <c r="CV160">
        <f>IF(ISNA(CP160),NA(),Capability!$N$6)</f>
        <v/>
      </c>
      <c r="CW160">
        <f>IF(ISNA(CP160),NA(),IF(OR(Capability!$Q$6="",Settings!$F$7&lt;&gt;"Y"),NA(),Capability!$Q$6))</f>
        <v/>
      </c>
      <c r="CX160">
        <f>IF(ISNA(CP160),NA(),IF(OR(Capability!$P$6="",Settings!$F$7&lt;&gt;"Y"),NA(),Capability!$P$6))</f>
        <v/>
      </c>
      <c r="DD160">
        <f>IF((DG$1+156)&gt;DE$1,NA(),(DG$1+156)-4)</f>
        <v/>
      </c>
      <c r="DE160">
        <f>IF((DG$1+156)&gt;DE$1,NA(),INDEX('Data Entry'!$J$5:$J$10004,(DG$1+156)-4))</f>
        <v/>
      </c>
      <c r="DF160">
        <f>IF(ISNA(DD160),NA(),Capability!$K$7)</f>
        <v/>
      </c>
      <c r="DG160">
        <f>IF(ISNA(DD160),NA(),Capability!$J$7)</f>
        <v/>
      </c>
      <c r="DH160">
        <f>IF(ISNA(DD160),NA(),Capability!$L$7)</f>
        <v/>
      </c>
      <c r="DI160">
        <f>IF(OR(ISNA(DE160),ISNA(DE159)),NA(),ABS(DE160-DE159))</f>
        <v/>
      </c>
      <c r="DJ160">
        <f>IF(ISNA(DD160),NA(),Capability!$N$7)</f>
        <v/>
      </c>
      <c r="DK160">
        <f>IF(ISNA(DD160),NA(),IF(OR(Capability!$Q$7="",Settings!$F$7&lt;&gt;"Y"),NA(),Capability!$Q$7))</f>
        <v/>
      </c>
      <c r="DL160">
        <f>IF(ISNA(DD160),NA(),IF(OR(Capability!$P$7="",Settings!$F$7&lt;&gt;"Y"),NA(),Capability!$P$7))</f>
        <v/>
      </c>
      <c r="DR160">
        <f>IF((DU$1+156)&gt;DS$1,NA(),(DU$1+156)-4)</f>
        <v/>
      </c>
      <c r="DS160">
        <f>IF((DU$1+156)&gt;DS$1,NA(),INDEX('Data Entry'!$K$5:$K$10004,(DU$1+156)-4))</f>
        <v/>
      </c>
      <c r="DT160">
        <f>IF(ISNA(DR160),NA(),Capability!$K$8)</f>
        <v/>
      </c>
      <c r="DU160">
        <f>IF(ISNA(DR160),NA(),Capability!$J$8)</f>
        <v/>
      </c>
      <c r="DV160">
        <f>IF(ISNA(DR160),NA(),Capability!$L$8)</f>
        <v/>
      </c>
      <c r="DW160">
        <f>IF(OR(ISNA(DS160),ISNA(DS159)),NA(),ABS(DS160-DS159))</f>
        <v/>
      </c>
      <c r="DX160">
        <f>IF(ISNA(DR160),NA(),Capability!$N$8)</f>
        <v/>
      </c>
      <c r="DY160">
        <f>IF(ISNA(DR160),NA(),IF(OR(Capability!$Q$8="",Settings!$F$7&lt;&gt;"Y"),NA(),Capability!$Q$8))</f>
        <v/>
      </c>
      <c r="DZ160">
        <f>IF(ISNA(DR160),NA(),IF(OR(Capability!$P$8="",Settings!$F$7&lt;&gt;"Y"),NA(),Capability!$P$8))</f>
        <v/>
      </c>
      <c r="EF160">
        <f>IF((EI$1+156)&gt;EG$1,NA(),(EI$1+156)-4)</f>
        <v/>
      </c>
      <c r="EG160">
        <f>IF((EI$1+156)&gt;EG$1,NA(),INDEX('Data Entry'!$L$5:$L$10004,(EI$1+156)-4))</f>
        <v/>
      </c>
      <c r="EH160">
        <f>IF(ISNA(EF160),NA(),Capability!$K$9)</f>
        <v/>
      </c>
      <c r="EI160">
        <f>IF(ISNA(EF160),NA(),Capability!$J$9)</f>
        <v/>
      </c>
      <c r="EJ160">
        <f>IF(ISNA(EF160),NA(),Capability!$L$9)</f>
        <v/>
      </c>
      <c r="EK160">
        <f>IF(OR(ISNA(EG160),ISNA(EG159)),NA(),ABS(EG160-EG159))</f>
        <v/>
      </c>
      <c r="EL160">
        <f>IF(ISNA(EF160),NA(),Capability!$N$9)</f>
        <v/>
      </c>
      <c r="EM160">
        <f>IF(ISNA(EF160),NA(),IF(OR(Capability!$Q$9="",Settings!$F$7&lt;&gt;"Y"),NA(),Capability!$Q$9))</f>
        <v/>
      </c>
      <c r="EN160">
        <f>IF(ISNA(EF160),NA(),IF(OR(Capability!$P$9="",Settings!$F$7&lt;&gt;"Y"),NA(),Capability!$P$9))</f>
        <v/>
      </c>
      <c r="ET160">
        <f>IF((EW$1+156)&gt;EU$1,NA(),(EW$1+156)-4)</f>
        <v/>
      </c>
      <c r="EU160">
        <f>IF((EW$1+156)&gt;EU$1,NA(),INDEX('Data Entry'!$M$5:$M$10004,(EW$1+156)-4))</f>
        <v/>
      </c>
      <c r="EV160">
        <f>IF(ISNA(ET160),NA(),Capability!$K$10)</f>
        <v/>
      </c>
      <c r="EW160">
        <f>IF(ISNA(ET160),NA(),Capability!$J$10)</f>
        <v/>
      </c>
      <c r="EX160">
        <f>IF(ISNA(ET160),NA(),Capability!$L$10)</f>
        <v/>
      </c>
      <c r="EY160">
        <f>IF(OR(ISNA(EU160),ISNA(EU159)),NA(),ABS(EU160-EU159))</f>
        <v/>
      </c>
      <c r="EZ160">
        <f>IF(ISNA(ET160),NA(),Capability!$N$10)</f>
        <v/>
      </c>
      <c r="FA160">
        <f>IF(ISNA(ET160),NA(),IF(OR(Capability!$Q$10="",Settings!$F$7&lt;&gt;"Y"),NA(),Capability!$Q$10))</f>
        <v/>
      </c>
      <c r="FB160">
        <f>IF(ISNA(ET160),NA(),IF(OR(Capability!$P$10="",Settings!$F$7&lt;&gt;"Y"),NA(),Capability!$P$10))</f>
        <v/>
      </c>
      <c r="FH160">
        <f>IF((FK$1+156)&gt;FI$1,NA(),(FK$1+156)-4)</f>
        <v/>
      </c>
      <c r="FI160">
        <f>IF((FK$1+156)&gt;FI$1,NA(),INDEX('Data Entry'!$N$5:$N$10004,(FK$1+156)-4))</f>
        <v/>
      </c>
      <c r="FJ160">
        <f>IF(ISNA(FH160),NA(),Capability!$K$11)</f>
        <v/>
      </c>
      <c r="FK160">
        <f>IF(ISNA(FH160),NA(),Capability!$J$11)</f>
        <v/>
      </c>
      <c r="FL160">
        <f>IF(ISNA(FH160),NA(),Capability!$L$11)</f>
        <v/>
      </c>
      <c r="FM160">
        <f>IF(OR(ISNA(FI160),ISNA(FI159)),NA(),ABS(FI160-FI159))</f>
        <v/>
      </c>
      <c r="FN160">
        <f>IF(ISNA(FH160),NA(),Capability!$N$11)</f>
        <v/>
      </c>
      <c r="FO160">
        <f>IF(ISNA(FH160),NA(),IF(OR(Capability!$Q$11="",Settings!$F$7&lt;&gt;"Y"),NA(),Capability!$Q$11))</f>
        <v/>
      </c>
      <c r="FP160">
        <f>IF(ISNA(FH160),NA(),IF(OR(Capability!$P$11="",Settings!$F$7&lt;&gt;"Y"),NA(),Capability!$P$11))</f>
        <v/>
      </c>
      <c r="FV160">
        <f>IF((FY$1+156)&gt;FW$1,NA(),(FY$1+156)-4)</f>
        <v/>
      </c>
      <c r="FW160">
        <f>IF((FY$1+156)&gt;FW$1,NA(),INDEX('Data Entry'!$O$5:$O$10004,(FY$1+156)-4))</f>
        <v/>
      </c>
      <c r="FX160">
        <f>IF(ISNA(FV160),NA(),Capability!$K$12)</f>
        <v/>
      </c>
      <c r="FY160">
        <f>IF(ISNA(FV160),NA(),Capability!$J$12)</f>
        <v/>
      </c>
      <c r="FZ160">
        <f>IF(ISNA(FV160),NA(),Capability!$L$12)</f>
        <v/>
      </c>
      <c r="GA160">
        <f>IF(OR(ISNA(FW160),ISNA(FW159)),NA(),ABS(FW160-FW159))</f>
        <v/>
      </c>
      <c r="GB160">
        <f>IF(ISNA(FV160),NA(),Capability!$N$12)</f>
        <v/>
      </c>
      <c r="GC160">
        <f>IF(ISNA(FV160),NA(),IF(OR(Capability!$Q$12="",Settings!$F$7&lt;&gt;"Y"),NA(),Capability!$Q$12))</f>
        <v/>
      </c>
      <c r="GD160">
        <f>IF(ISNA(FV160),NA(),IF(OR(Capability!$P$12="",Settings!$F$7&lt;&gt;"Y"),NA(),Capability!$P$12))</f>
        <v/>
      </c>
      <c r="GJ160">
        <f>IF((GM$1+156)&gt;GK$1,NA(),(GM$1+156)-4)</f>
        <v/>
      </c>
      <c r="GK160">
        <f>IF((GM$1+156)&gt;GK$1,NA(),INDEX('Data Entry'!$P$5:$P$10004,(GM$1+156)-4))</f>
        <v/>
      </c>
      <c r="GL160">
        <f>IF(ISNA(GJ160),NA(),Capability!$K$13)</f>
        <v/>
      </c>
      <c r="GM160">
        <f>IF(ISNA(GJ160),NA(),Capability!$J$13)</f>
        <v/>
      </c>
      <c r="GN160">
        <f>IF(ISNA(GJ160),NA(),Capability!$L$13)</f>
        <v/>
      </c>
      <c r="GO160">
        <f>IF(OR(ISNA(GK160),ISNA(GK159)),NA(),ABS(GK160-GK159))</f>
        <v/>
      </c>
      <c r="GP160">
        <f>IF(ISNA(GJ160),NA(),Capability!$N$13)</f>
        <v/>
      </c>
      <c r="GQ160">
        <f>IF(ISNA(GJ160),NA(),IF(OR(Capability!$Q$13="",Settings!$F$7&lt;&gt;"Y"),NA(),Capability!$Q$13))</f>
        <v/>
      </c>
      <c r="GR160">
        <f>IF(ISNA(GJ160),NA(),IF(OR(Capability!$P$13="",Settings!$F$7&lt;&gt;"Y"),NA(),Capability!$P$13))</f>
        <v/>
      </c>
      <c r="GX160">
        <f>IF((HA$1+156)&gt;GY$1,NA(),(HA$1+156)-4)</f>
        <v/>
      </c>
      <c r="GY160">
        <f>IF((HA$1+156)&gt;GY$1,NA(),INDEX('Data Entry'!$Q$5:$Q$10004,(HA$1+156)-4))</f>
        <v/>
      </c>
      <c r="GZ160">
        <f>IF(ISNA(GX160),NA(),Capability!$K$14)</f>
        <v/>
      </c>
      <c r="HA160">
        <f>IF(ISNA(GX160),NA(),Capability!$J$14)</f>
        <v/>
      </c>
      <c r="HB160">
        <f>IF(ISNA(GX160),NA(),Capability!$L$14)</f>
        <v/>
      </c>
      <c r="HC160">
        <f>IF(OR(ISNA(GY160),ISNA(GY159)),NA(),ABS(GY160-GY159))</f>
        <v/>
      </c>
      <c r="HD160">
        <f>IF(ISNA(GX160),NA(),Capability!$N$14)</f>
        <v/>
      </c>
      <c r="HE160">
        <f>IF(ISNA(GX160),NA(),IF(OR(Capability!$Q$14="",Settings!$F$7&lt;&gt;"Y"),NA(),Capability!$Q$14))</f>
        <v/>
      </c>
      <c r="HF160">
        <f>IF(ISNA(GX160),NA(),IF(OR(Capability!$P$14="",Settings!$F$7&lt;&gt;"Y"),NA(),Capability!$P$14))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P161">
        <f>IF((CS$1+157)&gt;CQ$1,NA(),(CS$1+157)-4)</f>
        <v/>
      </c>
      <c r="CQ161">
        <f>IF((CS$1+157)&gt;CQ$1,NA(),INDEX('Data Entry'!$I$5:$I$10004,(CS$1+157)-4))</f>
        <v/>
      </c>
      <c r="CR161">
        <f>IF(ISNA(CP161),NA(),Capability!$K$6)</f>
        <v/>
      </c>
      <c r="CS161">
        <f>IF(ISNA(CP161),NA(),Capability!$J$6)</f>
        <v/>
      </c>
      <c r="CT161">
        <f>IF(ISNA(CP161),NA(),Capability!$L$6)</f>
        <v/>
      </c>
      <c r="CU161">
        <f>IF(OR(ISNA(CQ161),ISNA(CQ160)),NA(),ABS(CQ161-CQ160))</f>
        <v/>
      </c>
      <c r="CV161">
        <f>IF(ISNA(CP161),NA(),Capability!$N$6)</f>
        <v/>
      </c>
      <c r="CW161">
        <f>IF(ISNA(CP161),NA(),IF(OR(Capability!$Q$6="",Settings!$F$7&lt;&gt;"Y"),NA(),Capability!$Q$6))</f>
        <v/>
      </c>
      <c r="CX161">
        <f>IF(ISNA(CP161),NA(),IF(OR(Capability!$P$6="",Settings!$F$7&lt;&gt;"Y"),NA(),Capability!$P$6))</f>
        <v/>
      </c>
      <c r="DD161">
        <f>IF((DG$1+157)&gt;DE$1,NA(),(DG$1+157)-4)</f>
        <v/>
      </c>
      <c r="DE161">
        <f>IF((DG$1+157)&gt;DE$1,NA(),INDEX('Data Entry'!$J$5:$J$10004,(DG$1+157)-4))</f>
        <v/>
      </c>
      <c r="DF161">
        <f>IF(ISNA(DD161),NA(),Capability!$K$7)</f>
        <v/>
      </c>
      <c r="DG161">
        <f>IF(ISNA(DD161),NA(),Capability!$J$7)</f>
        <v/>
      </c>
      <c r="DH161">
        <f>IF(ISNA(DD161),NA(),Capability!$L$7)</f>
        <v/>
      </c>
      <c r="DI161">
        <f>IF(OR(ISNA(DE161),ISNA(DE160)),NA(),ABS(DE161-DE160))</f>
        <v/>
      </c>
      <c r="DJ161">
        <f>IF(ISNA(DD161),NA(),Capability!$N$7)</f>
        <v/>
      </c>
      <c r="DK161">
        <f>IF(ISNA(DD161),NA(),IF(OR(Capability!$Q$7="",Settings!$F$7&lt;&gt;"Y"),NA(),Capability!$Q$7))</f>
        <v/>
      </c>
      <c r="DL161">
        <f>IF(ISNA(DD161),NA(),IF(OR(Capability!$P$7="",Settings!$F$7&lt;&gt;"Y"),NA(),Capability!$P$7))</f>
        <v/>
      </c>
      <c r="DR161">
        <f>IF((DU$1+157)&gt;DS$1,NA(),(DU$1+157)-4)</f>
        <v/>
      </c>
      <c r="DS161">
        <f>IF((DU$1+157)&gt;DS$1,NA(),INDEX('Data Entry'!$K$5:$K$10004,(DU$1+157)-4))</f>
        <v/>
      </c>
      <c r="DT161">
        <f>IF(ISNA(DR161),NA(),Capability!$K$8)</f>
        <v/>
      </c>
      <c r="DU161">
        <f>IF(ISNA(DR161),NA(),Capability!$J$8)</f>
        <v/>
      </c>
      <c r="DV161">
        <f>IF(ISNA(DR161),NA(),Capability!$L$8)</f>
        <v/>
      </c>
      <c r="DW161">
        <f>IF(OR(ISNA(DS161),ISNA(DS160)),NA(),ABS(DS161-DS160))</f>
        <v/>
      </c>
      <c r="DX161">
        <f>IF(ISNA(DR161),NA(),Capability!$N$8)</f>
        <v/>
      </c>
      <c r="DY161">
        <f>IF(ISNA(DR161),NA(),IF(OR(Capability!$Q$8="",Settings!$F$7&lt;&gt;"Y"),NA(),Capability!$Q$8))</f>
        <v/>
      </c>
      <c r="DZ161">
        <f>IF(ISNA(DR161),NA(),IF(OR(Capability!$P$8="",Settings!$F$7&lt;&gt;"Y"),NA(),Capability!$P$8))</f>
        <v/>
      </c>
      <c r="EF161">
        <f>IF((EI$1+157)&gt;EG$1,NA(),(EI$1+157)-4)</f>
        <v/>
      </c>
      <c r="EG161">
        <f>IF((EI$1+157)&gt;EG$1,NA(),INDEX('Data Entry'!$L$5:$L$10004,(EI$1+157)-4))</f>
        <v/>
      </c>
      <c r="EH161">
        <f>IF(ISNA(EF161),NA(),Capability!$K$9)</f>
        <v/>
      </c>
      <c r="EI161">
        <f>IF(ISNA(EF161),NA(),Capability!$J$9)</f>
        <v/>
      </c>
      <c r="EJ161">
        <f>IF(ISNA(EF161),NA(),Capability!$L$9)</f>
        <v/>
      </c>
      <c r="EK161">
        <f>IF(OR(ISNA(EG161),ISNA(EG160)),NA(),ABS(EG161-EG160))</f>
        <v/>
      </c>
      <c r="EL161">
        <f>IF(ISNA(EF161),NA(),Capability!$N$9)</f>
        <v/>
      </c>
      <c r="EM161">
        <f>IF(ISNA(EF161),NA(),IF(OR(Capability!$Q$9="",Settings!$F$7&lt;&gt;"Y"),NA(),Capability!$Q$9))</f>
        <v/>
      </c>
      <c r="EN161">
        <f>IF(ISNA(EF161),NA(),IF(OR(Capability!$P$9="",Settings!$F$7&lt;&gt;"Y"),NA(),Capability!$P$9))</f>
        <v/>
      </c>
      <c r="ET161">
        <f>IF((EW$1+157)&gt;EU$1,NA(),(EW$1+157)-4)</f>
        <v/>
      </c>
      <c r="EU161">
        <f>IF((EW$1+157)&gt;EU$1,NA(),INDEX('Data Entry'!$M$5:$M$10004,(EW$1+157)-4))</f>
        <v/>
      </c>
      <c r="EV161">
        <f>IF(ISNA(ET161),NA(),Capability!$K$10)</f>
        <v/>
      </c>
      <c r="EW161">
        <f>IF(ISNA(ET161),NA(),Capability!$J$10)</f>
        <v/>
      </c>
      <c r="EX161">
        <f>IF(ISNA(ET161),NA(),Capability!$L$10)</f>
        <v/>
      </c>
      <c r="EY161">
        <f>IF(OR(ISNA(EU161),ISNA(EU160)),NA(),ABS(EU161-EU160))</f>
        <v/>
      </c>
      <c r="EZ161">
        <f>IF(ISNA(ET161),NA(),Capability!$N$10)</f>
        <v/>
      </c>
      <c r="FA161">
        <f>IF(ISNA(ET161),NA(),IF(OR(Capability!$Q$10="",Settings!$F$7&lt;&gt;"Y"),NA(),Capability!$Q$10))</f>
        <v/>
      </c>
      <c r="FB161">
        <f>IF(ISNA(ET161),NA(),IF(OR(Capability!$P$10="",Settings!$F$7&lt;&gt;"Y"),NA(),Capability!$P$10))</f>
        <v/>
      </c>
      <c r="FH161">
        <f>IF((FK$1+157)&gt;FI$1,NA(),(FK$1+157)-4)</f>
        <v/>
      </c>
      <c r="FI161">
        <f>IF((FK$1+157)&gt;FI$1,NA(),INDEX('Data Entry'!$N$5:$N$10004,(FK$1+157)-4))</f>
        <v/>
      </c>
      <c r="FJ161">
        <f>IF(ISNA(FH161),NA(),Capability!$K$11)</f>
        <v/>
      </c>
      <c r="FK161">
        <f>IF(ISNA(FH161),NA(),Capability!$J$11)</f>
        <v/>
      </c>
      <c r="FL161">
        <f>IF(ISNA(FH161),NA(),Capability!$L$11)</f>
        <v/>
      </c>
      <c r="FM161">
        <f>IF(OR(ISNA(FI161),ISNA(FI160)),NA(),ABS(FI161-FI160))</f>
        <v/>
      </c>
      <c r="FN161">
        <f>IF(ISNA(FH161),NA(),Capability!$N$11)</f>
        <v/>
      </c>
      <c r="FO161">
        <f>IF(ISNA(FH161),NA(),IF(OR(Capability!$Q$11="",Settings!$F$7&lt;&gt;"Y"),NA(),Capability!$Q$11))</f>
        <v/>
      </c>
      <c r="FP161">
        <f>IF(ISNA(FH161),NA(),IF(OR(Capability!$P$11="",Settings!$F$7&lt;&gt;"Y"),NA(),Capability!$P$11))</f>
        <v/>
      </c>
      <c r="FV161">
        <f>IF((FY$1+157)&gt;FW$1,NA(),(FY$1+157)-4)</f>
        <v/>
      </c>
      <c r="FW161">
        <f>IF((FY$1+157)&gt;FW$1,NA(),INDEX('Data Entry'!$O$5:$O$10004,(FY$1+157)-4))</f>
        <v/>
      </c>
      <c r="FX161">
        <f>IF(ISNA(FV161),NA(),Capability!$K$12)</f>
        <v/>
      </c>
      <c r="FY161">
        <f>IF(ISNA(FV161),NA(),Capability!$J$12)</f>
        <v/>
      </c>
      <c r="FZ161">
        <f>IF(ISNA(FV161),NA(),Capability!$L$12)</f>
        <v/>
      </c>
      <c r="GA161">
        <f>IF(OR(ISNA(FW161),ISNA(FW160)),NA(),ABS(FW161-FW160))</f>
        <v/>
      </c>
      <c r="GB161">
        <f>IF(ISNA(FV161),NA(),Capability!$N$12)</f>
        <v/>
      </c>
      <c r="GC161">
        <f>IF(ISNA(FV161),NA(),IF(OR(Capability!$Q$12="",Settings!$F$7&lt;&gt;"Y"),NA(),Capability!$Q$12))</f>
        <v/>
      </c>
      <c r="GD161">
        <f>IF(ISNA(FV161),NA(),IF(OR(Capability!$P$12="",Settings!$F$7&lt;&gt;"Y"),NA(),Capability!$P$12))</f>
        <v/>
      </c>
      <c r="GJ161">
        <f>IF((GM$1+157)&gt;GK$1,NA(),(GM$1+157)-4)</f>
        <v/>
      </c>
      <c r="GK161">
        <f>IF((GM$1+157)&gt;GK$1,NA(),INDEX('Data Entry'!$P$5:$P$10004,(GM$1+157)-4))</f>
        <v/>
      </c>
      <c r="GL161">
        <f>IF(ISNA(GJ161),NA(),Capability!$K$13)</f>
        <v/>
      </c>
      <c r="GM161">
        <f>IF(ISNA(GJ161),NA(),Capability!$J$13)</f>
        <v/>
      </c>
      <c r="GN161">
        <f>IF(ISNA(GJ161),NA(),Capability!$L$13)</f>
        <v/>
      </c>
      <c r="GO161">
        <f>IF(OR(ISNA(GK161),ISNA(GK160)),NA(),ABS(GK161-GK160))</f>
        <v/>
      </c>
      <c r="GP161">
        <f>IF(ISNA(GJ161),NA(),Capability!$N$13)</f>
        <v/>
      </c>
      <c r="GQ161">
        <f>IF(ISNA(GJ161),NA(),IF(OR(Capability!$Q$13="",Settings!$F$7&lt;&gt;"Y"),NA(),Capability!$Q$13))</f>
        <v/>
      </c>
      <c r="GR161">
        <f>IF(ISNA(GJ161),NA(),IF(OR(Capability!$P$13="",Settings!$F$7&lt;&gt;"Y"),NA(),Capability!$P$13))</f>
        <v/>
      </c>
      <c r="GX161">
        <f>IF((HA$1+157)&gt;GY$1,NA(),(HA$1+157)-4)</f>
        <v/>
      </c>
      <c r="GY161">
        <f>IF((HA$1+157)&gt;GY$1,NA(),INDEX('Data Entry'!$Q$5:$Q$10004,(HA$1+157)-4))</f>
        <v/>
      </c>
      <c r="GZ161">
        <f>IF(ISNA(GX161),NA(),Capability!$K$14)</f>
        <v/>
      </c>
      <c r="HA161">
        <f>IF(ISNA(GX161),NA(),Capability!$J$14)</f>
        <v/>
      </c>
      <c r="HB161">
        <f>IF(ISNA(GX161),NA(),Capability!$L$14)</f>
        <v/>
      </c>
      <c r="HC161">
        <f>IF(OR(ISNA(GY161),ISNA(GY160)),NA(),ABS(GY161-GY160))</f>
        <v/>
      </c>
      <c r="HD161">
        <f>IF(ISNA(GX161),NA(),Capability!$N$14)</f>
        <v/>
      </c>
      <c r="HE161">
        <f>IF(ISNA(GX161),NA(),IF(OR(Capability!$Q$14="",Settings!$F$7&lt;&gt;"Y"),NA(),Capability!$Q$14))</f>
        <v/>
      </c>
      <c r="HF161">
        <f>IF(ISNA(GX161),NA(),IF(OR(Capability!$P$14="",Settings!$F$7&lt;&gt;"Y"),NA(),Capability!$P$14))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P162">
        <f>IF((CS$1+158)&gt;CQ$1,NA(),(CS$1+158)-4)</f>
        <v/>
      </c>
      <c r="CQ162">
        <f>IF((CS$1+158)&gt;CQ$1,NA(),INDEX('Data Entry'!$I$5:$I$10004,(CS$1+158)-4))</f>
        <v/>
      </c>
      <c r="CR162">
        <f>IF(ISNA(CP162),NA(),Capability!$K$6)</f>
        <v/>
      </c>
      <c r="CS162">
        <f>IF(ISNA(CP162),NA(),Capability!$J$6)</f>
        <v/>
      </c>
      <c r="CT162">
        <f>IF(ISNA(CP162),NA(),Capability!$L$6)</f>
        <v/>
      </c>
      <c r="CU162">
        <f>IF(OR(ISNA(CQ162),ISNA(CQ161)),NA(),ABS(CQ162-CQ161))</f>
        <v/>
      </c>
      <c r="CV162">
        <f>IF(ISNA(CP162),NA(),Capability!$N$6)</f>
        <v/>
      </c>
      <c r="CW162">
        <f>IF(ISNA(CP162),NA(),IF(OR(Capability!$Q$6="",Settings!$F$7&lt;&gt;"Y"),NA(),Capability!$Q$6))</f>
        <v/>
      </c>
      <c r="CX162">
        <f>IF(ISNA(CP162),NA(),IF(OR(Capability!$P$6="",Settings!$F$7&lt;&gt;"Y"),NA(),Capability!$P$6))</f>
        <v/>
      </c>
      <c r="DD162">
        <f>IF((DG$1+158)&gt;DE$1,NA(),(DG$1+158)-4)</f>
        <v/>
      </c>
      <c r="DE162">
        <f>IF((DG$1+158)&gt;DE$1,NA(),INDEX('Data Entry'!$J$5:$J$10004,(DG$1+158)-4))</f>
        <v/>
      </c>
      <c r="DF162">
        <f>IF(ISNA(DD162),NA(),Capability!$K$7)</f>
        <v/>
      </c>
      <c r="DG162">
        <f>IF(ISNA(DD162),NA(),Capability!$J$7)</f>
        <v/>
      </c>
      <c r="DH162">
        <f>IF(ISNA(DD162),NA(),Capability!$L$7)</f>
        <v/>
      </c>
      <c r="DI162">
        <f>IF(OR(ISNA(DE162),ISNA(DE161)),NA(),ABS(DE162-DE161))</f>
        <v/>
      </c>
      <c r="DJ162">
        <f>IF(ISNA(DD162),NA(),Capability!$N$7)</f>
        <v/>
      </c>
      <c r="DK162">
        <f>IF(ISNA(DD162),NA(),IF(OR(Capability!$Q$7="",Settings!$F$7&lt;&gt;"Y"),NA(),Capability!$Q$7))</f>
        <v/>
      </c>
      <c r="DL162">
        <f>IF(ISNA(DD162),NA(),IF(OR(Capability!$P$7="",Settings!$F$7&lt;&gt;"Y"),NA(),Capability!$P$7))</f>
        <v/>
      </c>
      <c r="DR162">
        <f>IF((DU$1+158)&gt;DS$1,NA(),(DU$1+158)-4)</f>
        <v/>
      </c>
      <c r="DS162">
        <f>IF((DU$1+158)&gt;DS$1,NA(),INDEX('Data Entry'!$K$5:$K$10004,(DU$1+158)-4))</f>
        <v/>
      </c>
      <c r="DT162">
        <f>IF(ISNA(DR162),NA(),Capability!$K$8)</f>
        <v/>
      </c>
      <c r="DU162">
        <f>IF(ISNA(DR162),NA(),Capability!$J$8)</f>
        <v/>
      </c>
      <c r="DV162">
        <f>IF(ISNA(DR162),NA(),Capability!$L$8)</f>
        <v/>
      </c>
      <c r="DW162">
        <f>IF(OR(ISNA(DS162),ISNA(DS161)),NA(),ABS(DS162-DS161))</f>
        <v/>
      </c>
      <c r="DX162">
        <f>IF(ISNA(DR162),NA(),Capability!$N$8)</f>
        <v/>
      </c>
      <c r="DY162">
        <f>IF(ISNA(DR162),NA(),IF(OR(Capability!$Q$8="",Settings!$F$7&lt;&gt;"Y"),NA(),Capability!$Q$8))</f>
        <v/>
      </c>
      <c r="DZ162">
        <f>IF(ISNA(DR162),NA(),IF(OR(Capability!$P$8="",Settings!$F$7&lt;&gt;"Y"),NA(),Capability!$P$8))</f>
        <v/>
      </c>
      <c r="EF162">
        <f>IF((EI$1+158)&gt;EG$1,NA(),(EI$1+158)-4)</f>
        <v/>
      </c>
      <c r="EG162">
        <f>IF((EI$1+158)&gt;EG$1,NA(),INDEX('Data Entry'!$L$5:$L$10004,(EI$1+158)-4))</f>
        <v/>
      </c>
      <c r="EH162">
        <f>IF(ISNA(EF162),NA(),Capability!$K$9)</f>
        <v/>
      </c>
      <c r="EI162">
        <f>IF(ISNA(EF162),NA(),Capability!$J$9)</f>
        <v/>
      </c>
      <c r="EJ162">
        <f>IF(ISNA(EF162),NA(),Capability!$L$9)</f>
        <v/>
      </c>
      <c r="EK162">
        <f>IF(OR(ISNA(EG162),ISNA(EG161)),NA(),ABS(EG162-EG161))</f>
        <v/>
      </c>
      <c r="EL162">
        <f>IF(ISNA(EF162),NA(),Capability!$N$9)</f>
        <v/>
      </c>
      <c r="EM162">
        <f>IF(ISNA(EF162),NA(),IF(OR(Capability!$Q$9="",Settings!$F$7&lt;&gt;"Y"),NA(),Capability!$Q$9))</f>
        <v/>
      </c>
      <c r="EN162">
        <f>IF(ISNA(EF162),NA(),IF(OR(Capability!$P$9="",Settings!$F$7&lt;&gt;"Y"),NA(),Capability!$P$9))</f>
        <v/>
      </c>
      <c r="ET162">
        <f>IF((EW$1+158)&gt;EU$1,NA(),(EW$1+158)-4)</f>
        <v/>
      </c>
      <c r="EU162">
        <f>IF((EW$1+158)&gt;EU$1,NA(),INDEX('Data Entry'!$M$5:$M$10004,(EW$1+158)-4))</f>
        <v/>
      </c>
      <c r="EV162">
        <f>IF(ISNA(ET162),NA(),Capability!$K$10)</f>
        <v/>
      </c>
      <c r="EW162">
        <f>IF(ISNA(ET162),NA(),Capability!$J$10)</f>
        <v/>
      </c>
      <c r="EX162">
        <f>IF(ISNA(ET162),NA(),Capability!$L$10)</f>
        <v/>
      </c>
      <c r="EY162">
        <f>IF(OR(ISNA(EU162),ISNA(EU161)),NA(),ABS(EU162-EU161))</f>
        <v/>
      </c>
      <c r="EZ162">
        <f>IF(ISNA(ET162),NA(),Capability!$N$10)</f>
        <v/>
      </c>
      <c r="FA162">
        <f>IF(ISNA(ET162),NA(),IF(OR(Capability!$Q$10="",Settings!$F$7&lt;&gt;"Y"),NA(),Capability!$Q$10))</f>
        <v/>
      </c>
      <c r="FB162">
        <f>IF(ISNA(ET162),NA(),IF(OR(Capability!$P$10="",Settings!$F$7&lt;&gt;"Y"),NA(),Capability!$P$10))</f>
        <v/>
      </c>
      <c r="FH162">
        <f>IF((FK$1+158)&gt;FI$1,NA(),(FK$1+158)-4)</f>
        <v/>
      </c>
      <c r="FI162">
        <f>IF((FK$1+158)&gt;FI$1,NA(),INDEX('Data Entry'!$N$5:$N$10004,(FK$1+158)-4))</f>
        <v/>
      </c>
      <c r="FJ162">
        <f>IF(ISNA(FH162),NA(),Capability!$K$11)</f>
        <v/>
      </c>
      <c r="FK162">
        <f>IF(ISNA(FH162),NA(),Capability!$J$11)</f>
        <v/>
      </c>
      <c r="FL162">
        <f>IF(ISNA(FH162),NA(),Capability!$L$11)</f>
        <v/>
      </c>
      <c r="FM162">
        <f>IF(OR(ISNA(FI162),ISNA(FI161)),NA(),ABS(FI162-FI161))</f>
        <v/>
      </c>
      <c r="FN162">
        <f>IF(ISNA(FH162),NA(),Capability!$N$11)</f>
        <v/>
      </c>
      <c r="FO162">
        <f>IF(ISNA(FH162),NA(),IF(OR(Capability!$Q$11="",Settings!$F$7&lt;&gt;"Y"),NA(),Capability!$Q$11))</f>
        <v/>
      </c>
      <c r="FP162">
        <f>IF(ISNA(FH162),NA(),IF(OR(Capability!$P$11="",Settings!$F$7&lt;&gt;"Y"),NA(),Capability!$P$11))</f>
        <v/>
      </c>
      <c r="FV162">
        <f>IF((FY$1+158)&gt;FW$1,NA(),(FY$1+158)-4)</f>
        <v/>
      </c>
      <c r="FW162">
        <f>IF((FY$1+158)&gt;FW$1,NA(),INDEX('Data Entry'!$O$5:$O$10004,(FY$1+158)-4))</f>
        <v/>
      </c>
      <c r="FX162">
        <f>IF(ISNA(FV162),NA(),Capability!$K$12)</f>
        <v/>
      </c>
      <c r="FY162">
        <f>IF(ISNA(FV162),NA(),Capability!$J$12)</f>
        <v/>
      </c>
      <c r="FZ162">
        <f>IF(ISNA(FV162),NA(),Capability!$L$12)</f>
        <v/>
      </c>
      <c r="GA162">
        <f>IF(OR(ISNA(FW162),ISNA(FW161)),NA(),ABS(FW162-FW161))</f>
        <v/>
      </c>
      <c r="GB162">
        <f>IF(ISNA(FV162),NA(),Capability!$N$12)</f>
        <v/>
      </c>
      <c r="GC162">
        <f>IF(ISNA(FV162),NA(),IF(OR(Capability!$Q$12="",Settings!$F$7&lt;&gt;"Y"),NA(),Capability!$Q$12))</f>
        <v/>
      </c>
      <c r="GD162">
        <f>IF(ISNA(FV162),NA(),IF(OR(Capability!$P$12="",Settings!$F$7&lt;&gt;"Y"),NA(),Capability!$P$12))</f>
        <v/>
      </c>
      <c r="GJ162">
        <f>IF((GM$1+158)&gt;GK$1,NA(),(GM$1+158)-4)</f>
        <v/>
      </c>
      <c r="GK162">
        <f>IF((GM$1+158)&gt;GK$1,NA(),INDEX('Data Entry'!$P$5:$P$10004,(GM$1+158)-4))</f>
        <v/>
      </c>
      <c r="GL162">
        <f>IF(ISNA(GJ162),NA(),Capability!$K$13)</f>
        <v/>
      </c>
      <c r="GM162">
        <f>IF(ISNA(GJ162),NA(),Capability!$J$13)</f>
        <v/>
      </c>
      <c r="GN162">
        <f>IF(ISNA(GJ162),NA(),Capability!$L$13)</f>
        <v/>
      </c>
      <c r="GO162">
        <f>IF(OR(ISNA(GK162),ISNA(GK161)),NA(),ABS(GK162-GK161))</f>
        <v/>
      </c>
      <c r="GP162">
        <f>IF(ISNA(GJ162),NA(),Capability!$N$13)</f>
        <v/>
      </c>
      <c r="GQ162">
        <f>IF(ISNA(GJ162),NA(),IF(OR(Capability!$Q$13="",Settings!$F$7&lt;&gt;"Y"),NA(),Capability!$Q$13))</f>
        <v/>
      </c>
      <c r="GR162">
        <f>IF(ISNA(GJ162),NA(),IF(OR(Capability!$P$13="",Settings!$F$7&lt;&gt;"Y"),NA(),Capability!$P$13))</f>
        <v/>
      </c>
      <c r="GX162">
        <f>IF((HA$1+158)&gt;GY$1,NA(),(HA$1+158)-4)</f>
        <v/>
      </c>
      <c r="GY162">
        <f>IF((HA$1+158)&gt;GY$1,NA(),INDEX('Data Entry'!$Q$5:$Q$10004,(HA$1+158)-4))</f>
        <v/>
      </c>
      <c r="GZ162">
        <f>IF(ISNA(GX162),NA(),Capability!$K$14)</f>
        <v/>
      </c>
      <c r="HA162">
        <f>IF(ISNA(GX162),NA(),Capability!$J$14)</f>
        <v/>
      </c>
      <c r="HB162">
        <f>IF(ISNA(GX162),NA(),Capability!$L$14)</f>
        <v/>
      </c>
      <c r="HC162">
        <f>IF(OR(ISNA(GY162),ISNA(GY161)),NA(),ABS(GY162-GY161))</f>
        <v/>
      </c>
      <c r="HD162">
        <f>IF(ISNA(GX162),NA(),Capability!$N$14)</f>
        <v/>
      </c>
      <c r="HE162">
        <f>IF(ISNA(GX162),NA(),IF(OR(Capability!$Q$14="",Settings!$F$7&lt;&gt;"Y"),NA(),Capability!$Q$14))</f>
        <v/>
      </c>
      <c r="HF162">
        <f>IF(ISNA(GX162),NA(),IF(OR(Capability!$P$14="",Settings!$F$7&lt;&gt;"Y"),NA(),Capability!$P$14))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P163">
        <f>IF((CS$1+159)&gt;CQ$1,NA(),(CS$1+159)-4)</f>
        <v/>
      </c>
      <c r="CQ163">
        <f>IF((CS$1+159)&gt;CQ$1,NA(),INDEX('Data Entry'!$I$5:$I$10004,(CS$1+159)-4))</f>
        <v/>
      </c>
      <c r="CR163">
        <f>IF(ISNA(CP163),NA(),Capability!$K$6)</f>
        <v/>
      </c>
      <c r="CS163">
        <f>IF(ISNA(CP163),NA(),Capability!$J$6)</f>
        <v/>
      </c>
      <c r="CT163">
        <f>IF(ISNA(CP163),NA(),Capability!$L$6)</f>
        <v/>
      </c>
      <c r="CU163">
        <f>IF(OR(ISNA(CQ163),ISNA(CQ162)),NA(),ABS(CQ163-CQ162))</f>
        <v/>
      </c>
      <c r="CV163">
        <f>IF(ISNA(CP163),NA(),Capability!$N$6)</f>
        <v/>
      </c>
      <c r="CW163">
        <f>IF(ISNA(CP163),NA(),IF(OR(Capability!$Q$6="",Settings!$F$7&lt;&gt;"Y"),NA(),Capability!$Q$6))</f>
        <v/>
      </c>
      <c r="CX163">
        <f>IF(ISNA(CP163),NA(),IF(OR(Capability!$P$6="",Settings!$F$7&lt;&gt;"Y"),NA(),Capability!$P$6))</f>
        <v/>
      </c>
      <c r="DD163">
        <f>IF((DG$1+159)&gt;DE$1,NA(),(DG$1+159)-4)</f>
        <v/>
      </c>
      <c r="DE163">
        <f>IF((DG$1+159)&gt;DE$1,NA(),INDEX('Data Entry'!$J$5:$J$10004,(DG$1+159)-4))</f>
        <v/>
      </c>
      <c r="DF163">
        <f>IF(ISNA(DD163),NA(),Capability!$K$7)</f>
        <v/>
      </c>
      <c r="DG163">
        <f>IF(ISNA(DD163),NA(),Capability!$J$7)</f>
        <v/>
      </c>
      <c r="DH163">
        <f>IF(ISNA(DD163),NA(),Capability!$L$7)</f>
        <v/>
      </c>
      <c r="DI163">
        <f>IF(OR(ISNA(DE163),ISNA(DE162)),NA(),ABS(DE163-DE162))</f>
        <v/>
      </c>
      <c r="DJ163">
        <f>IF(ISNA(DD163),NA(),Capability!$N$7)</f>
        <v/>
      </c>
      <c r="DK163">
        <f>IF(ISNA(DD163),NA(),IF(OR(Capability!$Q$7="",Settings!$F$7&lt;&gt;"Y"),NA(),Capability!$Q$7))</f>
        <v/>
      </c>
      <c r="DL163">
        <f>IF(ISNA(DD163),NA(),IF(OR(Capability!$P$7="",Settings!$F$7&lt;&gt;"Y"),NA(),Capability!$P$7))</f>
        <v/>
      </c>
      <c r="DR163">
        <f>IF((DU$1+159)&gt;DS$1,NA(),(DU$1+159)-4)</f>
        <v/>
      </c>
      <c r="DS163">
        <f>IF((DU$1+159)&gt;DS$1,NA(),INDEX('Data Entry'!$K$5:$K$10004,(DU$1+159)-4))</f>
        <v/>
      </c>
      <c r="DT163">
        <f>IF(ISNA(DR163),NA(),Capability!$K$8)</f>
        <v/>
      </c>
      <c r="DU163">
        <f>IF(ISNA(DR163),NA(),Capability!$J$8)</f>
        <v/>
      </c>
      <c r="DV163">
        <f>IF(ISNA(DR163),NA(),Capability!$L$8)</f>
        <v/>
      </c>
      <c r="DW163">
        <f>IF(OR(ISNA(DS163),ISNA(DS162)),NA(),ABS(DS163-DS162))</f>
        <v/>
      </c>
      <c r="DX163">
        <f>IF(ISNA(DR163),NA(),Capability!$N$8)</f>
        <v/>
      </c>
      <c r="DY163">
        <f>IF(ISNA(DR163),NA(),IF(OR(Capability!$Q$8="",Settings!$F$7&lt;&gt;"Y"),NA(),Capability!$Q$8))</f>
        <v/>
      </c>
      <c r="DZ163">
        <f>IF(ISNA(DR163),NA(),IF(OR(Capability!$P$8="",Settings!$F$7&lt;&gt;"Y"),NA(),Capability!$P$8))</f>
        <v/>
      </c>
      <c r="EF163">
        <f>IF((EI$1+159)&gt;EG$1,NA(),(EI$1+159)-4)</f>
        <v/>
      </c>
      <c r="EG163">
        <f>IF((EI$1+159)&gt;EG$1,NA(),INDEX('Data Entry'!$L$5:$L$10004,(EI$1+159)-4))</f>
        <v/>
      </c>
      <c r="EH163">
        <f>IF(ISNA(EF163),NA(),Capability!$K$9)</f>
        <v/>
      </c>
      <c r="EI163">
        <f>IF(ISNA(EF163),NA(),Capability!$J$9)</f>
        <v/>
      </c>
      <c r="EJ163">
        <f>IF(ISNA(EF163),NA(),Capability!$L$9)</f>
        <v/>
      </c>
      <c r="EK163">
        <f>IF(OR(ISNA(EG163),ISNA(EG162)),NA(),ABS(EG163-EG162))</f>
        <v/>
      </c>
      <c r="EL163">
        <f>IF(ISNA(EF163),NA(),Capability!$N$9)</f>
        <v/>
      </c>
      <c r="EM163">
        <f>IF(ISNA(EF163),NA(),IF(OR(Capability!$Q$9="",Settings!$F$7&lt;&gt;"Y"),NA(),Capability!$Q$9))</f>
        <v/>
      </c>
      <c r="EN163">
        <f>IF(ISNA(EF163),NA(),IF(OR(Capability!$P$9="",Settings!$F$7&lt;&gt;"Y"),NA(),Capability!$P$9))</f>
        <v/>
      </c>
      <c r="ET163">
        <f>IF((EW$1+159)&gt;EU$1,NA(),(EW$1+159)-4)</f>
        <v/>
      </c>
      <c r="EU163">
        <f>IF((EW$1+159)&gt;EU$1,NA(),INDEX('Data Entry'!$M$5:$M$10004,(EW$1+159)-4))</f>
        <v/>
      </c>
      <c r="EV163">
        <f>IF(ISNA(ET163),NA(),Capability!$K$10)</f>
        <v/>
      </c>
      <c r="EW163">
        <f>IF(ISNA(ET163),NA(),Capability!$J$10)</f>
        <v/>
      </c>
      <c r="EX163">
        <f>IF(ISNA(ET163),NA(),Capability!$L$10)</f>
        <v/>
      </c>
      <c r="EY163">
        <f>IF(OR(ISNA(EU163),ISNA(EU162)),NA(),ABS(EU163-EU162))</f>
        <v/>
      </c>
      <c r="EZ163">
        <f>IF(ISNA(ET163),NA(),Capability!$N$10)</f>
        <v/>
      </c>
      <c r="FA163">
        <f>IF(ISNA(ET163),NA(),IF(OR(Capability!$Q$10="",Settings!$F$7&lt;&gt;"Y"),NA(),Capability!$Q$10))</f>
        <v/>
      </c>
      <c r="FB163">
        <f>IF(ISNA(ET163),NA(),IF(OR(Capability!$P$10="",Settings!$F$7&lt;&gt;"Y"),NA(),Capability!$P$10))</f>
        <v/>
      </c>
      <c r="FH163">
        <f>IF((FK$1+159)&gt;FI$1,NA(),(FK$1+159)-4)</f>
        <v/>
      </c>
      <c r="FI163">
        <f>IF((FK$1+159)&gt;FI$1,NA(),INDEX('Data Entry'!$N$5:$N$10004,(FK$1+159)-4))</f>
        <v/>
      </c>
      <c r="FJ163">
        <f>IF(ISNA(FH163),NA(),Capability!$K$11)</f>
        <v/>
      </c>
      <c r="FK163">
        <f>IF(ISNA(FH163),NA(),Capability!$J$11)</f>
        <v/>
      </c>
      <c r="FL163">
        <f>IF(ISNA(FH163),NA(),Capability!$L$11)</f>
        <v/>
      </c>
      <c r="FM163">
        <f>IF(OR(ISNA(FI163),ISNA(FI162)),NA(),ABS(FI163-FI162))</f>
        <v/>
      </c>
      <c r="FN163">
        <f>IF(ISNA(FH163),NA(),Capability!$N$11)</f>
        <v/>
      </c>
      <c r="FO163">
        <f>IF(ISNA(FH163),NA(),IF(OR(Capability!$Q$11="",Settings!$F$7&lt;&gt;"Y"),NA(),Capability!$Q$11))</f>
        <v/>
      </c>
      <c r="FP163">
        <f>IF(ISNA(FH163),NA(),IF(OR(Capability!$P$11="",Settings!$F$7&lt;&gt;"Y"),NA(),Capability!$P$11))</f>
        <v/>
      </c>
      <c r="FV163">
        <f>IF((FY$1+159)&gt;FW$1,NA(),(FY$1+159)-4)</f>
        <v/>
      </c>
      <c r="FW163">
        <f>IF((FY$1+159)&gt;FW$1,NA(),INDEX('Data Entry'!$O$5:$O$10004,(FY$1+159)-4))</f>
        <v/>
      </c>
      <c r="FX163">
        <f>IF(ISNA(FV163),NA(),Capability!$K$12)</f>
        <v/>
      </c>
      <c r="FY163">
        <f>IF(ISNA(FV163),NA(),Capability!$J$12)</f>
        <v/>
      </c>
      <c r="FZ163">
        <f>IF(ISNA(FV163),NA(),Capability!$L$12)</f>
        <v/>
      </c>
      <c r="GA163">
        <f>IF(OR(ISNA(FW163),ISNA(FW162)),NA(),ABS(FW163-FW162))</f>
        <v/>
      </c>
      <c r="GB163">
        <f>IF(ISNA(FV163),NA(),Capability!$N$12)</f>
        <v/>
      </c>
      <c r="GC163">
        <f>IF(ISNA(FV163),NA(),IF(OR(Capability!$Q$12="",Settings!$F$7&lt;&gt;"Y"),NA(),Capability!$Q$12))</f>
        <v/>
      </c>
      <c r="GD163">
        <f>IF(ISNA(FV163),NA(),IF(OR(Capability!$P$12="",Settings!$F$7&lt;&gt;"Y"),NA(),Capability!$P$12))</f>
        <v/>
      </c>
      <c r="GJ163">
        <f>IF((GM$1+159)&gt;GK$1,NA(),(GM$1+159)-4)</f>
        <v/>
      </c>
      <c r="GK163">
        <f>IF((GM$1+159)&gt;GK$1,NA(),INDEX('Data Entry'!$P$5:$P$10004,(GM$1+159)-4))</f>
        <v/>
      </c>
      <c r="GL163">
        <f>IF(ISNA(GJ163),NA(),Capability!$K$13)</f>
        <v/>
      </c>
      <c r="GM163">
        <f>IF(ISNA(GJ163),NA(),Capability!$J$13)</f>
        <v/>
      </c>
      <c r="GN163">
        <f>IF(ISNA(GJ163),NA(),Capability!$L$13)</f>
        <v/>
      </c>
      <c r="GO163">
        <f>IF(OR(ISNA(GK163),ISNA(GK162)),NA(),ABS(GK163-GK162))</f>
        <v/>
      </c>
      <c r="GP163">
        <f>IF(ISNA(GJ163),NA(),Capability!$N$13)</f>
        <v/>
      </c>
      <c r="GQ163">
        <f>IF(ISNA(GJ163),NA(),IF(OR(Capability!$Q$13="",Settings!$F$7&lt;&gt;"Y"),NA(),Capability!$Q$13))</f>
        <v/>
      </c>
      <c r="GR163">
        <f>IF(ISNA(GJ163),NA(),IF(OR(Capability!$P$13="",Settings!$F$7&lt;&gt;"Y"),NA(),Capability!$P$13))</f>
        <v/>
      </c>
      <c r="GX163">
        <f>IF((HA$1+159)&gt;GY$1,NA(),(HA$1+159)-4)</f>
        <v/>
      </c>
      <c r="GY163">
        <f>IF((HA$1+159)&gt;GY$1,NA(),INDEX('Data Entry'!$Q$5:$Q$10004,(HA$1+159)-4))</f>
        <v/>
      </c>
      <c r="GZ163">
        <f>IF(ISNA(GX163),NA(),Capability!$K$14)</f>
        <v/>
      </c>
      <c r="HA163">
        <f>IF(ISNA(GX163),NA(),Capability!$J$14)</f>
        <v/>
      </c>
      <c r="HB163">
        <f>IF(ISNA(GX163),NA(),Capability!$L$14)</f>
        <v/>
      </c>
      <c r="HC163">
        <f>IF(OR(ISNA(GY163),ISNA(GY162)),NA(),ABS(GY163-GY162))</f>
        <v/>
      </c>
      <c r="HD163">
        <f>IF(ISNA(GX163),NA(),Capability!$N$14)</f>
        <v/>
      </c>
      <c r="HE163">
        <f>IF(ISNA(GX163),NA(),IF(OR(Capability!$Q$14="",Settings!$F$7&lt;&gt;"Y"),NA(),Capability!$Q$14))</f>
        <v/>
      </c>
      <c r="HF163">
        <f>IF(ISNA(GX163),NA(),IF(OR(Capability!$P$14="",Settings!$F$7&lt;&gt;"Y"),NA(),Capability!$P$14))</f>
        <v/>
      </c>
    </row>
    <row r="164">
      <c r="A164" s="34">
        <f>"FEATURE 5: "&amp;IF(Settings!B21="","(unnamed)",Settings!B21)</f>
        <v/>
      </c>
      <c r="B164" s="9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P164">
        <f>IF((CS$1+160)&gt;CQ$1,NA(),(CS$1+160)-4)</f>
        <v/>
      </c>
      <c r="CQ164">
        <f>IF((CS$1+160)&gt;CQ$1,NA(),INDEX('Data Entry'!$I$5:$I$10004,(CS$1+160)-4))</f>
        <v/>
      </c>
      <c r="CR164">
        <f>IF(ISNA(CP164),NA(),Capability!$K$6)</f>
        <v/>
      </c>
      <c r="CS164">
        <f>IF(ISNA(CP164),NA(),Capability!$J$6)</f>
        <v/>
      </c>
      <c r="CT164">
        <f>IF(ISNA(CP164),NA(),Capability!$L$6)</f>
        <v/>
      </c>
      <c r="CU164">
        <f>IF(OR(ISNA(CQ164),ISNA(CQ163)),NA(),ABS(CQ164-CQ163))</f>
        <v/>
      </c>
      <c r="CV164">
        <f>IF(ISNA(CP164),NA(),Capability!$N$6)</f>
        <v/>
      </c>
      <c r="CW164">
        <f>IF(ISNA(CP164),NA(),IF(OR(Capability!$Q$6="",Settings!$F$7&lt;&gt;"Y"),NA(),Capability!$Q$6))</f>
        <v/>
      </c>
      <c r="CX164">
        <f>IF(ISNA(CP164),NA(),IF(OR(Capability!$P$6="",Settings!$F$7&lt;&gt;"Y"),NA(),Capability!$P$6))</f>
        <v/>
      </c>
      <c r="DD164">
        <f>IF((DG$1+160)&gt;DE$1,NA(),(DG$1+160)-4)</f>
        <v/>
      </c>
      <c r="DE164">
        <f>IF((DG$1+160)&gt;DE$1,NA(),INDEX('Data Entry'!$J$5:$J$10004,(DG$1+160)-4))</f>
        <v/>
      </c>
      <c r="DF164">
        <f>IF(ISNA(DD164),NA(),Capability!$K$7)</f>
        <v/>
      </c>
      <c r="DG164">
        <f>IF(ISNA(DD164),NA(),Capability!$J$7)</f>
        <v/>
      </c>
      <c r="DH164">
        <f>IF(ISNA(DD164),NA(),Capability!$L$7)</f>
        <v/>
      </c>
      <c r="DI164">
        <f>IF(OR(ISNA(DE164),ISNA(DE163)),NA(),ABS(DE164-DE163))</f>
        <v/>
      </c>
      <c r="DJ164">
        <f>IF(ISNA(DD164),NA(),Capability!$N$7)</f>
        <v/>
      </c>
      <c r="DK164">
        <f>IF(ISNA(DD164),NA(),IF(OR(Capability!$Q$7="",Settings!$F$7&lt;&gt;"Y"),NA(),Capability!$Q$7))</f>
        <v/>
      </c>
      <c r="DL164">
        <f>IF(ISNA(DD164),NA(),IF(OR(Capability!$P$7="",Settings!$F$7&lt;&gt;"Y"),NA(),Capability!$P$7))</f>
        <v/>
      </c>
      <c r="DR164">
        <f>IF((DU$1+160)&gt;DS$1,NA(),(DU$1+160)-4)</f>
        <v/>
      </c>
      <c r="DS164">
        <f>IF((DU$1+160)&gt;DS$1,NA(),INDEX('Data Entry'!$K$5:$K$10004,(DU$1+160)-4))</f>
        <v/>
      </c>
      <c r="DT164">
        <f>IF(ISNA(DR164),NA(),Capability!$K$8)</f>
        <v/>
      </c>
      <c r="DU164">
        <f>IF(ISNA(DR164),NA(),Capability!$J$8)</f>
        <v/>
      </c>
      <c r="DV164">
        <f>IF(ISNA(DR164),NA(),Capability!$L$8)</f>
        <v/>
      </c>
      <c r="DW164">
        <f>IF(OR(ISNA(DS164),ISNA(DS163)),NA(),ABS(DS164-DS163))</f>
        <v/>
      </c>
      <c r="DX164">
        <f>IF(ISNA(DR164),NA(),Capability!$N$8)</f>
        <v/>
      </c>
      <c r="DY164">
        <f>IF(ISNA(DR164),NA(),IF(OR(Capability!$Q$8="",Settings!$F$7&lt;&gt;"Y"),NA(),Capability!$Q$8))</f>
        <v/>
      </c>
      <c r="DZ164">
        <f>IF(ISNA(DR164),NA(),IF(OR(Capability!$P$8="",Settings!$F$7&lt;&gt;"Y"),NA(),Capability!$P$8))</f>
        <v/>
      </c>
      <c r="EF164">
        <f>IF((EI$1+160)&gt;EG$1,NA(),(EI$1+160)-4)</f>
        <v/>
      </c>
      <c r="EG164">
        <f>IF((EI$1+160)&gt;EG$1,NA(),INDEX('Data Entry'!$L$5:$L$10004,(EI$1+160)-4))</f>
        <v/>
      </c>
      <c r="EH164">
        <f>IF(ISNA(EF164),NA(),Capability!$K$9)</f>
        <v/>
      </c>
      <c r="EI164">
        <f>IF(ISNA(EF164),NA(),Capability!$J$9)</f>
        <v/>
      </c>
      <c r="EJ164">
        <f>IF(ISNA(EF164),NA(),Capability!$L$9)</f>
        <v/>
      </c>
      <c r="EK164">
        <f>IF(OR(ISNA(EG164),ISNA(EG163)),NA(),ABS(EG164-EG163))</f>
        <v/>
      </c>
      <c r="EL164">
        <f>IF(ISNA(EF164),NA(),Capability!$N$9)</f>
        <v/>
      </c>
      <c r="EM164">
        <f>IF(ISNA(EF164),NA(),IF(OR(Capability!$Q$9="",Settings!$F$7&lt;&gt;"Y"),NA(),Capability!$Q$9))</f>
        <v/>
      </c>
      <c r="EN164">
        <f>IF(ISNA(EF164),NA(),IF(OR(Capability!$P$9="",Settings!$F$7&lt;&gt;"Y"),NA(),Capability!$P$9))</f>
        <v/>
      </c>
      <c r="ET164">
        <f>IF((EW$1+160)&gt;EU$1,NA(),(EW$1+160)-4)</f>
        <v/>
      </c>
      <c r="EU164">
        <f>IF((EW$1+160)&gt;EU$1,NA(),INDEX('Data Entry'!$M$5:$M$10004,(EW$1+160)-4))</f>
        <v/>
      </c>
      <c r="EV164">
        <f>IF(ISNA(ET164),NA(),Capability!$K$10)</f>
        <v/>
      </c>
      <c r="EW164">
        <f>IF(ISNA(ET164),NA(),Capability!$J$10)</f>
        <v/>
      </c>
      <c r="EX164">
        <f>IF(ISNA(ET164),NA(),Capability!$L$10)</f>
        <v/>
      </c>
      <c r="EY164">
        <f>IF(OR(ISNA(EU164),ISNA(EU163)),NA(),ABS(EU164-EU163))</f>
        <v/>
      </c>
      <c r="EZ164">
        <f>IF(ISNA(ET164),NA(),Capability!$N$10)</f>
        <v/>
      </c>
      <c r="FA164">
        <f>IF(ISNA(ET164),NA(),IF(OR(Capability!$Q$10="",Settings!$F$7&lt;&gt;"Y"),NA(),Capability!$Q$10))</f>
        <v/>
      </c>
      <c r="FB164">
        <f>IF(ISNA(ET164),NA(),IF(OR(Capability!$P$10="",Settings!$F$7&lt;&gt;"Y"),NA(),Capability!$P$10))</f>
        <v/>
      </c>
      <c r="FH164">
        <f>IF((FK$1+160)&gt;FI$1,NA(),(FK$1+160)-4)</f>
        <v/>
      </c>
      <c r="FI164">
        <f>IF((FK$1+160)&gt;FI$1,NA(),INDEX('Data Entry'!$N$5:$N$10004,(FK$1+160)-4))</f>
        <v/>
      </c>
      <c r="FJ164">
        <f>IF(ISNA(FH164),NA(),Capability!$K$11)</f>
        <v/>
      </c>
      <c r="FK164">
        <f>IF(ISNA(FH164),NA(),Capability!$J$11)</f>
        <v/>
      </c>
      <c r="FL164">
        <f>IF(ISNA(FH164),NA(),Capability!$L$11)</f>
        <v/>
      </c>
      <c r="FM164">
        <f>IF(OR(ISNA(FI164),ISNA(FI163)),NA(),ABS(FI164-FI163))</f>
        <v/>
      </c>
      <c r="FN164">
        <f>IF(ISNA(FH164),NA(),Capability!$N$11)</f>
        <v/>
      </c>
      <c r="FO164">
        <f>IF(ISNA(FH164),NA(),IF(OR(Capability!$Q$11="",Settings!$F$7&lt;&gt;"Y"),NA(),Capability!$Q$11))</f>
        <v/>
      </c>
      <c r="FP164">
        <f>IF(ISNA(FH164),NA(),IF(OR(Capability!$P$11="",Settings!$F$7&lt;&gt;"Y"),NA(),Capability!$P$11))</f>
        <v/>
      </c>
      <c r="FV164">
        <f>IF((FY$1+160)&gt;FW$1,NA(),(FY$1+160)-4)</f>
        <v/>
      </c>
      <c r="FW164">
        <f>IF((FY$1+160)&gt;FW$1,NA(),INDEX('Data Entry'!$O$5:$O$10004,(FY$1+160)-4))</f>
        <v/>
      </c>
      <c r="FX164">
        <f>IF(ISNA(FV164),NA(),Capability!$K$12)</f>
        <v/>
      </c>
      <c r="FY164">
        <f>IF(ISNA(FV164),NA(),Capability!$J$12)</f>
        <v/>
      </c>
      <c r="FZ164">
        <f>IF(ISNA(FV164),NA(),Capability!$L$12)</f>
        <v/>
      </c>
      <c r="GA164">
        <f>IF(OR(ISNA(FW164),ISNA(FW163)),NA(),ABS(FW164-FW163))</f>
        <v/>
      </c>
      <c r="GB164">
        <f>IF(ISNA(FV164),NA(),Capability!$N$12)</f>
        <v/>
      </c>
      <c r="GC164">
        <f>IF(ISNA(FV164),NA(),IF(OR(Capability!$Q$12="",Settings!$F$7&lt;&gt;"Y"),NA(),Capability!$Q$12))</f>
        <v/>
      </c>
      <c r="GD164">
        <f>IF(ISNA(FV164),NA(),IF(OR(Capability!$P$12="",Settings!$F$7&lt;&gt;"Y"),NA(),Capability!$P$12))</f>
        <v/>
      </c>
      <c r="GJ164">
        <f>IF((GM$1+160)&gt;GK$1,NA(),(GM$1+160)-4)</f>
        <v/>
      </c>
      <c r="GK164">
        <f>IF((GM$1+160)&gt;GK$1,NA(),INDEX('Data Entry'!$P$5:$P$10004,(GM$1+160)-4))</f>
        <v/>
      </c>
      <c r="GL164">
        <f>IF(ISNA(GJ164),NA(),Capability!$K$13)</f>
        <v/>
      </c>
      <c r="GM164">
        <f>IF(ISNA(GJ164),NA(),Capability!$J$13)</f>
        <v/>
      </c>
      <c r="GN164">
        <f>IF(ISNA(GJ164),NA(),Capability!$L$13)</f>
        <v/>
      </c>
      <c r="GO164">
        <f>IF(OR(ISNA(GK164),ISNA(GK163)),NA(),ABS(GK164-GK163))</f>
        <v/>
      </c>
      <c r="GP164">
        <f>IF(ISNA(GJ164),NA(),Capability!$N$13)</f>
        <v/>
      </c>
      <c r="GQ164">
        <f>IF(ISNA(GJ164),NA(),IF(OR(Capability!$Q$13="",Settings!$F$7&lt;&gt;"Y"),NA(),Capability!$Q$13))</f>
        <v/>
      </c>
      <c r="GR164">
        <f>IF(ISNA(GJ164),NA(),IF(OR(Capability!$P$13="",Settings!$F$7&lt;&gt;"Y"),NA(),Capability!$P$13))</f>
        <v/>
      </c>
      <c r="GX164">
        <f>IF((HA$1+160)&gt;GY$1,NA(),(HA$1+160)-4)</f>
        <v/>
      </c>
      <c r="GY164">
        <f>IF((HA$1+160)&gt;GY$1,NA(),INDEX('Data Entry'!$Q$5:$Q$10004,(HA$1+160)-4))</f>
        <v/>
      </c>
      <c r="GZ164">
        <f>IF(ISNA(GX164),NA(),Capability!$K$14)</f>
        <v/>
      </c>
      <c r="HA164">
        <f>IF(ISNA(GX164),NA(),Capability!$J$14)</f>
        <v/>
      </c>
      <c r="HB164">
        <f>IF(ISNA(GX164),NA(),Capability!$L$14)</f>
        <v/>
      </c>
      <c r="HC164">
        <f>IF(OR(ISNA(GY164),ISNA(GY163)),NA(),ABS(GY164-GY163))</f>
        <v/>
      </c>
      <c r="HD164">
        <f>IF(ISNA(GX164),NA(),Capability!$N$14)</f>
        <v/>
      </c>
      <c r="HE164">
        <f>IF(ISNA(GX164),NA(),IF(OR(Capability!$Q$14="",Settings!$F$7&lt;&gt;"Y"),NA(),Capability!$Q$14))</f>
        <v/>
      </c>
      <c r="HF164">
        <f>IF(ISNA(GX164),NA(),IF(OR(Capability!$P$14="",Settings!$F$7&lt;&gt;"Y"),NA(),Capability!$P$14))</f>
        <v/>
      </c>
    </row>
    <row r="165">
      <c r="A165" s="35" t="inlineStr">
        <is>
          <t>Feature</t>
        </is>
      </c>
      <c r="B165" s="36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P165">
        <f>IF((CS$1+161)&gt;CQ$1,NA(),(CS$1+161)-4)</f>
        <v/>
      </c>
      <c r="CQ165">
        <f>IF((CS$1+161)&gt;CQ$1,NA(),INDEX('Data Entry'!$I$5:$I$10004,(CS$1+161)-4))</f>
        <v/>
      </c>
      <c r="CR165">
        <f>IF(ISNA(CP165),NA(),Capability!$K$6)</f>
        <v/>
      </c>
      <c r="CS165">
        <f>IF(ISNA(CP165),NA(),Capability!$J$6)</f>
        <v/>
      </c>
      <c r="CT165">
        <f>IF(ISNA(CP165),NA(),Capability!$L$6)</f>
        <v/>
      </c>
      <c r="CU165">
        <f>IF(OR(ISNA(CQ165),ISNA(CQ164)),NA(),ABS(CQ165-CQ164))</f>
        <v/>
      </c>
      <c r="CV165">
        <f>IF(ISNA(CP165),NA(),Capability!$N$6)</f>
        <v/>
      </c>
      <c r="CW165">
        <f>IF(ISNA(CP165),NA(),IF(OR(Capability!$Q$6="",Settings!$F$7&lt;&gt;"Y"),NA(),Capability!$Q$6))</f>
        <v/>
      </c>
      <c r="CX165">
        <f>IF(ISNA(CP165),NA(),IF(OR(Capability!$P$6="",Settings!$F$7&lt;&gt;"Y"),NA(),Capability!$P$6))</f>
        <v/>
      </c>
      <c r="DD165">
        <f>IF((DG$1+161)&gt;DE$1,NA(),(DG$1+161)-4)</f>
        <v/>
      </c>
      <c r="DE165">
        <f>IF((DG$1+161)&gt;DE$1,NA(),INDEX('Data Entry'!$J$5:$J$10004,(DG$1+161)-4))</f>
        <v/>
      </c>
      <c r="DF165">
        <f>IF(ISNA(DD165),NA(),Capability!$K$7)</f>
        <v/>
      </c>
      <c r="DG165">
        <f>IF(ISNA(DD165),NA(),Capability!$J$7)</f>
        <v/>
      </c>
      <c r="DH165">
        <f>IF(ISNA(DD165),NA(),Capability!$L$7)</f>
        <v/>
      </c>
      <c r="DI165">
        <f>IF(OR(ISNA(DE165),ISNA(DE164)),NA(),ABS(DE165-DE164))</f>
        <v/>
      </c>
      <c r="DJ165">
        <f>IF(ISNA(DD165),NA(),Capability!$N$7)</f>
        <v/>
      </c>
      <c r="DK165">
        <f>IF(ISNA(DD165),NA(),IF(OR(Capability!$Q$7="",Settings!$F$7&lt;&gt;"Y"),NA(),Capability!$Q$7))</f>
        <v/>
      </c>
      <c r="DL165">
        <f>IF(ISNA(DD165),NA(),IF(OR(Capability!$P$7="",Settings!$F$7&lt;&gt;"Y"),NA(),Capability!$P$7))</f>
        <v/>
      </c>
      <c r="DR165">
        <f>IF((DU$1+161)&gt;DS$1,NA(),(DU$1+161)-4)</f>
        <v/>
      </c>
      <c r="DS165">
        <f>IF((DU$1+161)&gt;DS$1,NA(),INDEX('Data Entry'!$K$5:$K$10004,(DU$1+161)-4))</f>
        <v/>
      </c>
      <c r="DT165">
        <f>IF(ISNA(DR165),NA(),Capability!$K$8)</f>
        <v/>
      </c>
      <c r="DU165">
        <f>IF(ISNA(DR165),NA(),Capability!$J$8)</f>
        <v/>
      </c>
      <c r="DV165">
        <f>IF(ISNA(DR165),NA(),Capability!$L$8)</f>
        <v/>
      </c>
      <c r="DW165">
        <f>IF(OR(ISNA(DS165),ISNA(DS164)),NA(),ABS(DS165-DS164))</f>
        <v/>
      </c>
      <c r="DX165">
        <f>IF(ISNA(DR165),NA(),Capability!$N$8)</f>
        <v/>
      </c>
      <c r="DY165">
        <f>IF(ISNA(DR165),NA(),IF(OR(Capability!$Q$8="",Settings!$F$7&lt;&gt;"Y"),NA(),Capability!$Q$8))</f>
        <v/>
      </c>
      <c r="DZ165">
        <f>IF(ISNA(DR165),NA(),IF(OR(Capability!$P$8="",Settings!$F$7&lt;&gt;"Y"),NA(),Capability!$P$8))</f>
        <v/>
      </c>
      <c r="EF165">
        <f>IF((EI$1+161)&gt;EG$1,NA(),(EI$1+161)-4)</f>
        <v/>
      </c>
      <c r="EG165">
        <f>IF((EI$1+161)&gt;EG$1,NA(),INDEX('Data Entry'!$L$5:$L$10004,(EI$1+161)-4))</f>
        <v/>
      </c>
      <c r="EH165">
        <f>IF(ISNA(EF165),NA(),Capability!$K$9)</f>
        <v/>
      </c>
      <c r="EI165">
        <f>IF(ISNA(EF165),NA(),Capability!$J$9)</f>
        <v/>
      </c>
      <c r="EJ165">
        <f>IF(ISNA(EF165),NA(),Capability!$L$9)</f>
        <v/>
      </c>
      <c r="EK165">
        <f>IF(OR(ISNA(EG165),ISNA(EG164)),NA(),ABS(EG165-EG164))</f>
        <v/>
      </c>
      <c r="EL165">
        <f>IF(ISNA(EF165),NA(),Capability!$N$9)</f>
        <v/>
      </c>
      <c r="EM165">
        <f>IF(ISNA(EF165),NA(),IF(OR(Capability!$Q$9="",Settings!$F$7&lt;&gt;"Y"),NA(),Capability!$Q$9))</f>
        <v/>
      </c>
      <c r="EN165">
        <f>IF(ISNA(EF165),NA(),IF(OR(Capability!$P$9="",Settings!$F$7&lt;&gt;"Y"),NA(),Capability!$P$9))</f>
        <v/>
      </c>
      <c r="ET165">
        <f>IF((EW$1+161)&gt;EU$1,NA(),(EW$1+161)-4)</f>
        <v/>
      </c>
      <c r="EU165">
        <f>IF((EW$1+161)&gt;EU$1,NA(),INDEX('Data Entry'!$M$5:$M$10004,(EW$1+161)-4))</f>
        <v/>
      </c>
      <c r="EV165">
        <f>IF(ISNA(ET165),NA(),Capability!$K$10)</f>
        <v/>
      </c>
      <c r="EW165">
        <f>IF(ISNA(ET165),NA(),Capability!$J$10)</f>
        <v/>
      </c>
      <c r="EX165">
        <f>IF(ISNA(ET165),NA(),Capability!$L$10)</f>
        <v/>
      </c>
      <c r="EY165">
        <f>IF(OR(ISNA(EU165),ISNA(EU164)),NA(),ABS(EU165-EU164))</f>
        <v/>
      </c>
      <c r="EZ165">
        <f>IF(ISNA(ET165),NA(),Capability!$N$10)</f>
        <v/>
      </c>
      <c r="FA165">
        <f>IF(ISNA(ET165),NA(),IF(OR(Capability!$Q$10="",Settings!$F$7&lt;&gt;"Y"),NA(),Capability!$Q$10))</f>
        <v/>
      </c>
      <c r="FB165">
        <f>IF(ISNA(ET165),NA(),IF(OR(Capability!$P$10="",Settings!$F$7&lt;&gt;"Y"),NA(),Capability!$P$10))</f>
        <v/>
      </c>
      <c r="FH165">
        <f>IF((FK$1+161)&gt;FI$1,NA(),(FK$1+161)-4)</f>
        <v/>
      </c>
      <c r="FI165">
        <f>IF((FK$1+161)&gt;FI$1,NA(),INDEX('Data Entry'!$N$5:$N$10004,(FK$1+161)-4))</f>
        <v/>
      </c>
      <c r="FJ165">
        <f>IF(ISNA(FH165),NA(),Capability!$K$11)</f>
        <v/>
      </c>
      <c r="FK165">
        <f>IF(ISNA(FH165),NA(),Capability!$J$11)</f>
        <v/>
      </c>
      <c r="FL165">
        <f>IF(ISNA(FH165),NA(),Capability!$L$11)</f>
        <v/>
      </c>
      <c r="FM165">
        <f>IF(OR(ISNA(FI165),ISNA(FI164)),NA(),ABS(FI165-FI164))</f>
        <v/>
      </c>
      <c r="FN165">
        <f>IF(ISNA(FH165),NA(),Capability!$N$11)</f>
        <v/>
      </c>
      <c r="FO165">
        <f>IF(ISNA(FH165),NA(),IF(OR(Capability!$Q$11="",Settings!$F$7&lt;&gt;"Y"),NA(),Capability!$Q$11))</f>
        <v/>
      </c>
      <c r="FP165">
        <f>IF(ISNA(FH165),NA(),IF(OR(Capability!$P$11="",Settings!$F$7&lt;&gt;"Y"),NA(),Capability!$P$11))</f>
        <v/>
      </c>
      <c r="FV165">
        <f>IF((FY$1+161)&gt;FW$1,NA(),(FY$1+161)-4)</f>
        <v/>
      </c>
      <c r="FW165">
        <f>IF((FY$1+161)&gt;FW$1,NA(),INDEX('Data Entry'!$O$5:$O$10004,(FY$1+161)-4))</f>
        <v/>
      </c>
      <c r="FX165">
        <f>IF(ISNA(FV165),NA(),Capability!$K$12)</f>
        <v/>
      </c>
      <c r="FY165">
        <f>IF(ISNA(FV165),NA(),Capability!$J$12)</f>
        <v/>
      </c>
      <c r="FZ165">
        <f>IF(ISNA(FV165),NA(),Capability!$L$12)</f>
        <v/>
      </c>
      <c r="GA165">
        <f>IF(OR(ISNA(FW165),ISNA(FW164)),NA(),ABS(FW165-FW164))</f>
        <v/>
      </c>
      <c r="GB165">
        <f>IF(ISNA(FV165),NA(),Capability!$N$12)</f>
        <v/>
      </c>
      <c r="GC165">
        <f>IF(ISNA(FV165),NA(),IF(OR(Capability!$Q$12="",Settings!$F$7&lt;&gt;"Y"),NA(),Capability!$Q$12))</f>
        <v/>
      </c>
      <c r="GD165">
        <f>IF(ISNA(FV165),NA(),IF(OR(Capability!$P$12="",Settings!$F$7&lt;&gt;"Y"),NA(),Capability!$P$12))</f>
        <v/>
      </c>
      <c r="GJ165">
        <f>IF((GM$1+161)&gt;GK$1,NA(),(GM$1+161)-4)</f>
        <v/>
      </c>
      <c r="GK165">
        <f>IF((GM$1+161)&gt;GK$1,NA(),INDEX('Data Entry'!$P$5:$P$10004,(GM$1+161)-4))</f>
        <v/>
      </c>
      <c r="GL165">
        <f>IF(ISNA(GJ165),NA(),Capability!$K$13)</f>
        <v/>
      </c>
      <c r="GM165">
        <f>IF(ISNA(GJ165),NA(),Capability!$J$13)</f>
        <v/>
      </c>
      <c r="GN165">
        <f>IF(ISNA(GJ165),NA(),Capability!$L$13)</f>
        <v/>
      </c>
      <c r="GO165">
        <f>IF(OR(ISNA(GK165),ISNA(GK164)),NA(),ABS(GK165-GK164))</f>
        <v/>
      </c>
      <c r="GP165">
        <f>IF(ISNA(GJ165),NA(),Capability!$N$13)</f>
        <v/>
      </c>
      <c r="GQ165">
        <f>IF(ISNA(GJ165),NA(),IF(OR(Capability!$Q$13="",Settings!$F$7&lt;&gt;"Y"),NA(),Capability!$Q$13))</f>
        <v/>
      </c>
      <c r="GR165">
        <f>IF(ISNA(GJ165),NA(),IF(OR(Capability!$P$13="",Settings!$F$7&lt;&gt;"Y"),NA(),Capability!$P$13))</f>
        <v/>
      </c>
      <c r="GX165">
        <f>IF((HA$1+161)&gt;GY$1,NA(),(HA$1+161)-4)</f>
        <v/>
      </c>
      <c r="GY165">
        <f>IF((HA$1+161)&gt;GY$1,NA(),INDEX('Data Entry'!$Q$5:$Q$10004,(HA$1+161)-4))</f>
        <v/>
      </c>
      <c r="GZ165">
        <f>IF(ISNA(GX165),NA(),Capability!$K$14)</f>
        <v/>
      </c>
      <c r="HA165">
        <f>IF(ISNA(GX165),NA(),Capability!$J$14)</f>
        <v/>
      </c>
      <c r="HB165">
        <f>IF(ISNA(GX165),NA(),Capability!$L$14)</f>
        <v/>
      </c>
      <c r="HC165">
        <f>IF(OR(ISNA(GY165),ISNA(GY164)),NA(),ABS(GY165-GY164))</f>
        <v/>
      </c>
      <c r="HD165">
        <f>IF(ISNA(GX165),NA(),Capability!$N$14)</f>
        <v/>
      </c>
      <c r="HE165">
        <f>IF(ISNA(GX165),NA(),IF(OR(Capability!$Q$14="",Settings!$F$7&lt;&gt;"Y"),NA(),Capability!$Q$14))</f>
        <v/>
      </c>
      <c r="HF165">
        <f>IF(ISNA(GX165),NA(),IF(OR(Capability!$P$14="",Settings!$F$7&lt;&gt;"Y"),NA(),Capability!$P$14))</f>
        <v/>
      </c>
    </row>
    <row r="166">
      <c r="A166" s="35" t="inlineStr">
        <is>
          <t>Unit</t>
        </is>
      </c>
      <c r="B166" s="36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P166">
        <f>IF((CS$1+162)&gt;CQ$1,NA(),(CS$1+162)-4)</f>
        <v/>
      </c>
      <c r="CQ166">
        <f>IF((CS$1+162)&gt;CQ$1,NA(),INDEX('Data Entry'!$I$5:$I$10004,(CS$1+162)-4))</f>
        <v/>
      </c>
      <c r="CR166">
        <f>IF(ISNA(CP166),NA(),Capability!$K$6)</f>
        <v/>
      </c>
      <c r="CS166">
        <f>IF(ISNA(CP166),NA(),Capability!$J$6)</f>
        <v/>
      </c>
      <c r="CT166">
        <f>IF(ISNA(CP166),NA(),Capability!$L$6)</f>
        <v/>
      </c>
      <c r="CU166">
        <f>IF(OR(ISNA(CQ166),ISNA(CQ165)),NA(),ABS(CQ166-CQ165))</f>
        <v/>
      </c>
      <c r="CV166">
        <f>IF(ISNA(CP166),NA(),Capability!$N$6)</f>
        <v/>
      </c>
      <c r="CW166">
        <f>IF(ISNA(CP166),NA(),IF(OR(Capability!$Q$6="",Settings!$F$7&lt;&gt;"Y"),NA(),Capability!$Q$6))</f>
        <v/>
      </c>
      <c r="CX166">
        <f>IF(ISNA(CP166),NA(),IF(OR(Capability!$P$6="",Settings!$F$7&lt;&gt;"Y"),NA(),Capability!$P$6))</f>
        <v/>
      </c>
      <c r="DD166">
        <f>IF((DG$1+162)&gt;DE$1,NA(),(DG$1+162)-4)</f>
        <v/>
      </c>
      <c r="DE166">
        <f>IF((DG$1+162)&gt;DE$1,NA(),INDEX('Data Entry'!$J$5:$J$10004,(DG$1+162)-4))</f>
        <v/>
      </c>
      <c r="DF166">
        <f>IF(ISNA(DD166),NA(),Capability!$K$7)</f>
        <v/>
      </c>
      <c r="DG166">
        <f>IF(ISNA(DD166),NA(),Capability!$J$7)</f>
        <v/>
      </c>
      <c r="DH166">
        <f>IF(ISNA(DD166),NA(),Capability!$L$7)</f>
        <v/>
      </c>
      <c r="DI166">
        <f>IF(OR(ISNA(DE166),ISNA(DE165)),NA(),ABS(DE166-DE165))</f>
        <v/>
      </c>
      <c r="DJ166">
        <f>IF(ISNA(DD166),NA(),Capability!$N$7)</f>
        <v/>
      </c>
      <c r="DK166">
        <f>IF(ISNA(DD166),NA(),IF(OR(Capability!$Q$7="",Settings!$F$7&lt;&gt;"Y"),NA(),Capability!$Q$7))</f>
        <v/>
      </c>
      <c r="DL166">
        <f>IF(ISNA(DD166),NA(),IF(OR(Capability!$P$7="",Settings!$F$7&lt;&gt;"Y"),NA(),Capability!$P$7))</f>
        <v/>
      </c>
      <c r="DR166">
        <f>IF((DU$1+162)&gt;DS$1,NA(),(DU$1+162)-4)</f>
        <v/>
      </c>
      <c r="DS166">
        <f>IF((DU$1+162)&gt;DS$1,NA(),INDEX('Data Entry'!$K$5:$K$10004,(DU$1+162)-4))</f>
        <v/>
      </c>
      <c r="DT166">
        <f>IF(ISNA(DR166),NA(),Capability!$K$8)</f>
        <v/>
      </c>
      <c r="DU166">
        <f>IF(ISNA(DR166),NA(),Capability!$J$8)</f>
        <v/>
      </c>
      <c r="DV166">
        <f>IF(ISNA(DR166),NA(),Capability!$L$8)</f>
        <v/>
      </c>
      <c r="DW166">
        <f>IF(OR(ISNA(DS166),ISNA(DS165)),NA(),ABS(DS166-DS165))</f>
        <v/>
      </c>
      <c r="DX166">
        <f>IF(ISNA(DR166),NA(),Capability!$N$8)</f>
        <v/>
      </c>
      <c r="DY166">
        <f>IF(ISNA(DR166),NA(),IF(OR(Capability!$Q$8="",Settings!$F$7&lt;&gt;"Y"),NA(),Capability!$Q$8))</f>
        <v/>
      </c>
      <c r="DZ166">
        <f>IF(ISNA(DR166),NA(),IF(OR(Capability!$P$8="",Settings!$F$7&lt;&gt;"Y"),NA(),Capability!$P$8))</f>
        <v/>
      </c>
      <c r="EF166">
        <f>IF((EI$1+162)&gt;EG$1,NA(),(EI$1+162)-4)</f>
        <v/>
      </c>
      <c r="EG166">
        <f>IF((EI$1+162)&gt;EG$1,NA(),INDEX('Data Entry'!$L$5:$L$10004,(EI$1+162)-4))</f>
        <v/>
      </c>
      <c r="EH166">
        <f>IF(ISNA(EF166),NA(),Capability!$K$9)</f>
        <v/>
      </c>
      <c r="EI166">
        <f>IF(ISNA(EF166),NA(),Capability!$J$9)</f>
        <v/>
      </c>
      <c r="EJ166">
        <f>IF(ISNA(EF166),NA(),Capability!$L$9)</f>
        <v/>
      </c>
      <c r="EK166">
        <f>IF(OR(ISNA(EG166),ISNA(EG165)),NA(),ABS(EG166-EG165))</f>
        <v/>
      </c>
      <c r="EL166">
        <f>IF(ISNA(EF166),NA(),Capability!$N$9)</f>
        <v/>
      </c>
      <c r="EM166">
        <f>IF(ISNA(EF166),NA(),IF(OR(Capability!$Q$9="",Settings!$F$7&lt;&gt;"Y"),NA(),Capability!$Q$9))</f>
        <v/>
      </c>
      <c r="EN166">
        <f>IF(ISNA(EF166),NA(),IF(OR(Capability!$P$9="",Settings!$F$7&lt;&gt;"Y"),NA(),Capability!$P$9))</f>
        <v/>
      </c>
      <c r="ET166">
        <f>IF((EW$1+162)&gt;EU$1,NA(),(EW$1+162)-4)</f>
        <v/>
      </c>
      <c r="EU166">
        <f>IF((EW$1+162)&gt;EU$1,NA(),INDEX('Data Entry'!$M$5:$M$10004,(EW$1+162)-4))</f>
        <v/>
      </c>
      <c r="EV166">
        <f>IF(ISNA(ET166),NA(),Capability!$K$10)</f>
        <v/>
      </c>
      <c r="EW166">
        <f>IF(ISNA(ET166),NA(),Capability!$J$10)</f>
        <v/>
      </c>
      <c r="EX166">
        <f>IF(ISNA(ET166),NA(),Capability!$L$10)</f>
        <v/>
      </c>
      <c r="EY166">
        <f>IF(OR(ISNA(EU166),ISNA(EU165)),NA(),ABS(EU166-EU165))</f>
        <v/>
      </c>
      <c r="EZ166">
        <f>IF(ISNA(ET166),NA(),Capability!$N$10)</f>
        <v/>
      </c>
      <c r="FA166">
        <f>IF(ISNA(ET166),NA(),IF(OR(Capability!$Q$10="",Settings!$F$7&lt;&gt;"Y"),NA(),Capability!$Q$10))</f>
        <v/>
      </c>
      <c r="FB166">
        <f>IF(ISNA(ET166),NA(),IF(OR(Capability!$P$10="",Settings!$F$7&lt;&gt;"Y"),NA(),Capability!$P$10))</f>
        <v/>
      </c>
      <c r="FH166">
        <f>IF((FK$1+162)&gt;FI$1,NA(),(FK$1+162)-4)</f>
        <v/>
      </c>
      <c r="FI166">
        <f>IF((FK$1+162)&gt;FI$1,NA(),INDEX('Data Entry'!$N$5:$N$10004,(FK$1+162)-4))</f>
        <v/>
      </c>
      <c r="FJ166">
        <f>IF(ISNA(FH166),NA(),Capability!$K$11)</f>
        <v/>
      </c>
      <c r="FK166">
        <f>IF(ISNA(FH166),NA(),Capability!$J$11)</f>
        <v/>
      </c>
      <c r="FL166">
        <f>IF(ISNA(FH166),NA(),Capability!$L$11)</f>
        <v/>
      </c>
      <c r="FM166">
        <f>IF(OR(ISNA(FI166),ISNA(FI165)),NA(),ABS(FI166-FI165))</f>
        <v/>
      </c>
      <c r="FN166">
        <f>IF(ISNA(FH166),NA(),Capability!$N$11)</f>
        <v/>
      </c>
      <c r="FO166">
        <f>IF(ISNA(FH166),NA(),IF(OR(Capability!$Q$11="",Settings!$F$7&lt;&gt;"Y"),NA(),Capability!$Q$11))</f>
        <v/>
      </c>
      <c r="FP166">
        <f>IF(ISNA(FH166),NA(),IF(OR(Capability!$P$11="",Settings!$F$7&lt;&gt;"Y"),NA(),Capability!$P$11))</f>
        <v/>
      </c>
      <c r="FV166">
        <f>IF((FY$1+162)&gt;FW$1,NA(),(FY$1+162)-4)</f>
        <v/>
      </c>
      <c r="FW166">
        <f>IF((FY$1+162)&gt;FW$1,NA(),INDEX('Data Entry'!$O$5:$O$10004,(FY$1+162)-4))</f>
        <v/>
      </c>
      <c r="FX166">
        <f>IF(ISNA(FV166),NA(),Capability!$K$12)</f>
        <v/>
      </c>
      <c r="FY166">
        <f>IF(ISNA(FV166),NA(),Capability!$J$12)</f>
        <v/>
      </c>
      <c r="FZ166">
        <f>IF(ISNA(FV166),NA(),Capability!$L$12)</f>
        <v/>
      </c>
      <c r="GA166">
        <f>IF(OR(ISNA(FW166),ISNA(FW165)),NA(),ABS(FW166-FW165))</f>
        <v/>
      </c>
      <c r="GB166">
        <f>IF(ISNA(FV166),NA(),Capability!$N$12)</f>
        <v/>
      </c>
      <c r="GC166">
        <f>IF(ISNA(FV166),NA(),IF(OR(Capability!$Q$12="",Settings!$F$7&lt;&gt;"Y"),NA(),Capability!$Q$12))</f>
        <v/>
      </c>
      <c r="GD166">
        <f>IF(ISNA(FV166),NA(),IF(OR(Capability!$P$12="",Settings!$F$7&lt;&gt;"Y"),NA(),Capability!$P$12))</f>
        <v/>
      </c>
      <c r="GJ166">
        <f>IF((GM$1+162)&gt;GK$1,NA(),(GM$1+162)-4)</f>
        <v/>
      </c>
      <c r="GK166">
        <f>IF((GM$1+162)&gt;GK$1,NA(),INDEX('Data Entry'!$P$5:$P$10004,(GM$1+162)-4))</f>
        <v/>
      </c>
      <c r="GL166">
        <f>IF(ISNA(GJ166),NA(),Capability!$K$13)</f>
        <v/>
      </c>
      <c r="GM166">
        <f>IF(ISNA(GJ166),NA(),Capability!$J$13)</f>
        <v/>
      </c>
      <c r="GN166">
        <f>IF(ISNA(GJ166),NA(),Capability!$L$13)</f>
        <v/>
      </c>
      <c r="GO166">
        <f>IF(OR(ISNA(GK166),ISNA(GK165)),NA(),ABS(GK166-GK165))</f>
        <v/>
      </c>
      <c r="GP166">
        <f>IF(ISNA(GJ166),NA(),Capability!$N$13)</f>
        <v/>
      </c>
      <c r="GQ166">
        <f>IF(ISNA(GJ166),NA(),IF(OR(Capability!$Q$13="",Settings!$F$7&lt;&gt;"Y"),NA(),Capability!$Q$13))</f>
        <v/>
      </c>
      <c r="GR166">
        <f>IF(ISNA(GJ166),NA(),IF(OR(Capability!$P$13="",Settings!$F$7&lt;&gt;"Y"),NA(),Capability!$P$13))</f>
        <v/>
      </c>
      <c r="GX166">
        <f>IF((HA$1+162)&gt;GY$1,NA(),(HA$1+162)-4)</f>
        <v/>
      </c>
      <c r="GY166">
        <f>IF((HA$1+162)&gt;GY$1,NA(),INDEX('Data Entry'!$Q$5:$Q$10004,(HA$1+162)-4))</f>
        <v/>
      </c>
      <c r="GZ166">
        <f>IF(ISNA(GX166),NA(),Capability!$K$14)</f>
        <v/>
      </c>
      <c r="HA166">
        <f>IF(ISNA(GX166),NA(),Capability!$J$14)</f>
        <v/>
      </c>
      <c r="HB166">
        <f>IF(ISNA(GX166),NA(),Capability!$L$14)</f>
        <v/>
      </c>
      <c r="HC166">
        <f>IF(OR(ISNA(GY166),ISNA(GY165)),NA(),ABS(GY166-GY165))</f>
        <v/>
      </c>
      <c r="HD166">
        <f>IF(ISNA(GX166),NA(),Capability!$N$14)</f>
        <v/>
      </c>
      <c r="HE166">
        <f>IF(ISNA(GX166),NA(),IF(OR(Capability!$Q$14="",Settings!$F$7&lt;&gt;"Y"),NA(),Capability!$Q$14))</f>
        <v/>
      </c>
      <c r="HF166">
        <f>IF(ISNA(GX166),NA(),IF(OR(Capability!$P$14="",Settings!$F$7&lt;&gt;"Y"),NA(),Capability!$P$14))</f>
        <v/>
      </c>
    </row>
    <row r="167">
      <c r="A167" s="35" t="inlineStr">
        <is>
          <t>Samples (n)</t>
        </is>
      </c>
      <c r="B167" s="22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P167">
        <f>IF((CS$1+163)&gt;CQ$1,NA(),(CS$1+163)-4)</f>
        <v/>
      </c>
      <c r="CQ167">
        <f>IF((CS$1+163)&gt;CQ$1,NA(),INDEX('Data Entry'!$I$5:$I$10004,(CS$1+163)-4))</f>
        <v/>
      </c>
      <c r="CR167">
        <f>IF(ISNA(CP167),NA(),Capability!$K$6)</f>
        <v/>
      </c>
      <c r="CS167">
        <f>IF(ISNA(CP167),NA(),Capability!$J$6)</f>
        <v/>
      </c>
      <c r="CT167">
        <f>IF(ISNA(CP167),NA(),Capability!$L$6)</f>
        <v/>
      </c>
      <c r="CU167">
        <f>IF(OR(ISNA(CQ167),ISNA(CQ166)),NA(),ABS(CQ167-CQ166))</f>
        <v/>
      </c>
      <c r="CV167">
        <f>IF(ISNA(CP167),NA(),Capability!$N$6)</f>
        <v/>
      </c>
      <c r="CW167">
        <f>IF(ISNA(CP167),NA(),IF(OR(Capability!$Q$6="",Settings!$F$7&lt;&gt;"Y"),NA(),Capability!$Q$6))</f>
        <v/>
      </c>
      <c r="CX167">
        <f>IF(ISNA(CP167),NA(),IF(OR(Capability!$P$6="",Settings!$F$7&lt;&gt;"Y"),NA(),Capability!$P$6))</f>
        <v/>
      </c>
      <c r="DD167">
        <f>IF((DG$1+163)&gt;DE$1,NA(),(DG$1+163)-4)</f>
        <v/>
      </c>
      <c r="DE167">
        <f>IF((DG$1+163)&gt;DE$1,NA(),INDEX('Data Entry'!$J$5:$J$10004,(DG$1+163)-4))</f>
        <v/>
      </c>
      <c r="DF167">
        <f>IF(ISNA(DD167),NA(),Capability!$K$7)</f>
        <v/>
      </c>
      <c r="DG167">
        <f>IF(ISNA(DD167),NA(),Capability!$J$7)</f>
        <v/>
      </c>
      <c r="DH167">
        <f>IF(ISNA(DD167),NA(),Capability!$L$7)</f>
        <v/>
      </c>
      <c r="DI167">
        <f>IF(OR(ISNA(DE167),ISNA(DE166)),NA(),ABS(DE167-DE166))</f>
        <v/>
      </c>
      <c r="DJ167">
        <f>IF(ISNA(DD167),NA(),Capability!$N$7)</f>
        <v/>
      </c>
      <c r="DK167">
        <f>IF(ISNA(DD167),NA(),IF(OR(Capability!$Q$7="",Settings!$F$7&lt;&gt;"Y"),NA(),Capability!$Q$7))</f>
        <v/>
      </c>
      <c r="DL167">
        <f>IF(ISNA(DD167),NA(),IF(OR(Capability!$P$7="",Settings!$F$7&lt;&gt;"Y"),NA(),Capability!$P$7))</f>
        <v/>
      </c>
      <c r="DR167">
        <f>IF((DU$1+163)&gt;DS$1,NA(),(DU$1+163)-4)</f>
        <v/>
      </c>
      <c r="DS167">
        <f>IF((DU$1+163)&gt;DS$1,NA(),INDEX('Data Entry'!$K$5:$K$10004,(DU$1+163)-4))</f>
        <v/>
      </c>
      <c r="DT167">
        <f>IF(ISNA(DR167),NA(),Capability!$K$8)</f>
        <v/>
      </c>
      <c r="DU167">
        <f>IF(ISNA(DR167),NA(),Capability!$J$8)</f>
        <v/>
      </c>
      <c r="DV167">
        <f>IF(ISNA(DR167),NA(),Capability!$L$8)</f>
        <v/>
      </c>
      <c r="DW167">
        <f>IF(OR(ISNA(DS167),ISNA(DS166)),NA(),ABS(DS167-DS166))</f>
        <v/>
      </c>
      <c r="DX167">
        <f>IF(ISNA(DR167),NA(),Capability!$N$8)</f>
        <v/>
      </c>
      <c r="DY167">
        <f>IF(ISNA(DR167),NA(),IF(OR(Capability!$Q$8="",Settings!$F$7&lt;&gt;"Y"),NA(),Capability!$Q$8))</f>
        <v/>
      </c>
      <c r="DZ167">
        <f>IF(ISNA(DR167),NA(),IF(OR(Capability!$P$8="",Settings!$F$7&lt;&gt;"Y"),NA(),Capability!$P$8))</f>
        <v/>
      </c>
      <c r="EF167">
        <f>IF((EI$1+163)&gt;EG$1,NA(),(EI$1+163)-4)</f>
        <v/>
      </c>
      <c r="EG167">
        <f>IF((EI$1+163)&gt;EG$1,NA(),INDEX('Data Entry'!$L$5:$L$10004,(EI$1+163)-4))</f>
        <v/>
      </c>
      <c r="EH167">
        <f>IF(ISNA(EF167),NA(),Capability!$K$9)</f>
        <v/>
      </c>
      <c r="EI167">
        <f>IF(ISNA(EF167),NA(),Capability!$J$9)</f>
        <v/>
      </c>
      <c r="EJ167">
        <f>IF(ISNA(EF167),NA(),Capability!$L$9)</f>
        <v/>
      </c>
      <c r="EK167">
        <f>IF(OR(ISNA(EG167),ISNA(EG166)),NA(),ABS(EG167-EG166))</f>
        <v/>
      </c>
      <c r="EL167">
        <f>IF(ISNA(EF167),NA(),Capability!$N$9)</f>
        <v/>
      </c>
      <c r="EM167">
        <f>IF(ISNA(EF167),NA(),IF(OR(Capability!$Q$9="",Settings!$F$7&lt;&gt;"Y"),NA(),Capability!$Q$9))</f>
        <v/>
      </c>
      <c r="EN167">
        <f>IF(ISNA(EF167),NA(),IF(OR(Capability!$P$9="",Settings!$F$7&lt;&gt;"Y"),NA(),Capability!$P$9))</f>
        <v/>
      </c>
      <c r="ET167">
        <f>IF((EW$1+163)&gt;EU$1,NA(),(EW$1+163)-4)</f>
        <v/>
      </c>
      <c r="EU167">
        <f>IF((EW$1+163)&gt;EU$1,NA(),INDEX('Data Entry'!$M$5:$M$10004,(EW$1+163)-4))</f>
        <v/>
      </c>
      <c r="EV167">
        <f>IF(ISNA(ET167),NA(),Capability!$K$10)</f>
        <v/>
      </c>
      <c r="EW167">
        <f>IF(ISNA(ET167),NA(),Capability!$J$10)</f>
        <v/>
      </c>
      <c r="EX167">
        <f>IF(ISNA(ET167),NA(),Capability!$L$10)</f>
        <v/>
      </c>
      <c r="EY167">
        <f>IF(OR(ISNA(EU167),ISNA(EU166)),NA(),ABS(EU167-EU166))</f>
        <v/>
      </c>
      <c r="EZ167">
        <f>IF(ISNA(ET167),NA(),Capability!$N$10)</f>
        <v/>
      </c>
      <c r="FA167">
        <f>IF(ISNA(ET167),NA(),IF(OR(Capability!$Q$10="",Settings!$F$7&lt;&gt;"Y"),NA(),Capability!$Q$10))</f>
        <v/>
      </c>
      <c r="FB167">
        <f>IF(ISNA(ET167),NA(),IF(OR(Capability!$P$10="",Settings!$F$7&lt;&gt;"Y"),NA(),Capability!$P$10))</f>
        <v/>
      </c>
      <c r="FH167">
        <f>IF((FK$1+163)&gt;FI$1,NA(),(FK$1+163)-4)</f>
        <v/>
      </c>
      <c r="FI167">
        <f>IF((FK$1+163)&gt;FI$1,NA(),INDEX('Data Entry'!$N$5:$N$10004,(FK$1+163)-4))</f>
        <v/>
      </c>
      <c r="FJ167">
        <f>IF(ISNA(FH167),NA(),Capability!$K$11)</f>
        <v/>
      </c>
      <c r="FK167">
        <f>IF(ISNA(FH167),NA(),Capability!$J$11)</f>
        <v/>
      </c>
      <c r="FL167">
        <f>IF(ISNA(FH167),NA(),Capability!$L$11)</f>
        <v/>
      </c>
      <c r="FM167">
        <f>IF(OR(ISNA(FI167),ISNA(FI166)),NA(),ABS(FI167-FI166))</f>
        <v/>
      </c>
      <c r="FN167">
        <f>IF(ISNA(FH167),NA(),Capability!$N$11)</f>
        <v/>
      </c>
      <c r="FO167">
        <f>IF(ISNA(FH167),NA(),IF(OR(Capability!$Q$11="",Settings!$F$7&lt;&gt;"Y"),NA(),Capability!$Q$11))</f>
        <v/>
      </c>
      <c r="FP167">
        <f>IF(ISNA(FH167),NA(),IF(OR(Capability!$P$11="",Settings!$F$7&lt;&gt;"Y"),NA(),Capability!$P$11))</f>
        <v/>
      </c>
      <c r="FV167">
        <f>IF((FY$1+163)&gt;FW$1,NA(),(FY$1+163)-4)</f>
        <v/>
      </c>
      <c r="FW167">
        <f>IF((FY$1+163)&gt;FW$1,NA(),INDEX('Data Entry'!$O$5:$O$10004,(FY$1+163)-4))</f>
        <v/>
      </c>
      <c r="FX167">
        <f>IF(ISNA(FV167),NA(),Capability!$K$12)</f>
        <v/>
      </c>
      <c r="FY167">
        <f>IF(ISNA(FV167),NA(),Capability!$J$12)</f>
        <v/>
      </c>
      <c r="FZ167">
        <f>IF(ISNA(FV167),NA(),Capability!$L$12)</f>
        <v/>
      </c>
      <c r="GA167">
        <f>IF(OR(ISNA(FW167),ISNA(FW166)),NA(),ABS(FW167-FW166))</f>
        <v/>
      </c>
      <c r="GB167">
        <f>IF(ISNA(FV167),NA(),Capability!$N$12)</f>
        <v/>
      </c>
      <c r="GC167">
        <f>IF(ISNA(FV167),NA(),IF(OR(Capability!$Q$12="",Settings!$F$7&lt;&gt;"Y"),NA(),Capability!$Q$12))</f>
        <v/>
      </c>
      <c r="GD167">
        <f>IF(ISNA(FV167),NA(),IF(OR(Capability!$P$12="",Settings!$F$7&lt;&gt;"Y"),NA(),Capability!$P$12))</f>
        <v/>
      </c>
      <c r="GJ167">
        <f>IF((GM$1+163)&gt;GK$1,NA(),(GM$1+163)-4)</f>
        <v/>
      </c>
      <c r="GK167">
        <f>IF((GM$1+163)&gt;GK$1,NA(),INDEX('Data Entry'!$P$5:$P$10004,(GM$1+163)-4))</f>
        <v/>
      </c>
      <c r="GL167">
        <f>IF(ISNA(GJ167),NA(),Capability!$K$13)</f>
        <v/>
      </c>
      <c r="GM167">
        <f>IF(ISNA(GJ167),NA(),Capability!$J$13)</f>
        <v/>
      </c>
      <c r="GN167">
        <f>IF(ISNA(GJ167),NA(),Capability!$L$13)</f>
        <v/>
      </c>
      <c r="GO167">
        <f>IF(OR(ISNA(GK167),ISNA(GK166)),NA(),ABS(GK167-GK166))</f>
        <v/>
      </c>
      <c r="GP167">
        <f>IF(ISNA(GJ167),NA(),Capability!$N$13)</f>
        <v/>
      </c>
      <c r="GQ167">
        <f>IF(ISNA(GJ167),NA(),IF(OR(Capability!$Q$13="",Settings!$F$7&lt;&gt;"Y"),NA(),Capability!$Q$13))</f>
        <v/>
      </c>
      <c r="GR167">
        <f>IF(ISNA(GJ167),NA(),IF(OR(Capability!$P$13="",Settings!$F$7&lt;&gt;"Y"),NA(),Capability!$P$13))</f>
        <v/>
      </c>
      <c r="GX167">
        <f>IF((HA$1+163)&gt;GY$1,NA(),(HA$1+163)-4)</f>
        <v/>
      </c>
      <c r="GY167">
        <f>IF((HA$1+163)&gt;GY$1,NA(),INDEX('Data Entry'!$Q$5:$Q$10004,(HA$1+163)-4))</f>
        <v/>
      </c>
      <c r="GZ167">
        <f>IF(ISNA(GX167),NA(),Capability!$K$14)</f>
        <v/>
      </c>
      <c r="HA167">
        <f>IF(ISNA(GX167),NA(),Capability!$J$14)</f>
        <v/>
      </c>
      <c r="HB167">
        <f>IF(ISNA(GX167),NA(),Capability!$L$14)</f>
        <v/>
      </c>
      <c r="HC167">
        <f>IF(OR(ISNA(GY167),ISNA(GY166)),NA(),ABS(GY167-GY166))</f>
        <v/>
      </c>
      <c r="HD167">
        <f>IF(ISNA(GX167),NA(),Capability!$N$14)</f>
        <v/>
      </c>
      <c r="HE167">
        <f>IF(ISNA(GX167),NA(),IF(OR(Capability!$Q$14="",Settings!$F$7&lt;&gt;"Y"),NA(),Capability!$Q$14))</f>
        <v/>
      </c>
      <c r="HF167">
        <f>IF(ISNA(GX167),NA(),IF(OR(Capability!$P$14="",Settings!$F$7&lt;&gt;"Y"),NA(),Capability!$P$14))</f>
        <v/>
      </c>
    </row>
    <row r="168">
      <c r="A168" s="37" t="inlineStr">
        <is>
          <t>DATA RANGE</t>
        </is>
      </c>
      <c r="B168" s="28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P168">
        <f>IF((CS$1+164)&gt;CQ$1,NA(),(CS$1+164)-4)</f>
        <v/>
      </c>
      <c r="CQ168">
        <f>IF((CS$1+164)&gt;CQ$1,NA(),INDEX('Data Entry'!$I$5:$I$10004,(CS$1+164)-4))</f>
        <v/>
      </c>
      <c r="CR168">
        <f>IF(ISNA(CP168),NA(),Capability!$K$6)</f>
        <v/>
      </c>
      <c r="CS168">
        <f>IF(ISNA(CP168),NA(),Capability!$J$6)</f>
        <v/>
      </c>
      <c r="CT168">
        <f>IF(ISNA(CP168),NA(),Capability!$L$6)</f>
        <v/>
      </c>
      <c r="CU168">
        <f>IF(OR(ISNA(CQ168),ISNA(CQ167)),NA(),ABS(CQ168-CQ167))</f>
        <v/>
      </c>
      <c r="CV168">
        <f>IF(ISNA(CP168),NA(),Capability!$N$6)</f>
        <v/>
      </c>
      <c r="CW168">
        <f>IF(ISNA(CP168),NA(),IF(OR(Capability!$Q$6="",Settings!$F$7&lt;&gt;"Y"),NA(),Capability!$Q$6))</f>
        <v/>
      </c>
      <c r="CX168">
        <f>IF(ISNA(CP168),NA(),IF(OR(Capability!$P$6="",Settings!$F$7&lt;&gt;"Y"),NA(),Capability!$P$6))</f>
        <v/>
      </c>
      <c r="DD168">
        <f>IF((DG$1+164)&gt;DE$1,NA(),(DG$1+164)-4)</f>
        <v/>
      </c>
      <c r="DE168">
        <f>IF((DG$1+164)&gt;DE$1,NA(),INDEX('Data Entry'!$J$5:$J$10004,(DG$1+164)-4))</f>
        <v/>
      </c>
      <c r="DF168">
        <f>IF(ISNA(DD168),NA(),Capability!$K$7)</f>
        <v/>
      </c>
      <c r="DG168">
        <f>IF(ISNA(DD168),NA(),Capability!$J$7)</f>
        <v/>
      </c>
      <c r="DH168">
        <f>IF(ISNA(DD168),NA(),Capability!$L$7)</f>
        <v/>
      </c>
      <c r="DI168">
        <f>IF(OR(ISNA(DE168),ISNA(DE167)),NA(),ABS(DE168-DE167))</f>
        <v/>
      </c>
      <c r="DJ168">
        <f>IF(ISNA(DD168),NA(),Capability!$N$7)</f>
        <v/>
      </c>
      <c r="DK168">
        <f>IF(ISNA(DD168),NA(),IF(OR(Capability!$Q$7="",Settings!$F$7&lt;&gt;"Y"),NA(),Capability!$Q$7))</f>
        <v/>
      </c>
      <c r="DL168">
        <f>IF(ISNA(DD168),NA(),IF(OR(Capability!$P$7="",Settings!$F$7&lt;&gt;"Y"),NA(),Capability!$P$7))</f>
        <v/>
      </c>
      <c r="DR168">
        <f>IF((DU$1+164)&gt;DS$1,NA(),(DU$1+164)-4)</f>
        <v/>
      </c>
      <c r="DS168">
        <f>IF((DU$1+164)&gt;DS$1,NA(),INDEX('Data Entry'!$K$5:$K$10004,(DU$1+164)-4))</f>
        <v/>
      </c>
      <c r="DT168">
        <f>IF(ISNA(DR168),NA(),Capability!$K$8)</f>
        <v/>
      </c>
      <c r="DU168">
        <f>IF(ISNA(DR168),NA(),Capability!$J$8)</f>
        <v/>
      </c>
      <c r="DV168">
        <f>IF(ISNA(DR168),NA(),Capability!$L$8)</f>
        <v/>
      </c>
      <c r="DW168">
        <f>IF(OR(ISNA(DS168),ISNA(DS167)),NA(),ABS(DS168-DS167))</f>
        <v/>
      </c>
      <c r="DX168">
        <f>IF(ISNA(DR168),NA(),Capability!$N$8)</f>
        <v/>
      </c>
      <c r="DY168">
        <f>IF(ISNA(DR168),NA(),IF(OR(Capability!$Q$8="",Settings!$F$7&lt;&gt;"Y"),NA(),Capability!$Q$8))</f>
        <v/>
      </c>
      <c r="DZ168">
        <f>IF(ISNA(DR168),NA(),IF(OR(Capability!$P$8="",Settings!$F$7&lt;&gt;"Y"),NA(),Capability!$P$8))</f>
        <v/>
      </c>
      <c r="EF168">
        <f>IF((EI$1+164)&gt;EG$1,NA(),(EI$1+164)-4)</f>
        <v/>
      </c>
      <c r="EG168">
        <f>IF((EI$1+164)&gt;EG$1,NA(),INDEX('Data Entry'!$L$5:$L$10004,(EI$1+164)-4))</f>
        <v/>
      </c>
      <c r="EH168">
        <f>IF(ISNA(EF168),NA(),Capability!$K$9)</f>
        <v/>
      </c>
      <c r="EI168">
        <f>IF(ISNA(EF168),NA(),Capability!$J$9)</f>
        <v/>
      </c>
      <c r="EJ168">
        <f>IF(ISNA(EF168),NA(),Capability!$L$9)</f>
        <v/>
      </c>
      <c r="EK168">
        <f>IF(OR(ISNA(EG168),ISNA(EG167)),NA(),ABS(EG168-EG167))</f>
        <v/>
      </c>
      <c r="EL168">
        <f>IF(ISNA(EF168),NA(),Capability!$N$9)</f>
        <v/>
      </c>
      <c r="EM168">
        <f>IF(ISNA(EF168),NA(),IF(OR(Capability!$Q$9="",Settings!$F$7&lt;&gt;"Y"),NA(),Capability!$Q$9))</f>
        <v/>
      </c>
      <c r="EN168">
        <f>IF(ISNA(EF168),NA(),IF(OR(Capability!$P$9="",Settings!$F$7&lt;&gt;"Y"),NA(),Capability!$P$9))</f>
        <v/>
      </c>
      <c r="ET168">
        <f>IF((EW$1+164)&gt;EU$1,NA(),(EW$1+164)-4)</f>
        <v/>
      </c>
      <c r="EU168">
        <f>IF((EW$1+164)&gt;EU$1,NA(),INDEX('Data Entry'!$M$5:$M$10004,(EW$1+164)-4))</f>
        <v/>
      </c>
      <c r="EV168">
        <f>IF(ISNA(ET168),NA(),Capability!$K$10)</f>
        <v/>
      </c>
      <c r="EW168">
        <f>IF(ISNA(ET168),NA(),Capability!$J$10)</f>
        <v/>
      </c>
      <c r="EX168">
        <f>IF(ISNA(ET168),NA(),Capability!$L$10)</f>
        <v/>
      </c>
      <c r="EY168">
        <f>IF(OR(ISNA(EU168),ISNA(EU167)),NA(),ABS(EU168-EU167))</f>
        <v/>
      </c>
      <c r="EZ168">
        <f>IF(ISNA(ET168),NA(),Capability!$N$10)</f>
        <v/>
      </c>
      <c r="FA168">
        <f>IF(ISNA(ET168),NA(),IF(OR(Capability!$Q$10="",Settings!$F$7&lt;&gt;"Y"),NA(),Capability!$Q$10))</f>
        <v/>
      </c>
      <c r="FB168">
        <f>IF(ISNA(ET168),NA(),IF(OR(Capability!$P$10="",Settings!$F$7&lt;&gt;"Y"),NA(),Capability!$P$10))</f>
        <v/>
      </c>
      <c r="FH168">
        <f>IF((FK$1+164)&gt;FI$1,NA(),(FK$1+164)-4)</f>
        <v/>
      </c>
      <c r="FI168">
        <f>IF((FK$1+164)&gt;FI$1,NA(),INDEX('Data Entry'!$N$5:$N$10004,(FK$1+164)-4))</f>
        <v/>
      </c>
      <c r="FJ168">
        <f>IF(ISNA(FH168),NA(),Capability!$K$11)</f>
        <v/>
      </c>
      <c r="FK168">
        <f>IF(ISNA(FH168),NA(),Capability!$J$11)</f>
        <v/>
      </c>
      <c r="FL168">
        <f>IF(ISNA(FH168),NA(),Capability!$L$11)</f>
        <v/>
      </c>
      <c r="FM168">
        <f>IF(OR(ISNA(FI168),ISNA(FI167)),NA(),ABS(FI168-FI167))</f>
        <v/>
      </c>
      <c r="FN168">
        <f>IF(ISNA(FH168),NA(),Capability!$N$11)</f>
        <v/>
      </c>
      <c r="FO168">
        <f>IF(ISNA(FH168),NA(),IF(OR(Capability!$Q$11="",Settings!$F$7&lt;&gt;"Y"),NA(),Capability!$Q$11))</f>
        <v/>
      </c>
      <c r="FP168">
        <f>IF(ISNA(FH168),NA(),IF(OR(Capability!$P$11="",Settings!$F$7&lt;&gt;"Y"),NA(),Capability!$P$11))</f>
        <v/>
      </c>
      <c r="FV168">
        <f>IF((FY$1+164)&gt;FW$1,NA(),(FY$1+164)-4)</f>
        <v/>
      </c>
      <c r="FW168">
        <f>IF((FY$1+164)&gt;FW$1,NA(),INDEX('Data Entry'!$O$5:$O$10004,(FY$1+164)-4))</f>
        <v/>
      </c>
      <c r="FX168">
        <f>IF(ISNA(FV168),NA(),Capability!$K$12)</f>
        <v/>
      </c>
      <c r="FY168">
        <f>IF(ISNA(FV168),NA(),Capability!$J$12)</f>
        <v/>
      </c>
      <c r="FZ168">
        <f>IF(ISNA(FV168),NA(),Capability!$L$12)</f>
        <v/>
      </c>
      <c r="GA168">
        <f>IF(OR(ISNA(FW168),ISNA(FW167)),NA(),ABS(FW168-FW167))</f>
        <v/>
      </c>
      <c r="GB168">
        <f>IF(ISNA(FV168),NA(),Capability!$N$12)</f>
        <v/>
      </c>
      <c r="GC168">
        <f>IF(ISNA(FV168),NA(),IF(OR(Capability!$Q$12="",Settings!$F$7&lt;&gt;"Y"),NA(),Capability!$Q$12))</f>
        <v/>
      </c>
      <c r="GD168">
        <f>IF(ISNA(FV168),NA(),IF(OR(Capability!$P$12="",Settings!$F$7&lt;&gt;"Y"),NA(),Capability!$P$12))</f>
        <v/>
      </c>
      <c r="GJ168">
        <f>IF((GM$1+164)&gt;GK$1,NA(),(GM$1+164)-4)</f>
        <v/>
      </c>
      <c r="GK168">
        <f>IF((GM$1+164)&gt;GK$1,NA(),INDEX('Data Entry'!$P$5:$P$10004,(GM$1+164)-4))</f>
        <v/>
      </c>
      <c r="GL168">
        <f>IF(ISNA(GJ168),NA(),Capability!$K$13)</f>
        <v/>
      </c>
      <c r="GM168">
        <f>IF(ISNA(GJ168),NA(),Capability!$J$13)</f>
        <v/>
      </c>
      <c r="GN168">
        <f>IF(ISNA(GJ168),NA(),Capability!$L$13)</f>
        <v/>
      </c>
      <c r="GO168">
        <f>IF(OR(ISNA(GK168),ISNA(GK167)),NA(),ABS(GK168-GK167))</f>
        <v/>
      </c>
      <c r="GP168">
        <f>IF(ISNA(GJ168),NA(),Capability!$N$13)</f>
        <v/>
      </c>
      <c r="GQ168">
        <f>IF(ISNA(GJ168),NA(),IF(OR(Capability!$Q$13="",Settings!$F$7&lt;&gt;"Y"),NA(),Capability!$Q$13))</f>
        <v/>
      </c>
      <c r="GR168">
        <f>IF(ISNA(GJ168),NA(),IF(OR(Capability!$P$13="",Settings!$F$7&lt;&gt;"Y"),NA(),Capability!$P$13))</f>
        <v/>
      </c>
      <c r="GX168">
        <f>IF((HA$1+164)&gt;GY$1,NA(),(HA$1+164)-4)</f>
        <v/>
      </c>
      <c r="GY168">
        <f>IF((HA$1+164)&gt;GY$1,NA(),INDEX('Data Entry'!$Q$5:$Q$10004,(HA$1+164)-4))</f>
        <v/>
      </c>
      <c r="GZ168">
        <f>IF(ISNA(GX168),NA(),Capability!$K$14)</f>
        <v/>
      </c>
      <c r="HA168">
        <f>IF(ISNA(GX168),NA(),Capability!$J$14)</f>
        <v/>
      </c>
      <c r="HB168">
        <f>IF(ISNA(GX168),NA(),Capability!$L$14)</f>
        <v/>
      </c>
      <c r="HC168">
        <f>IF(OR(ISNA(GY168),ISNA(GY167)),NA(),ABS(GY168-GY167))</f>
        <v/>
      </c>
      <c r="HD168">
        <f>IF(ISNA(GX168),NA(),Capability!$N$14)</f>
        <v/>
      </c>
      <c r="HE168">
        <f>IF(ISNA(GX168),NA(),IF(OR(Capability!$Q$14="",Settings!$F$7&lt;&gt;"Y"),NA(),Capability!$Q$14))</f>
        <v/>
      </c>
      <c r="HF168">
        <f>IF(ISNA(GX168),NA(),IF(OR(Capability!$P$14="",Settings!$F$7&lt;&gt;"Y"),NA(),Capability!$P$14))</f>
        <v/>
      </c>
    </row>
    <row r="169">
      <c r="A169" s="35" t="inlineStr">
        <is>
          <t>Min</t>
        </is>
      </c>
      <c r="B169" s="23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P169">
        <f>IF((CS$1+165)&gt;CQ$1,NA(),(CS$1+165)-4)</f>
        <v/>
      </c>
      <c r="CQ169">
        <f>IF((CS$1+165)&gt;CQ$1,NA(),INDEX('Data Entry'!$I$5:$I$10004,(CS$1+165)-4))</f>
        <v/>
      </c>
      <c r="CR169">
        <f>IF(ISNA(CP169),NA(),Capability!$K$6)</f>
        <v/>
      </c>
      <c r="CS169">
        <f>IF(ISNA(CP169),NA(),Capability!$J$6)</f>
        <v/>
      </c>
      <c r="CT169">
        <f>IF(ISNA(CP169),NA(),Capability!$L$6)</f>
        <v/>
      </c>
      <c r="CU169">
        <f>IF(OR(ISNA(CQ169),ISNA(CQ168)),NA(),ABS(CQ169-CQ168))</f>
        <v/>
      </c>
      <c r="CV169">
        <f>IF(ISNA(CP169),NA(),Capability!$N$6)</f>
        <v/>
      </c>
      <c r="CW169">
        <f>IF(ISNA(CP169),NA(),IF(OR(Capability!$Q$6="",Settings!$F$7&lt;&gt;"Y"),NA(),Capability!$Q$6))</f>
        <v/>
      </c>
      <c r="CX169">
        <f>IF(ISNA(CP169),NA(),IF(OR(Capability!$P$6="",Settings!$F$7&lt;&gt;"Y"),NA(),Capability!$P$6))</f>
        <v/>
      </c>
      <c r="DD169">
        <f>IF((DG$1+165)&gt;DE$1,NA(),(DG$1+165)-4)</f>
        <v/>
      </c>
      <c r="DE169">
        <f>IF((DG$1+165)&gt;DE$1,NA(),INDEX('Data Entry'!$J$5:$J$10004,(DG$1+165)-4))</f>
        <v/>
      </c>
      <c r="DF169">
        <f>IF(ISNA(DD169),NA(),Capability!$K$7)</f>
        <v/>
      </c>
      <c r="DG169">
        <f>IF(ISNA(DD169),NA(),Capability!$J$7)</f>
        <v/>
      </c>
      <c r="DH169">
        <f>IF(ISNA(DD169),NA(),Capability!$L$7)</f>
        <v/>
      </c>
      <c r="DI169">
        <f>IF(OR(ISNA(DE169),ISNA(DE168)),NA(),ABS(DE169-DE168))</f>
        <v/>
      </c>
      <c r="DJ169">
        <f>IF(ISNA(DD169),NA(),Capability!$N$7)</f>
        <v/>
      </c>
      <c r="DK169">
        <f>IF(ISNA(DD169),NA(),IF(OR(Capability!$Q$7="",Settings!$F$7&lt;&gt;"Y"),NA(),Capability!$Q$7))</f>
        <v/>
      </c>
      <c r="DL169">
        <f>IF(ISNA(DD169),NA(),IF(OR(Capability!$P$7="",Settings!$F$7&lt;&gt;"Y"),NA(),Capability!$P$7))</f>
        <v/>
      </c>
      <c r="DR169">
        <f>IF((DU$1+165)&gt;DS$1,NA(),(DU$1+165)-4)</f>
        <v/>
      </c>
      <c r="DS169">
        <f>IF((DU$1+165)&gt;DS$1,NA(),INDEX('Data Entry'!$K$5:$K$10004,(DU$1+165)-4))</f>
        <v/>
      </c>
      <c r="DT169">
        <f>IF(ISNA(DR169),NA(),Capability!$K$8)</f>
        <v/>
      </c>
      <c r="DU169">
        <f>IF(ISNA(DR169),NA(),Capability!$J$8)</f>
        <v/>
      </c>
      <c r="DV169">
        <f>IF(ISNA(DR169),NA(),Capability!$L$8)</f>
        <v/>
      </c>
      <c r="DW169">
        <f>IF(OR(ISNA(DS169),ISNA(DS168)),NA(),ABS(DS169-DS168))</f>
        <v/>
      </c>
      <c r="DX169">
        <f>IF(ISNA(DR169),NA(),Capability!$N$8)</f>
        <v/>
      </c>
      <c r="DY169">
        <f>IF(ISNA(DR169),NA(),IF(OR(Capability!$Q$8="",Settings!$F$7&lt;&gt;"Y"),NA(),Capability!$Q$8))</f>
        <v/>
      </c>
      <c r="DZ169">
        <f>IF(ISNA(DR169),NA(),IF(OR(Capability!$P$8="",Settings!$F$7&lt;&gt;"Y"),NA(),Capability!$P$8))</f>
        <v/>
      </c>
      <c r="EF169">
        <f>IF((EI$1+165)&gt;EG$1,NA(),(EI$1+165)-4)</f>
        <v/>
      </c>
      <c r="EG169">
        <f>IF((EI$1+165)&gt;EG$1,NA(),INDEX('Data Entry'!$L$5:$L$10004,(EI$1+165)-4))</f>
        <v/>
      </c>
      <c r="EH169">
        <f>IF(ISNA(EF169),NA(),Capability!$K$9)</f>
        <v/>
      </c>
      <c r="EI169">
        <f>IF(ISNA(EF169),NA(),Capability!$J$9)</f>
        <v/>
      </c>
      <c r="EJ169">
        <f>IF(ISNA(EF169),NA(),Capability!$L$9)</f>
        <v/>
      </c>
      <c r="EK169">
        <f>IF(OR(ISNA(EG169),ISNA(EG168)),NA(),ABS(EG169-EG168))</f>
        <v/>
      </c>
      <c r="EL169">
        <f>IF(ISNA(EF169),NA(),Capability!$N$9)</f>
        <v/>
      </c>
      <c r="EM169">
        <f>IF(ISNA(EF169),NA(),IF(OR(Capability!$Q$9="",Settings!$F$7&lt;&gt;"Y"),NA(),Capability!$Q$9))</f>
        <v/>
      </c>
      <c r="EN169">
        <f>IF(ISNA(EF169),NA(),IF(OR(Capability!$P$9="",Settings!$F$7&lt;&gt;"Y"),NA(),Capability!$P$9))</f>
        <v/>
      </c>
      <c r="ET169">
        <f>IF((EW$1+165)&gt;EU$1,NA(),(EW$1+165)-4)</f>
        <v/>
      </c>
      <c r="EU169">
        <f>IF((EW$1+165)&gt;EU$1,NA(),INDEX('Data Entry'!$M$5:$M$10004,(EW$1+165)-4))</f>
        <v/>
      </c>
      <c r="EV169">
        <f>IF(ISNA(ET169),NA(),Capability!$K$10)</f>
        <v/>
      </c>
      <c r="EW169">
        <f>IF(ISNA(ET169),NA(),Capability!$J$10)</f>
        <v/>
      </c>
      <c r="EX169">
        <f>IF(ISNA(ET169),NA(),Capability!$L$10)</f>
        <v/>
      </c>
      <c r="EY169">
        <f>IF(OR(ISNA(EU169),ISNA(EU168)),NA(),ABS(EU169-EU168))</f>
        <v/>
      </c>
      <c r="EZ169">
        <f>IF(ISNA(ET169),NA(),Capability!$N$10)</f>
        <v/>
      </c>
      <c r="FA169">
        <f>IF(ISNA(ET169),NA(),IF(OR(Capability!$Q$10="",Settings!$F$7&lt;&gt;"Y"),NA(),Capability!$Q$10))</f>
        <v/>
      </c>
      <c r="FB169">
        <f>IF(ISNA(ET169),NA(),IF(OR(Capability!$P$10="",Settings!$F$7&lt;&gt;"Y"),NA(),Capability!$P$10))</f>
        <v/>
      </c>
      <c r="FH169">
        <f>IF((FK$1+165)&gt;FI$1,NA(),(FK$1+165)-4)</f>
        <v/>
      </c>
      <c r="FI169">
        <f>IF((FK$1+165)&gt;FI$1,NA(),INDEX('Data Entry'!$N$5:$N$10004,(FK$1+165)-4))</f>
        <v/>
      </c>
      <c r="FJ169">
        <f>IF(ISNA(FH169),NA(),Capability!$K$11)</f>
        <v/>
      </c>
      <c r="FK169">
        <f>IF(ISNA(FH169),NA(),Capability!$J$11)</f>
        <v/>
      </c>
      <c r="FL169">
        <f>IF(ISNA(FH169),NA(),Capability!$L$11)</f>
        <v/>
      </c>
      <c r="FM169">
        <f>IF(OR(ISNA(FI169),ISNA(FI168)),NA(),ABS(FI169-FI168))</f>
        <v/>
      </c>
      <c r="FN169">
        <f>IF(ISNA(FH169),NA(),Capability!$N$11)</f>
        <v/>
      </c>
      <c r="FO169">
        <f>IF(ISNA(FH169),NA(),IF(OR(Capability!$Q$11="",Settings!$F$7&lt;&gt;"Y"),NA(),Capability!$Q$11))</f>
        <v/>
      </c>
      <c r="FP169">
        <f>IF(ISNA(FH169),NA(),IF(OR(Capability!$P$11="",Settings!$F$7&lt;&gt;"Y"),NA(),Capability!$P$11))</f>
        <v/>
      </c>
      <c r="FV169">
        <f>IF((FY$1+165)&gt;FW$1,NA(),(FY$1+165)-4)</f>
        <v/>
      </c>
      <c r="FW169">
        <f>IF((FY$1+165)&gt;FW$1,NA(),INDEX('Data Entry'!$O$5:$O$10004,(FY$1+165)-4))</f>
        <v/>
      </c>
      <c r="FX169">
        <f>IF(ISNA(FV169),NA(),Capability!$K$12)</f>
        <v/>
      </c>
      <c r="FY169">
        <f>IF(ISNA(FV169),NA(),Capability!$J$12)</f>
        <v/>
      </c>
      <c r="FZ169">
        <f>IF(ISNA(FV169),NA(),Capability!$L$12)</f>
        <v/>
      </c>
      <c r="GA169">
        <f>IF(OR(ISNA(FW169),ISNA(FW168)),NA(),ABS(FW169-FW168))</f>
        <v/>
      </c>
      <c r="GB169">
        <f>IF(ISNA(FV169),NA(),Capability!$N$12)</f>
        <v/>
      </c>
      <c r="GC169">
        <f>IF(ISNA(FV169),NA(),IF(OR(Capability!$Q$12="",Settings!$F$7&lt;&gt;"Y"),NA(),Capability!$Q$12))</f>
        <v/>
      </c>
      <c r="GD169">
        <f>IF(ISNA(FV169),NA(),IF(OR(Capability!$P$12="",Settings!$F$7&lt;&gt;"Y"),NA(),Capability!$P$12))</f>
        <v/>
      </c>
      <c r="GJ169">
        <f>IF((GM$1+165)&gt;GK$1,NA(),(GM$1+165)-4)</f>
        <v/>
      </c>
      <c r="GK169">
        <f>IF((GM$1+165)&gt;GK$1,NA(),INDEX('Data Entry'!$P$5:$P$10004,(GM$1+165)-4))</f>
        <v/>
      </c>
      <c r="GL169">
        <f>IF(ISNA(GJ169),NA(),Capability!$K$13)</f>
        <v/>
      </c>
      <c r="GM169">
        <f>IF(ISNA(GJ169),NA(),Capability!$J$13)</f>
        <v/>
      </c>
      <c r="GN169">
        <f>IF(ISNA(GJ169),NA(),Capability!$L$13)</f>
        <v/>
      </c>
      <c r="GO169">
        <f>IF(OR(ISNA(GK169),ISNA(GK168)),NA(),ABS(GK169-GK168))</f>
        <v/>
      </c>
      <c r="GP169">
        <f>IF(ISNA(GJ169),NA(),Capability!$N$13)</f>
        <v/>
      </c>
      <c r="GQ169">
        <f>IF(ISNA(GJ169),NA(),IF(OR(Capability!$Q$13="",Settings!$F$7&lt;&gt;"Y"),NA(),Capability!$Q$13))</f>
        <v/>
      </c>
      <c r="GR169">
        <f>IF(ISNA(GJ169),NA(),IF(OR(Capability!$P$13="",Settings!$F$7&lt;&gt;"Y"),NA(),Capability!$P$13))</f>
        <v/>
      </c>
      <c r="GX169">
        <f>IF((HA$1+165)&gt;GY$1,NA(),(HA$1+165)-4)</f>
        <v/>
      </c>
      <c r="GY169">
        <f>IF((HA$1+165)&gt;GY$1,NA(),INDEX('Data Entry'!$Q$5:$Q$10004,(HA$1+165)-4))</f>
        <v/>
      </c>
      <c r="GZ169">
        <f>IF(ISNA(GX169),NA(),Capability!$K$14)</f>
        <v/>
      </c>
      <c r="HA169">
        <f>IF(ISNA(GX169),NA(),Capability!$J$14)</f>
        <v/>
      </c>
      <c r="HB169">
        <f>IF(ISNA(GX169),NA(),Capability!$L$14)</f>
        <v/>
      </c>
      <c r="HC169">
        <f>IF(OR(ISNA(GY169),ISNA(GY168)),NA(),ABS(GY169-GY168))</f>
        <v/>
      </c>
      <c r="HD169">
        <f>IF(ISNA(GX169),NA(),Capability!$N$14)</f>
        <v/>
      </c>
      <c r="HE169">
        <f>IF(ISNA(GX169),NA(),IF(OR(Capability!$Q$14="",Settings!$F$7&lt;&gt;"Y"),NA(),Capability!$Q$14))</f>
        <v/>
      </c>
      <c r="HF169">
        <f>IF(ISNA(GX169),NA(),IF(OR(Capability!$P$14="",Settings!$F$7&lt;&gt;"Y"),NA(),Capability!$P$14))</f>
        <v/>
      </c>
    </row>
    <row r="170">
      <c r="A170" s="35" t="inlineStr">
        <is>
          <t>Max</t>
        </is>
      </c>
      <c r="B170" s="23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P170">
        <f>IF((CS$1+166)&gt;CQ$1,NA(),(CS$1+166)-4)</f>
        <v/>
      </c>
      <c r="CQ170">
        <f>IF((CS$1+166)&gt;CQ$1,NA(),INDEX('Data Entry'!$I$5:$I$10004,(CS$1+166)-4))</f>
        <v/>
      </c>
      <c r="CR170">
        <f>IF(ISNA(CP170),NA(),Capability!$K$6)</f>
        <v/>
      </c>
      <c r="CS170">
        <f>IF(ISNA(CP170),NA(),Capability!$J$6)</f>
        <v/>
      </c>
      <c r="CT170">
        <f>IF(ISNA(CP170),NA(),Capability!$L$6)</f>
        <v/>
      </c>
      <c r="CU170">
        <f>IF(OR(ISNA(CQ170),ISNA(CQ169)),NA(),ABS(CQ170-CQ169))</f>
        <v/>
      </c>
      <c r="CV170">
        <f>IF(ISNA(CP170),NA(),Capability!$N$6)</f>
        <v/>
      </c>
      <c r="CW170">
        <f>IF(ISNA(CP170),NA(),IF(OR(Capability!$Q$6="",Settings!$F$7&lt;&gt;"Y"),NA(),Capability!$Q$6))</f>
        <v/>
      </c>
      <c r="CX170">
        <f>IF(ISNA(CP170),NA(),IF(OR(Capability!$P$6="",Settings!$F$7&lt;&gt;"Y"),NA(),Capability!$P$6))</f>
        <v/>
      </c>
      <c r="DD170">
        <f>IF((DG$1+166)&gt;DE$1,NA(),(DG$1+166)-4)</f>
        <v/>
      </c>
      <c r="DE170">
        <f>IF((DG$1+166)&gt;DE$1,NA(),INDEX('Data Entry'!$J$5:$J$10004,(DG$1+166)-4))</f>
        <v/>
      </c>
      <c r="DF170">
        <f>IF(ISNA(DD170),NA(),Capability!$K$7)</f>
        <v/>
      </c>
      <c r="DG170">
        <f>IF(ISNA(DD170),NA(),Capability!$J$7)</f>
        <v/>
      </c>
      <c r="DH170">
        <f>IF(ISNA(DD170),NA(),Capability!$L$7)</f>
        <v/>
      </c>
      <c r="DI170">
        <f>IF(OR(ISNA(DE170),ISNA(DE169)),NA(),ABS(DE170-DE169))</f>
        <v/>
      </c>
      <c r="DJ170">
        <f>IF(ISNA(DD170),NA(),Capability!$N$7)</f>
        <v/>
      </c>
      <c r="DK170">
        <f>IF(ISNA(DD170),NA(),IF(OR(Capability!$Q$7="",Settings!$F$7&lt;&gt;"Y"),NA(),Capability!$Q$7))</f>
        <v/>
      </c>
      <c r="DL170">
        <f>IF(ISNA(DD170),NA(),IF(OR(Capability!$P$7="",Settings!$F$7&lt;&gt;"Y"),NA(),Capability!$P$7))</f>
        <v/>
      </c>
      <c r="DR170">
        <f>IF((DU$1+166)&gt;DS$1,NA(),(DU$1+166)-4)</f>
        <v/>
      </c>
      <c r="DS170">
        <f>IF((DU$1+166)&gt;DS$1,NA(),INDEX('Data Entry'!$K$5:$K$10004,(DU$1+166)-4))</f>
        <v/>
      </c>
      <c r="DT170">
        <f>IF(ISNA(DR170),NA(),Capability!$K$8)</f>
        <v/>
      </c>
      <c r="DU170">
        <f>IF(ISNA(DR170),NA(),Capability!$J$8)</f>
        <v/>
      </c>
      <c r="DV170">
        <f>IF(ISNA(DR170),NA(),Capability!$L$8)</f>
        <v/>
      </c>
      <c r="DW170">
        <f>IF(OR(ISNA(DS170),ISNA(DS169)),NA(),ABS(DS170-DS169))</f>
        <v/>
      </c>
      <c r="DX170">
        <f>IF(ISNA(DR170),NA(),Capability!$N$8)</f>
        <v/>
      </c>
      <c r="DY170">
        <f>IF(ISNA(DR170),NA(),IF(OR(Capability!$Q$8="",Settings!$F$7&lt;&gt;"Y"),NA(),Capability!$Q$8))</f>
        <v/>
      </c>
      <c r="DZ170">
        <f>IF(ISNA(DR170),NA(),IF(OR(Capability!$P$8="",Settings!$F$7&lt;&gt;"Y"),NA(),Capability!$P$8))</f>
        <v/>
      </c>
      <c r="EF170">
        <f>IF((EI$1+166)&gt;EG$1,NA(),(EI$1+166)-4)</f>
        <v/>
      </c>
      <c r="EG170">
        <f>IF((EI$1+166)&gt;EG$1,NA(),INDEX('Data Entry'!$L$5:$L$10004,(EI$1+166)-4))</f>
        <v/>
      </c>
      <c r="EH170">
        <f>IF(ISNA(EF170),NA(),Capability!$K$9)</f>
        <v/>
      </c>
      <c r="EI170">
        <f>IF(ISNA(EF170),NA(),Capability!$J$9)</f>
        <v/>
      </c>
      <c r="EJ170">
        <f>IF(ISNA(EF170),NA(),Capability!$L$9)</f>
        <v/>
      </c>
      <c r="EK170">
        <f>IF(OR(ISNA(EG170),ISNA(EG169)),NA(),ABS(EG170-EG169))</f>
        <v/>
      </c>
      <c r="EL170">
        <f>IF(ISNA(EF170),NA(),Capability!$N$9)</f>
        <v/>
      </c>
      <c r="EM170">
        <f>IF(ISNA(EF170),NA(),IF(OR(Capability!$Q$9="",Settings!$F$7&lt;&gt;"Y"),NA(),Capability!$Q$9))</f>
        <v/>
      </c>
      <c r="EN170">
        <f>IF(ISNA(EF170),NA(),IF(OR(Capability!$P$9="",Settings!$F$7&lt;&gt;"Y"),NA(),Capability!$P$9))</f>
        <v/>
      </c>
      <c r="ET170">
        <f>IF((EW$1+166)&gt;EU$1,NA(),(EW$1+166)-4)</f>
        <v/>
      </c>
      <c r="EU170">
        <f>IF((EW$1+166)&gt;EU$1,NA(),INDEX('Data Entry'!$M$5:$M$10004,(EW$1+166)-4))</f>
        <v/>
      </c>
      <c r="EV170">
        <f>IF(ISNA(ET170),NA(),Capability!$K$10)</f>
        <v/>
      </c>
      <c r="EW170">
        <f>IF(ISNA(ET170),NA(),Capability!$J$10)</f>
        <v/>
      </c>
      <c r="EX170">
        <f>IF(ISNA(ET170),NA(),Capability!$L$10)</f>
        <v/>
      </c>
      <c r="EY170">
        <f>IF(OR(ISNA(EU170),ISNA(EU169)),NA(),ABS(EU170-EU169))</f>
        <v/>
      </c>
      <c r="EZ170">
        <f>IF(ISNA(ET170),NA(),Capability!$N$10)</f>
        <v/>
      </c>
      <c r="FA170">
        <f>IF(ISNA(ET170),NA(),IF(OR(Capability!$Q$10="",Settings!$F$7&lt;&gt;"Y"),NA(),Capability!$Q$10))</f>
        <v/>
      </c>
      <c r="FB170">
        <f>IF(ISNA(ET170),NA(),IF(OR(Capability!$P$10="",Settings!$F$7&lt;&gt;"Y"),NA(),Capability!$P$10))</f>
        <v/>
      </c>
      <c r="FH170">
        <f>IF((FK$1+166)&gt;FI$1,NA(),(FK$1+166)-4)</f>
        <v/>
      </c>
      <c r="FI170">
        <f>IF((FK$1+166)&gt;FI$1,NA(),INDEX('Data Entry'!$N$5:$N$10004,(FK$1+166)-4))</f>
        <v/>
      </c>
      <c r="FJ170">
        <f>IF(ISNA(FH170),NA(),Capability!$K$11)</f>
        <v/>
      </c>
      <c r="FK170">
        <f>IF(ISNA(FH170),NA(),Capability!$J$11)</f>
        <v/>
      </c>
      <c r="FL170">
        <f>IF(ISNA(FH170),NA(),Capability!$L$11)</f>
        <v/>
      </c>
      <c r="FM170">
        <f>IF(OR(ISNA(FI170),ISNA(FI169)),NA(),ABS(FI170-FI169))</f>
        <v/>
      </c>
      <c r="FN170">
        <f>IF(ISNA(FH170),NA(),Capability!$N$11)</f>
        <v/>
      </c>
      <c r="FO170">
        <f>IF(ISNA(FH170),NA(),IF(OR(Capability!$Q$11="",Settings!$F$7&lt;&gt;"Y"),NA(),Capability!$Q$11))</f>
        <v/>
      </c>
      <c r="FP170">
        <f>IF(ISNA(FH170),NA(),IF(OR(Capability!$P$11="",Settings!$F$7&lt;&gt;"Y"),NA(),Capability!$P$11))</f>
        <v/>
      </c>
      <c r="FV170">
        <f>IF((FY$1+166)&gt;FW$1,NA(),(FY$1+166)-4)</f>
        <v/>
      </c>
      <c r="FW170">
        <f>IF((FY$1+166)&gt;FW$1,NA(),INDEX('Data Entry'!$O$5:$O$10004,(FY$1+166)-4))</f>
        <v/>
      </c>
      <c r="FX170">
        <f>IF(ISNA(FV170),NA(),Capability!$K$12)</f>
        <v/>
      </c>
      <c r="FY170">
        <f>IF(ISNA(FV170),NA(),Capability!$J$12)</f>
        <v/>
      </c>
      <c r="FZ170">
        <f>IF(ISNA(FV170),NA(),Capability!$L$12)</f>
        <v/>
      </c>
      <c r="GA170">
        <f>IF(OR(ISNA(FW170),ISNA(FW169)),NA(),ABS(FW170-FW169))</f>
        <v/>
      </c>
      <c r="GB170">
        <f>IF(ISNA(FV170),NA(),Capability!$N$12)</f>
        <v/>
      </c>
      <c r="GC170">
        <f>IF(ISNA(FV170),NA(),IF(OR(Capability!$Q$12="",Settings!$F$7&lt;&gt;"Y"),NA(),Capability!$Q$12))</f>
        <v/>
      </c>
      <c r="GD170">
        <f>IF(ISNA(FV170),NA(),IF(OR(Capability!$P$12="",Settings!$F$7&lt;&gt;"Y"),NA(),Capability!$P$12))</f>
        <v/>
      </c>
      <c r="GJ170">
        <f>IF((GM$1+166)&gt;GK$1,NA(),(GM$1+166)-4)</f>
        <v/>
      </c>
      <c r="GK170">
        <f>IF((GM$1+166)&gt;GK$1,NA(),INDEX('Data Entry'!$P$5:$P$10004,(GM$1+166)-4))</f>
        <v/>
      </c>
      <c r="GL170">
        <f>IF(ISNA(GJ170),NA(),Capability!$K$13)</f>
        <v/>
      </c>
      <c r="GM170">
        <f>IF(ISNA(GJ170),NA(),Capability!$J$13)</f>
        <v/>
      </c>
      <c r="GN170">
        <f>IF(ISNA(GJ170),NA(),Capability!$L$13)</f>
        <v/>
      </c>
      <c r="GO170">
        <f>IF(OR(ISNA(GK170),ISNA(GK169)),NA(),ABS(GK170-GK169))</f>
        <v/>
      </c>
      <c r="GP170">
        <f>IF(ISNA(GJ170),NA(),Capability!$N$13)</f>
        <v/>
      </c>
      <c r="GQ170">
        <f>IF(ISNA(GJ170),NA(),IF(OR(Capability!$Q$13="",Settings!$F$7&lt;&gt;"Y"),NA(),Capability!$Q$13))</f>
        <v/>
      </c>
      <c r="GR170">
        <f>IF(ISNA(GJ170),NA(),IF(OR(Capability!$P$13="",Settings!$F$7&lt;&gt;"Y"),NA(),Capability!$P$13))</f>
        <v/>
      </c>
      <c r="GX170">
        <f>IF((HA$1+166)&gt;GY$1,NA(),(HA$1+166)-4)</f>
        <v/>
      </c>
      <c r="GY170">
        <f>IF((HA$1+166)&gt;GY$1,NA(),INDEX('Data Entry'!$Q$5:$Q$10004,(HA$1+166)-4))</f>
        <v/>
      </c>
      <c r="GZ170">
        <f>IF(ISNA(GX170),NA(),Capability!$K$14)</f>
        <v/>
      </c>
      <c r="HA170">
        <f>IF(ISNA(GX170),NA(),Capability!$J$14)</f>
        <v/>
      </c>
      <c r="HB170">
        <f>IF(ISNA(GX170),NA(),Capability!$L$14)</f>
        <v/>
      </c>
      <c r="HC170">
        <f>IF(OR(ISNA(GY170),ISNA(GY169)),NA(),ABS(GY170-GY169))</f>
        <v/>
      </c>
      <c r="HD170">
        <f>IF(ISNA(GX170),NA(),Capability!$N$14)</f>
        <v/>
      </c>
      <c r="HE170">
        <f>IF(ISNA(GX170),NA(),IF(OR(Capability!$Q$14="",Settings!$F$7&lt;&gt;"Y"),NA(),Capability!$Q$14))</f>
        <v/>
      </c>
      <c r="HF170">
        <f>IF(ISNA(GX170),NA(),IF(OR(Capability!$P$14="",Settings!$F$7&lt;&gt;"Y"),NA(),Capability!$P$14))</f>
        <v/>
      </c>
    </row>
    <row r="171">
      <c r="A171" s="35" t="inlineStr">
        <is>
          <t>Range</t>
        </is>
      </c>
      <c r="B171" s="23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P171">
        <f>IF((CS$1+167)&gt;CQ$1,NA(),(CS$1+167)-4)</f>
        <v/>
      </c>
      <c r="CQ171">
        <f>IF((CS$1+167)&gt;CQ$1,NA(),INDEX('Data Entry'!$I$5:$I$10004,(CS$1+167)-4))</f>
        <v/>
      </c>
      <c r="CR171">
        <f>IF(ISNA(CP171),NA(),Capability!$K$6)</f>
        <v/>
      </c>
      <c r="CS171">
        <f>IF(ISNA(CP171),NA(),Capability!$J$6)</f>
        <v/>
      </c>
      <c r="CT171">
        <f>IF(ISNA(CP171),NA(),Capability!$L$6)</f>
        <v/>
      </c>
      <c r="CU171">
        <f>IF(OR(ISNA(CQ171),ISNA(CQ170)),NA(),ABS(CQ171-CQ170))</f>
        <v/>
      </c>
      <c r="CV171">
        <f>IF(ISNA(CP171),NA(),Capability!$N$6)</f>
        <v/>
      </c>
      <c r="CW171">
        <f>IF(ISNA(CP171),NA(),IF(OR(Capability!$Q$6="",Settings!$F$7&lt;&gt;"Y"),NA(),Capability!$Q$6))</f>
        <v/>
      </c>
      <c r="CX171">
        <f>IF(ISNA(CP171),NA(),IF(OR(Capability!$P$6="",Settings!$F$7&lt;&gt;"Y"),NA(),Capability!$P$6))</f>
        <v/>
      </c>
      <c r="DD171">
        <f>IF((DG$1+167)&gt;DE$1,NA(),(DG$1+167)-4)</f>
        <v/>
      </c>
      <c r="DE171">
        <f>IF((DG$1+167)&gt;DE$1,NA(),INDEX('Data Entry'!$J$5:$J$10004,(DG$1+167)-4))</f>
        <v/>
      </c>
      <c r="DF171">
        <f>IF(ISNA(DD171),NA(),Capability!$K$7)</f>
        <v/>
      </c>
      <c r="DG171">
        <f>IF(ISNA(DD171),NA(),Capability!$J$7)</f>
        <v/>
      </c>
      <c r="DH171">
        <f>IF(ISNA(DD171),NA(),Capability!$L$7)</f>
        <v/>
      </c>
      <c r="DI171">
        <f>IF(OR(ISNA(DE171),ISNA(DE170)),NA(),ABS(DE171-DE170))</f>
        <v/>
      </c>
      <c r="DJ171">
        <f>IF(ISNA(DD171),NA(),Capability!$N$7)</f>
        <v/>
      </c>
      <c r="DK171">
        <f>IF(ISNA(DD171),NA(),IF(OR(Capability!$Q$7="",Settings!$F$7&lt;&gt;"Y"),NA(),Capability!$Q$7))</f>
        <v/>
      </c>
      <c r="DL171">
        <f>IF(ISNA(DD171),NA(),IF(OR(Capability!$P$7="",Settings!$F$7&lt;&gt;"Y"),NA(),Capability!$P$7))</f>
        <v/>
      </c>
      <c r="DR171">
        <f>IF((DU$1+167)&gt;DS$1,NA(),(DU$1+167)-4)</f>
        <v/>
      </c>
      <c r="DS171">
        <f>IF((DU$1+167)&gt;DS$1,NA(),INDEX('Data Entry'!$K$5:$K$10004,(DU$1+167)-4))</f>
        <v/>
      </c>
      <c r="DT171">
        <f>IF(ISNA(DR171),NA(),Capability!$K$8)</f>
        <v/>
      </c>
      <c r="DU171">
        <f>IF(ISNA(DR171),NA(),Capability!$J$8)</f>
        <v/>
      </c>
      <c r="DV171">
        <f>IF(ISNA(DR171),NA(),Capability!$L$8)</f>
        <v/>
      </c>
      <c r="DW171">
        <f>IF(OR(ISNA(DS171),ISNA(DS170)),NA(),ABS(DS171-DS170))</f>
        <v/>
      </c>
      <c r="DX171">
        <f>IF(ISNA(DR171),NA(),Capability!$N$8)</f>
        <v/>
      </c>
      <c r="DY171">
        <f>IF(ISNA(DR171),NA(),IF(OR(Capability!$Q$8="",Settings!$F$7&lt;&gt;"Y"),NA(),Capability!$Q$8))</f>
        <v/>
      </c>
      <c r="DZ171">
        <f>IF(ISNA(DR171),NA(),IF(OR(Capability!$P$8="",Settings!$F$7&lt;&gt;"Y"),NA(),Capability!$P$8))</f>
        <v/>
      </c>
      <c r="EF171">
        <f>IF((EI$1+167)&gt;EG$1,NA(),(EI$1+167)-4)</f>
        <v/>
      </c>
      <c r="EG171">
        <f>IF((EI$1+167)&gt;EG$1,NA(),INDEX('Data Entry'!$L$5:$L$10004,(EI$1+167)-4))</f>
        <v/>
      </c>
      <c r="EH171">
        <f>IF(ISNA(EF171),NA(),Capability!$K$9)</f>
        <v/>
      </c>
      <c r="EI171">
        <f>IF(ISNA(EF171),NA(),Capability!$J$9)</f>
        <v/>
      </c>
      <c r="EJ171">
        <f>IF(ISNA(EF171),NA(),Capability!$L$9)</f>
        <v/>
      </c>
      <c r="EK171">
        <f>IF(OR(ISNA(EG171),ISNA(EG170)),NA(),ABS(EG171-EG170))</f>
        <v/>
      </c>
      <c r="EL171">
        <f>IF(ISNA(EF171),NA(),Capability!$N$9)</f>
        <v/>
      </c>
      <c r="EM171">
        <f>IF(ISNA(EF171),NA(),IF(OR(Capability!$Q$9="",Settings!$F$7&lt;&gt;"Y"),NA(),Capability!$Q$9))</f>
        <v/>
      </c>
      <c r="EN171">
        <f>IF(ISNA(EF171),NA(),IF(OR(Capability!$P$9="",Settings!$F$7&lt;&gt;"Y"),NA(),Capability!$P$9))</f>
        <v/>
      </c>
      <c r="ET171">
        <f>IF((EW$1+167)&gt;EU$1,NA(),(EW$1+167)-4)</f>
        <v/>
      </c>
      <c r="EU171">
        <f>IF((EW$1+167)&gt;EU$1,NA(),INDEX('Data Entry'!$M$5:$M$10004,(EW$1+167)-4))</f>
        <v/>
      </c>
      <c r="EV171">
        <f>IF(ISNA(ET171),NA(),Capability!$K$10)</f>
        <v/>
      </c>
      <c r="EW171">
        <f>IF(ISNA(ET171),NA(),Capability!$J$10)</f>
        <v/>
      </c>
      <c r="EX171">
        <f>IF(ISNA(ET171),NA(),Capability!$L$10)</f>
        <v/>
      </c>
      <c r="EY171">
        <f>IF(OR(ISNA(EU171),ISNA(EU170)),NA(),ABS(EU171-EU170))</f>
        <v/>
      </c>
      <c r="EZ171">
        <f>IF(ISNA(ET171),NA(),Capability!$N$10)</f>
        <v/>
      </c>
      <c r="FA171">
        <f>IF(ISNA(ET171),NA(),IF(OR(Capability!$Q$10="",Settings!$F$7&lt;&gt;"Y"),NA(),Capability!$Q$10))</f>
        <v/>
      </c>
      <c r="FB171">
        <f>IF(ISNA(ET171),NA(),IF(OR(Capability!$P$10="",Settings!$F$7&lt;&gt;"Y"),NA(),Capability!$P$10))</f>
        <v/>
      </c>
      <c r="FH171">
        <f>IF((FK$1+167)&gt;FI$1,NA(),(FK$1+167)-4)</f>
        <v/>
      </c>
      <c r="FI171">
        <f>IF((FK$1+167)&gt;FI$1,NA(),INDEX('Data Entry'!$N$5:$N$10004,(FK$1+167)-4))</f>
        <v/>
      </c>
      <c r="FJ171">
        <f>IF(ISNA(FH171),NA(),Capability!$K$11)</f>
        <v/>
      </c>
      <c r="FK171">
        <f>IF(ISNA(FH171),NA(),Capability!$J$11)</f>
        <v/>
      </c>
      <c r="FL171">
        <f>IF(ISNA(FH171),NA(),Capability!$L$11)</f>
        <v/>
      </c>
      <c r="FM171">
        <f>IF(OR(ISNA(FI171),ISNA(FI170)),NA(),ABS(FI171-FI170))</f>
        <v/>
      </c>
      <c r="FN171">
        <f>IF(ISNA(FH171),NA(),Capability!$N$11)</f>
        <v/>
      </c>
      <c r="FO171">
        <f>IF(ISNA(FH171),NA(),IF(OR(Capability!$Q$11="",Settings!$F$7&lt;&gt;"Y"),NA(),Capability!$Q$11))</f>
        <v/>
      </c>
      <c r="FP171">
        <f>IF(ISNA(FH171),NA(),IF(OR(Capability!$P$11="",Settings!$F$7&lt;&gt;"Y"),NA(),Capability!$P$11))</f>
        <v/>
      </c>
      <c r="FV171">
        <f>IF((FY$1+167)&gt;FW$1,NA(),(FY$1+167)-4)</f>
        <v/>
      </c>
      <c r="FW171">
        <f>IF((FY$1+167)&gt;FW$1,NA(),INDEX('Data Entry'!$O$5:$O$10004,(FY$1+167)-4))</f>
        <v/>
      </c>
      <c r="FX171">
        <f>IF(ISNA(FV171),NA(),Capability!$K$12)</f>
        <v/>
      </c>
      <c r="FY171">
        <f>IF(ISNA(FV171),NA(),Capability!$J$12)</f>
        <v/>
      </c>
      <c r="FZ171">
        <f>IF(ISNA(FV171),NA(),Capability!$L$12)</f>
        <v/>
      </c>
      <c r="GA171">
        <f>IF(OR(ISNA(FW171),ISNA(FW170)),NA(),ABS(FW171-FW170))</f>
        <v/>
      </c>
      <c r="GB171">
        <f>IF(ISNA(FV171),NA(),Capability!$N$12)</f>
        <v/>
      </c>
      <c r="GC171">
        <f>IF(ISNA(FV171),NA(),IF(OR(Capability!$Q$12="",Settings!$F$7&lt;&gt;"Y"),NA(),Capability!$Q$12))</f>
        <v/>
      </c>
      <c r="GD171">
        <f>IF(ISNA(FV171),NA(),IF(OR(Capability!$P$12="",Settings!$F$7&lt;&gt;"Y"),NA(),Capability!$P$12))</f>
        <v/>
      </c>
      <c r="GJ171">
        <f>IF((GM$1+167)&gt;GK$1,NA(),(GM$1+167)-4)</f>
        <v/>
      </c>
      <c r="GK171">
        <f>IF((GM$1+167)&gt;GK$1,NA(),INDEX('Data Entry'!$P$5:$P$10004,(GM$1+167)-4))</f>
        <v/>
      </c>
      <c r="GL171">
        <f>IF(ISNA(GJ171),NA(),Capability!$K$13)</f>
        <v/>
      </c>
      <c r="GM171">
        <f>IF(ISNA(GJ171),NA(),Capability!$J$13)</f>
        <v/>
      </c>
      <c r="GN171">
        <f>IF(ISNA(GJ171),NA(),Capability!$L$13)</f>
        <v/>
      </c>
      <c r="GO171">
        <f>IF(OR(ISNA(GK171),ISNA(GK170)),NA(),ABS(GK171-GK170))</f>
        <v/>
      </c>
      <c r="GP171">
        <f>IF(ISNA(GJ171),NA(),Capability!$N$13)</f>
        <v/>
      </c>
      <c r="GQ171">
        <f>IF(ISNA(GJ171),NA(),IF(OR(Capability!$Q$13="",Settings!$F$7&lt;&gt;"Y"),NA(),Capability!$Q$13))</f>
        <v/>
      </c>
      <c r="GR171">
        <f>IF(ISNA(GJ171),NA(),IF(OR(Capability!$P$13="",Settings!$F$7&lt;&gt;"Y"),NA(),Capability!$P$13))</f>
        <v/>
      </c>
      <c r="GX171">
        <f>IF((HA$1+167)&gt;GY$1,NA(),(HA$1+167)-4)</f>
        <v/>
      </c>
      <c r="GY171">
        <f>IF((HA$1+167)&gt;GY$1,NA(),INDEX('Data Entry'!$Q$5:$Q$10004,(HA$1+167)-4))</f>
        <v/>
      </c>
      <c r="GZ171">
        <f>IF(ISNA(GX171),NA(),Capability!$K$14)</f>
        <v/>
      </c>
      <c r="HA171">
        <f>IF(ISNA(GX171),NA(),Capability!$J$14)</f>
        <v/>
      </c>
      <c r="HB171">
        <f>IF(ISNA(GX171),NA(),Capability!$L$14)</f>
        <v/>
      </c>
      <c r="HC171">
        <f>IF(OR(ISNA(GY171),ISNA(GY170)),NA(),ABS(GY171-GY170))</f>
        <v/>
      </c>
      <c r="HD171">
        <f>IF(ISNA(GX171),NA(),Capability!$N$14)</f>
        <v/>
      </c>
      <c r="HE171">
        <f>IF(ISNA(GX171),NA(),IF(OR(Capability!$Q$14="",Settings!$F$7&lt;&gt;"Y"),NA(),Capability!$Q$14))</f>
        <v/>
      </c>
      <c r="HF171">
        <f>IF(ISNA(GX171),NA(),IF(OR(Capability!$P$14="",Settings!$F$7&lt;&gt;"Y"),NA(),Capability!$P$14))</f>
        <v/>
      </c>
    </row>
    <row r="172">
      <c r="A172" s="35" t="inlineStr">
        <is>
          <t>Mean</t>
        </is>
      </c>
      <c r="B172" s="23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P172">
        <f>IF((CS$1+168)&gt;CQ$1,NA(),(CS$1+168)-4)</f>
        <v/>
      </c>
      <c r="CQ172">
        <f>IF((CS$1+168)&gt;CQ$1,NA(),INDEX('Data Entry'!$I$5:$I$10004,(CS$1+168)-4))</f>
        <v/>
      </c>
      <c r="CR172">
        <f>IF(ISNA(CP172),NA(),Capability!$K$6)</f>
        <v/>
      </c>
      <c r="CS172">
        <f>IF(ISNA(CP172),NA(),Capability!$J$6)</f>
        <v/>
      </c>
      <c r="CT172">
        <f>IF(ISNA(CP172),NA(),Capability!$L$6)</f>
        <v/>
      </c>
      <c r="CU172">
        <f>IF(OR(ISNA(CQ172),ISNA(CQ171)),NA(),ABS(CQ172-CQ171))</f>
        <v/>
      </c>
      <c r="CV172">
        <f>IF(ISNA(CP172),NA(),Capability!$N$6)</f>
        <v/>
      </c>
      <c r="CW172">
        <f>IF(ISNA(CP172),NA(),IF(OR(Capability!$Q$6="",Settings!$F$7&lt;&gt;"Y"),NA(),Capability!$Q$6))</f>
        <v/>
      </c>
      <c r="CX172">
        <f>IF(ISNA(CP172),NA(),IF(OR(Capability!$P$6="",Settings!$F$7&lt;&gt;"Y"),NA(),Capability!$P$6))</f>
        <v/>
      </c>
      <c r="DD172">
        <f>IF((DG$1+168)&gt;DE$1,NA(),(DG$1+168)-4)</f>
        <v/>
      </c>
      <c r="DE172">
        <f>IF((DG$1+168)&gt;DE$1,NA(),INDEX('Data Entry'!$J$5:$J$10004,(DG$1+168)-4))</f>
        <v/>
      </c>
      <c r="DF172">
        <f>IF(ISNA(DD172),NA(),Capability!$K$7)</f>
        <v/>
      </c>
      <c r="DG172">
        <f>IF(ISNA(DD172),NA(),Capability!$J$7)</f>
        <v/>
      </c>
      <c r="DH172">
        <f>IF(ISNA(DD172),NA(),Capability!$L$7)</f>
        <v/>
      </c>
      <c r="DI172">
        <f>IF(OR(ISNA(DE172),ISNA(DE171)),NA(),ABS(DE172-DE171))</f>
        <v/>
      </c>
      <c r="DJ172">
        <f>IF(ISNA(DD172),NA(),Capability!$N$7)</f>
        <v/>
      </c>
      <c r="DK172">
        <f>IF(ISNA(DD172),NA(),IF(OR(Capability!$Q$7="",Settings!$F$7&lt;&gt;"Y"),NA(),Capability!$Q$7))</f>
        <v/>
      </c>
      <c r="DL172">
        <f>IF(ISNA(DD172),NA(),IF(OR(Capability!$P$7="",Settings!$F$7&lt;&gt;"Y"),NA(),Capability!$P$7))</f>
        <v/>
      </c>
      <c r="DR172">
        <f>IF((DU$1+168)&gt;DS$1,NA(),(DU$1+168)-4)</f>
        <v/>
      </c>
      <c r="DS172">
        <f>IF((DU$1+168)&gt;DS$1,NA(),INDEX('Data Entry'!$K$5:$K$10004,(DU$1+168)-4))</f>
        <v/>
      </c>
      <c r="DT172">
        <f>IF(ISNA(DR172),NA(),Capability!$K$8)</f>
        <v/>
      </c>
      <c r="DU172">
        <f>IF(ISNA(DR172),NA(),Capability!$J$8)</f>
        <v/>
      </c>
      <c r="DV172">
        <f>IF(ISNA(DR172),NA(),Capability!$L$8)</f>
        <v/>
      </c>
      <c r="DW172">
        <f>IF(OR(ISNA(DS172),ISNA(DS171)),NA(),ABS(DS172-DS171))</f>
        <v/>
      </c>
      <c r="DX172">
        <f>IF(ISNA(DR172),NA(),Capability!$N$8)</f>
        <v/>
      </c>
      <c r="DY172">
        <f>IF(ISNA(DR172),NA(),IF(OR(Capability!$Q$8="",Settings!$F$7&lt;&gt;"Y"),NA(),Capability!$Q$8))</f>
        <v/>
      </c>
      <c r="DZ172">
        <f>IF(ISNA(DR172),NA(),IF(OR(Capability!$P$8="",Settings!$F$7&lt;&gt;"Y"),NA(),Capability!$P$8))</f>
        <v/>
      </c>
      <c r="EF172">
        <f>IF((EI$1+168)&gt;EG$1,NA(),(EI$1+168)-4)</f>
        <v/>
      </c>
      <c r="EG172">
        <f>IF((EI$1+168)&gt;EG$1,NA(),INDEX('Data Entry'!$L$5:$L$10004,(EI$1+168)-4))</f>
        <v/>
      </c>
      <c r="EH172">
        <f>IF(ISNA(EF172),NA(),Capability!$K$9)</f>
        <v/>
      </c>
      <c r="EI172">
        <f>IF(ISNA(EF172),NA(),Capability!$J$9)</f>
        <v/>
      </c>
      <c r="EJ172">
        <f>IF(ISNA(EF172),NA(),Capability!$L$9)</f>
        <v/>
      </c>
      <c r="EK172">
        <f>IF(OR(ISNA(EG172),ISNA(EG171)),NA(),ABS(EG172-EG171))</f>
        <v/>
      </c>
      <c r="EL172">
        <f>IF(ISNA(EF172),NA(),Capability!$N$9)</f>
        <v/>
      </c>
      <c r="EM172">
        <f>IF(ISNA(EF172),NA(),IF(OR(Capability!$Q$9="",Settings!$F$7&lt;&gt;"Y"),NA(),Capability!$Q$9))</f>
        <v/>
      </c>
      <c r="EN172">
        <f>IF(ISNA(EF172),NA(),IF(OR(Capability!$P$9="",Settings!$F$7&lt;&gt;"Y"),NA(),Capability!$P$9))</f>
        <v/>
      </c>
      <c r="ET172">
        <f>IF((EW$1+168)&gt;EU$1,NA(),(EW$1+168)-4)</f>
        <v/>
      </c>
      <c r="EU172">
        <f>IF((EW$1+168)&gt;EU$1,NA(),INDEX('Data Entry'!$M$5:$M$10004,(EW$1+168)-4))</f>
        <v/>
      </c>
      <c r="EV172">
        <f>IF(ISNA(ET172),NA(),Capability!$K$10)</f>
        <v/>
      </c>
      <c r="EW172">
        <f>IF(ISNA(ET172),NA(),Capability!$J$10)</f>
        <v/>
      </c>
      <c r="EX172">
        <f>IF(ISNA(ET172),NA(),Capability!$L$10)</f>
        <v/>
      </c>
      <c r="EY172">
        <f>IF(OR(ISNA(EU172),ISNA(EU171)),NA(),ABS(EU172-EU171))</f>
        <v/>
      </c>
      <c r="EZ172">
        <f>IF(ISNA(ET172),NA(),Capability!$N$10)</f>
        <v/>
      </c>
      <c r="FA172">
        <f>IF(ISNA(ET172),NA(),IF(OR(Capability!$Q$10="",Settings!$F$7&lt;&gt;"Y"),NA(),Capability!$Q$10))</f>
        <v/>
      </c>
      <c r="FB172">
        <f>IF(ISNA(ET172),NA(),IF(OR(Capability!$P$10="",Settings!$F$7&lt;&gt;"Y"),NA(),Capability!$P$10))</f>
        <v/>
      </c>
      <c r="FH172">
        <f>IF((FK$1+168)&gt;FI$1,NA(),(FK$1+168)-4)</f>
        <v/>
      </c>
      <c r="FI172">
        <f>IF((FK$1+168)&gt;FI$1,NA(),INDEX('Data Entry'!$N$5:$N$10004,(FK$1+168)-4))</f>
        <v/>
      </c>
      <c r="FJ172">
        <f>IF(ISNA(FH172),NA(),Capability!$K$11)</f>
        <v/>
      </c>
      <c r="FK172">
        <f>IF(ISNA(FH172),NA(),Capability!$J$11)</f>
        <v/>
      </c>
      <c r="FL172">
        <f>IF(ISNA(FH172),NA(),Capability!$L$11)</f>
        <v/>
      </c>
      <c r="FM172">
        <f>IF(OR(ISNA(FI172),ISNA(FI171)),NA(),ABS(FI172-FI171))</f>
        <v/>
      </c>
      <c r="FN172">
        <f>IF(ISNA(FH172),NA(),Capability!$N$11)</f>
        <v/>
      </c>
      <c r="FO172">
        <f>IF(ISNA(FH172),NA(),IF(OR(Capability!$Q$11="",Settings!$F$7&lt;&gt;"Y"),NA(),Capability!$Q$11))</f>
        <v/>
      </c>
      <c r="FP172">
        <f>IF(ISNA(FH172),NA(),IF(OR(Capability!$P$11="",Settings!$F$7&lt;&gt;"Y"),NA(),Capability!$P$11))</f>
        <v/>
      </c>
      <c r="FV172">
        <f>IF((FY$1+168)&gt;FW$1,NA(),(FY$1+168)-4)</f>
        <v/>
      </c>
      <c r="FW172">
        <f>IF((FY$1+168)&gt;FW$1,NA(),INDEX('Data Entry'!$O$5:$O$10004,(FY$1+168)-4))</f>
        <v/>
      </c>
      <c r="FX172">
        <f>IF(ISNA(FV172),NA(),Capability!$K$12)</f>
        <v/>
      </c>
      <c r="FY172">
        <f>IF(ISNA(FV172),NA(),Capability!$J$12)</f>
        <v/>
      </c>
      <c r="FZ172">
        <f>IF(ISNA(FV172),NA(),Capability!$L$12)</f>
        <v/>
      </c>
      <c r="GA172">
        <f>IF(OR(ISNA(FW172),ISNA(FW171)),NA(),ABS(FW172-FW171))</f>
        <v/>
      </c>
      <c r="GB172">
        <f>IF(ISNA(FV172),NA(),Capability!$N$12)</f>
        <v/>
      </c>
      <c r="GC172">
        <f>IF(ISNA(FV172),NA(),IF(OR(Capability!$Q$12="",Settings!$F$7&lt;&gt;"Y"),NA(),Capability!$Q$12))</f>
        <v/>
      </c>
      <c r="GD172">
        <f>IF(ISNA(FV172),NA(),IF(OR(Capability!$P$12="",Settings!$F$7&lt;&gt;"Y"),NA(),Capability!$P$12))</f>
        <v/>
      </c>
      <c r="GJ172">
        <f>IF((GM$1+168)&gt;GK$1,NA(),(GM$1+168)-4)</f>
        <v/>
      </c>
      <c r="GK172">
        <f>IF((GM$1+168)&gt;GK$1,NA(),INDEX('Data Entry'!$P$5:$P$10004,(GM$1+168)-4))</f>
        <v/>
      </c>
      <c r="GL172">
        <f>IF(ISNA(GJ172),NA(),Capability!$K$13)</f>
        <v/>
      </c>
      <c r="GM172">
        <f>IF(ISNA(GJ172),NA(),Capability!$J$13)</f>
        <v/>
      </c>
      <c r="GN172">
        <f>IF(ISNA(GJ172),NA(),Capability!$L$13)</f>
        <v/>
      </c>
      <c r="GO172">
        <f>IF(OR(ISNA(GK172),ISNA(GK171)),NA(),ABS(GK172-GK171))</f>
        <v/>
      </c>
      <c r="GP172">
        <f>IF(ISNA(GJ172),NA(),Capability!$N$13)</f>
        <v/>
      </c>
      <c r="GQ172">
        <f>IF(ISNA(GJ172),NA(),IF(OR(Capability!$Q$13="",Settings!$F$7&lt;&gt;"Y"),NA(),Capability!$Q$13))</f>
        <v/>
      </c>
      <c r="GR172">
        <f>IF(ISNA(GJ172),NA(),IF(OR(Capability!$P$13="",Settings!$F$7&lt;&gt;"Y"),NA(),Capability!$P$13))</f>
        <v/>
      </c>
      <c r="GX172">
        <f>IF((HA$1+168)&gt;GY$1,NA(),(HA$1+168)-4)</f>
        <v/>
      </c>
      <c r="GY172">
        <f>IF((HA$1+168)&gt;GY$1,NA(),INDEX('Data Entry'!$Q$5:$Q$10004,(HA$1+168)-4))</f>
        <v/>
      </c>
      <c r="GZ172">
        <f>IF(ISNA(GX172),NA(),Capability!$K$14)</f>
        <v/>
      </c>
      <c r="HA172">
        <f>IF(ISNA(GX172),NA(),Capability!$J$14)</f>
        <v/>
      </c>
      <c r="HB172">
        <f>IF(ISNA(GX172),NA(),Capability!$L$14)</f>
        <v/>
      </c>
      <c r="HC172">
        <f>IF(OR(ISNA(GY172),ISNA(GY171)),NA(),ABS(GY172-GY171))</f>
        <v/>
      </c>
      <c r="HD172">
        <f>IF(ISNA(GX172),NA(),Capability!$N$14)</f>
        <v/>
      </c>
      <c r="HE172">
        <f>IF(ISNA(GX172),NA(),IF(OR(Capability!$Q$14="",Settings!$F$7&lt;&gt;"Y"),NA(),Capability!$Q$14))</f>
        <v/>
      </c>
      <c r="HF172">
        <f>IF(ISNA(GX172),NA(),IF(OR(Capability!$P$14="",Settings!$F$7&lt;&gt;"Y"),NA(),Capability!$P$14))</f>
        <v/>
      </c>
    </row>
    <row r="173">
      <c r="A173" s="35" t="inlineStr">
        <is>
          <t>Median</t>
        </is>
      </c>
      <c r="B173" s="23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P173">
        <f>IF((CS$1+169)&gt;CQ$1,NA(),(CS$1+169)-4)</f>
        <v/>
      </c>
      <c r="CQ173">
        <f>IF((CS$1+169)&gt;CQ$1,NA(),INDEX('Data Entry'!$I$5:$I$10004,(CS$1+169)-4))</f>
        <v/>
      </c>
      <c r="CR173">
        <f>IF(ISNA(CP173),NA(),Capability!$K$6)</f>
        <v/>
      </c>
      <c r="CS173">
        <f>IF(ISNA(CP173),NA(),Capability!$J$6)</f>
        <v/>
      </c>
      <c r="CT173">
        <f>IF(ISNA(CP173),NA(),Capability!$L$6)</f>
        <v/>
      </c>
      <c r="CU173">
        <f>IF(OR(ISNA(CQ173),ISNA(CQ172)),NA(),ABS(CQ173-CQ172))</f>
        <v/>
      </c>
      <c r="CV173">
        <f>IF(ISNA(CP173),NA(),Capability!$N$6)</f>
        <v/>
      </c>
      <c r="CW173">
        <f>IF(ISNA(CP173),NA(),IF(OR(Capability!$Q$6="",Settings!$F$7&lt;&gt;"Y"),NA(),Capability!$Q$6))</f>
        <v/>
      </c>
      <c r="CX173">
        <f>IF(ISNA(CP173),NA(),IF(OR(Capability!$P$6="",Settings!$F$7&lt;&gt;"Y"),NA(),Capability!$P$6))</f>
        <v/>
      </c>
      <c r="DD173">
        <f>IF((DG$1+169)&gt;DE$1,NA(),(DG$1+169)-4)</f>
        <v/>
      </c>
      <c r="DE173">
        <f>IF((DG$1+169)&gt;DE$1,NA(),INDEX('Data Entry'!$J$5:$J$10004,(DG$1+169)-4))</f>
        <v/>
      </c>
      <c r="DF173">
        <f>IF(ISNA(DD173),NA(),Capability!$K$7)</f>
        <v/>
      </c>
      <c r="DG173">
        <f>IF(ISNA(DD173),NA(),Capability!$J$7)</f>
        <v/>
      </c>
      <c r="DH173">
        <f>IF(ISNA(DD173),NA(),Capability!$L$7)</f>
        <v/>
      </c>
      <c r="DI173">
        <f>IF(OR(ISNA(DE173),ISNA(DE172)),NA(),ABS(DE173-DE172))</f>
        <v/>
      </c>
      <c r="DJ173">
        <f>IF(ISNA(DD173),NA(),Capability!$N$7)</f>
        <v/>
      </c>
      <c r="DK173">
        <f>IF(ISNA(DD173),NA(),IF(OR(Capability!$Q$7="",Settings!$F$7&lt;&gt;"Y"),NA(),Capability!$Q$7))</f>
        <v/>
      </c>
      <c r="DL173">
        <f>IF(ISNA(DD173),NA(),IF(OR(Capability!$P$7="",Settings!$F$7&lt;&gt;"Y"),NA(),Capability!$P$7))</f>
        <v/>
      </c>
      <c r="DR173">
        <f>IF((DU$1+169)&gt;DS$1,NA(),(DU$1+169)-4)</f>
        <v/>
      </c>
      <c r="DS173">
        <f>IF((DU$1+169)&gt;DS$1,NA(),INDEX('Data Entry'!$K$5:$K$10004,(DU$1+169)-4))</f>
        <v/>
      </c>
      <c r="DT173">
        <f>IF(ISNA(DR173),NA(),Capability!$K$8)</f>
        <v/>
      </c>
      <c r="DU173">
        <f>IF(ISNA(DR173),NA(),Capability!$J$8)</f>
        <v/>
      </c>
      <c r="DV173">
        <f>IF(ISNA(DR173),NA(),Capability!$L$8)</f>
        <v/>
      </c>
      <c r="DW173">
        <f>IF(OR(ISNA(DS173),ISNA(DS172)),NA(),ABS(DS173-DS172))</f>
        <v/>
      </c>
      <c r="DX173">
        <f>IF(ISNA(DR173),NA(),Capability!$N$8)</f>
        <v/>
      </c>
      <c r="DY173">
        <f>IF(ISNA(DR173),NA(),IF(OR(Capability!$Q$8="",Settings!$F$7&lt;&gt;"Y"),NA(),Capability!$Q$8))</f>
        <v/>
      </c>
      <c r="DZ173">
        <f>IF(ISNA(DR173),NA(),IF(OR(Capability!$P$8="",Settings!$F$7&lt;&gt;"Y"),NA(),Capability!$P$8))</f>
        <v/>
      </c>
      <c r="EF173">
        <f>IF((EI$1+169)&gt;EG$1,NA(),(EI$1+169)-4)</f>
        <v/>
      </c>
      <c r="EG173">
        <f>IF((EI$1+169)&gt;EG$1,NA(),INDEX('Data Entry'!$L$5:$L$10004,(EI$1+169)-4))</f>
        <v/>
      </c>
      <c r="EH173">
        <f>IF(ISNA(EF173),NA(),Capability!$K$9)</f>
        <v/>
      </c>
      <c r="EI173">
        <f>IF(ISNA(EF173),NA(),Capability!$J$9)</f>
        <v/>
      </c>
      <c r="EJ173">
        <f>IF(ISNA(EF173),NA(),Capability!$L$9)</f>
        <v/>
      </c>
      <c r="EK173">
        <f>IF(OR(ISNA(EG173),ISNA(EG172)),NA(),ABS(EG173-EG172))</f>
        <v/>
      </c>
      <c r="EL173">
        <f>IF(ISNA(EF173),NA(),Capability!$N$9)</f>
        <v/>
      </c>
      <c r="EM173">
        <f>IF(ISNA(EF173),NA(),IF(OR(Capability!$Q$9="",Settings!$F$7&lt;&gt;"Y"),NA(),Capability!$Q$9))</f>
        <v/>
      </c>
      <c r="EN173">
        <f>IF(ISNA(EF173),NA(),IF(OR(Capability!$P$9="",Settings!$F$7&lt;&gt;"Y"),NA(),Capability!$P$9))</f>
        <v/>
      </c>
      <c r="ET173">
        <f>IF((EW$1+169)&gt;EU$1,NA(),(EW$1+169)-4)</f>
        <v/>
      </c>
      <c r="EU173">
        <f>IF((EW$1+169)&gt;EU$1,NA(),INDEX('Data Entry'!$M$5:$M$10004,(EW$1+169)-4))</f>
        <v/>
      </c>
      <c r="EV173">
        <f>IF(ISNA(ET173),NA(),Capability!$K$10)</f>
        <v/>
      </c>
      <c r="EW173">
        <f>IF(ISNA(ET173),NA(),Capability!$J$10)</f>
        <v/>
      </c>
      <c r="EX173">
        <f>IF(ISNA(ET173),NA(),Capability!$L$10)</f>
        <v/>
      </c>
      <c r="EY173">
        <f>IF(OR(ISNA(EU173),ISNA(EU172)),NA(),ABS(EU173-EU172))</f>
        <v/>
      </c>
      <c r="EZ173">
        <f>IF(ISNA(ET173),NA(),Capability!$N$10)</f>
        <v/>
      </c>
      <c r="FA173">
        <f>IF(ISNA(ET173),NA(),IF(OR(Capability!$Q$10="",Settings!$F$7&lt;&gt;"Y"),NA(),Capability!$Q$10))</f>
        <v/>
      </c>
      <c r="FB173">
        <f>IF(ISNA(ET173),NA(),IF(OR(Capability!$P$10="",Settings!$F$7&lt;&gt;"Y"),NA(),Capability!$P$10))</f>
        <v/>
      </c>
      <c r="FH173">
        <f>IF((FK$1+169)&gt;FI$1,NA(),(FK$1+169)-4)</f>
        <v/>
      </c>
      <c r="FI173">
        <f>IF((FK$1+169)&gt;FI$1,NA(),INDEX('Data Entry'!$N$5:$N$10004,(FK$1+169)-4))</f>
        <v/>
      </c>
      <c r="FJ173">
        <f>IF(ISNA(FH173),NA(),Capability!$K$11)</f>
        <v/>
      </c>
      <c r="FK173">
        <f>IF(ISNA(FH173),NA(),Capability!$J$11)</f>
        <v/>
      </c>
      <c r="FL173">
        <f>IF(ISNA(FH173),NA(),Capability!$L$11)</f>
        <v/>
      </c>
      <c r="FM173">
        <f>IF(OR(ISNA(FI173),ISNA(FI172)),NA(),ABS(FI173-FI172))</f>
        <v/>
      </c>
      <c r="FN173">
        <f>IF(ISNA(FH173),NA(),Capability!$N$11)</f>
        <v/>
      </c>
      <c r="FO173">
        <f>IF(ISNA(FH173),NA(),IF(OR(Capability!$Q$11="",Settings!$F$7&lt;&gt;"Y"),NA(),Capability!$Q$11))</f>
        <v/>
      </c>
      <c r="FP173">
        <f>IF(ISNA(FH173),NA(),IF(OR(Capability!$P$11="",Settings!$F$7&lt;&gt;"Y"),NA(),Capability!$P$11))</f>
        <v/>
      </c>
      <c r="FV173">
        <f>IF((FY$1+169)&gt;FW$1,NA(),(FY$1+169)-4)</f>
        <v/>
      </c>
      <c r="FW173">
        <f>IF((FY$1+169)&gt;FW$1,NA(),INDEX('Data Entry'!$O$5:$O$10004,(FY$1+169)-4))</f>
        <v/>
      </c>
      <c r="FX173">
        <f>IF(ISNA(FV173),NA(),Capability!$K$12)</f>
        <v/>
      </c>
      <c r="FY173">
        <f>IF(ISNA(FV173),NA(),Capability!$J$12)</f>
        <v/>
      </c>
      <c r="FZ173">
        <f>IF(ISNA(FV173),NA(),Capability!$L$12)</f>
        <v/>
      </c>
      <c r="GA173">
        <f>IF(OR(ISNA(FW173),ISNA(FW172)),NA(),ABS(FW173-FW172))</f>
        <v/>
      </c>
      <c r="GB173">
        <f>IF(ISNA(FV173),NA(),Capability!$N$12)</f>
        <v/>
      </c>
      <c r="GC173">
        <f>IF(ISNA(FV173),NA(),IF(OR(Capability!$Q$12="",Settings!$F$7&lt;&gt;"Y"),NA(),Capability!$Q$12))</f>
        <v/>
      </c>
      <c r="GD173">
        <f>IF(ISNA(FV173),NA(),IF(OR(Capability!$P$12="",Settings!$F$7&lt;&gt;"Y"),NA(),Capability!$P$12))</f>
        <v/>
      </c>
      <c r="GJ173">
        <f>IF((GM$1+169)&gt;GK$1,NA(),(GM$1+169)-4)</f>
        <v/>
      </c>
      <c r="GK173">
        <f>IF((GM$1+169)&gt;GK$1,NA(),INDEX('Data Entry'!$P$5:$P$10004,(GM$1+169)-4))</f>
        <v/>
      </c>
      <c r="GL173">
        <f>IF(ISNA(GJ173),NA(),Capability!$K$13)</f>
        <v/>
      </c>
      <c r="GM173">
        <f>IF(ISNA(GJ173),NA(),Capability!$J$13)</f>
        <v/>
      </c>
      <c r="GN173">
        <f>IF(ISNA(GJ173),NA(),Capability!$L$13)</f>
        <v/>
      </c>
      <c r="GO173">
        <f>IF(OR(ISNA(GK173),ISNA(GK172)),NA(),ABS(GK173-GK172))</f>
        <v/>
      </c>
      <c r="GP173">
        <f>IF(ISNA(GJ173),NA(),Capability!$N$13)</f>
        <v/>
      </c>
      <c r="GQ173">
        <f>IF(ISNA(GJ173),NA(),IF(OR(Capability!$Q$13="",Settings!$F$7&lt;&gt;"Y"),NA(),Capability!$Q$13))</f>
        <v/>
      </c>
      <c r="GR173">
        <f>IF(ISNA(GJ173),NA(),IF(OR(Capability!$P$13="",Settings!$F$7&lt;&gt;"Y"),NA(),Capability!$P$13))</f>
        <v/>
      </c>
      <c r="GX173">
        <f>IF((HA$1+169)&gt;GY$1,NA(),(HA$1+169)-4)</f>
        <v/>
      </c>
      <c r="GY173">
        <f>IF((HA$1+169)&gt;GY$1,NA(),INDEX('Data Entry'!$Q$5:$Q$10004,(HA$1+169)-4))</f>
        <v/>
      </c>
      <c r="GZ173">
        <f>IF(ISNA(GX173),NA(),Capability!$K$14)</f>
        <v/>
      </c>
      <c r="HA173">
        <f>IF(ISNA(GX173),NA(),Capability!$J$14)</f>
        <v/>
      </c>
      <c r="HB173">
        <f>IF(ISNA(GX173),NA(),Capability!$L$14)</f>
        <v/>
      </c>
      <c r="HC173">
        <f>IF(OR(ISNA(GY173),ISNA(GY172)),NA(),ABS(GY173-GY172))</f>
        <v/>
      </c>
      <c r="HD173">
        <f>IF(ISNA(GX173),NA(),Capability!$N$14)</f>
        <v/>
      </c>
      <c r="HE173">
        <f>IF(ISNA(GX173),NA(),IF(OR(Capability!$Q$14="",Settings!$F$7&lt;&gt;"Y"),NA(),Capability!$Q$14))</f>
        <v/>
      </c>
      <c r="HF173">
        <f>IF(ISNA(GX173),NA(),IF(OR(Capability!$P$14="",Settings!$F$7&lt;&gt;"Y"),NA(),Capability!$P$14))</f>
        <v/>
      </c>
    </row>
    <row r="174">
      <c r="A174" s="35" t="inlineStr">
        <is>
          <t>Std Dev (overall)</t>
        </is>
      </c>
      <c r="B174" s="23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P174">
        <f>IF((CS$1+170)&gt;CQ$1,NA(),(CS$1+170)-4)</f>
        <v/>
      </c>
      <c r="CQ174">
        <f>IF((CS$1+170)&gt;CQ$1,NA(),INDEX('Data Entry'!$I$5:$I$10004,(CS$1+170)-4))</f>
        <v/>
      </c>
      <c r="CR174">
        <f>IF(ISNA(CP174),NA(),Capability!$K$6)</f>
        <v/>
      </c>
      <c r="CS174">
        <f>IF(ISNA(CP174),NA(),Capability!$J$6)</f>
        <v/>
      </c>
      <c r="CT174">
        <f>IF(ISNA(CP174),NA(),Capability!$L$6)</f>
        <v/>
      </c>
      <c r="CU174">
        <f>IF(OR(ISNA(CQ174),ISNA(CQ173)),NA(),ABS(CQ174-CQ173))</f>
        <v/>
      </c>
      <c r="CV174">
        <f>IF(ISNA(CP174),NA(),Capability!$N$6)</f>
        <v/>
      </c>
      <c r="CW174">
        <f>IF(ISNA(CP174),NA(),IF(OR(Capability!$Q$6="",Settings!$F$7&lt;&gt;"Y"),NA(),Capability!$Q$6))</f>
        <v/>
      </c>
      <c r="CX174">
        <f>IF(ISNA(CP174),NA(),IF(OR(Capability!$P$6="",Settings!$F$7&lt;&gt;"Y"),NA(),Capability!$P$6))</f>
        <v/>
      </c>
      <c r="DD174">
        <f>IF((DG$1+170)&gt;DE$1,NA(),(DG$1+170)-4)</f>
        <v/>
      </c>
      <c r="DE174">
        <f>IF((DG$1+170)&gt;DE$1,NA(),INDEX('Data Entry'!$J$5:$J$10004,(DG$1+170)-4))</f>
        <v/>
      </c>
      <c r="DF174">
        <f>IF(ISNA(DD174),NA(),Capability!$K$7)</f>
        <v/>
      </c>
      <c r="DG174">
        <f>IF(ISNA(DD174),NA(),Capability!$J$7)</f>
        <v/>
      </c>
      <c r="DH174">
        <f>IF(ISNA(DD174),NA(),Capability!$L$7)</f>
        <v/>
      </c>
      <c r="DI174">
        <f>IF(OR(ISNA(DE174),ISNA(DE173)),NA(),ABS(DE174-DE173))</f>
        <v/>
      </c>
      <c r="DJ174">
        <f>IF(ISNA(DD174),NA(),Capability!$N$7)</f>
        <v/>
      </c>
      <c r="DK174">
        <f>IF(ISNA(DD174),NA(),IF(OR(Capability!$Q$7="",Settings!$F$7&lt;&gt;"Y"),NA(),Capability!$Q$7))</f>
        <v/>
      </c>
      <c r="DL174">
        <f>IF(ISNA(DD174),NA(),IF(OR(Capability!$P$7="",Settings!$F$7&lt;&gt;"Y"),NA(),Capability!$P$7))</f>
        <v/>
      </c>
      <c r="DR174">
        <f>IF((DU$1+170)&gt;DS$1,NA(),(DU$1+170)-4)</f>
        <v/>
      </c>
      <c r="DS174">
        <f>IF((DU$1+170)&gt;DS$1,NA(),INDEX('Data Entry'!$K$5:$K$10004,(DU$1+170)-4))</f>
        <v/>
      </c>
      <c r="DT174">
        <f>IF(ISNA(DR174),NA(),Capability!$K$8)</f>
        <v/>
      </c>
      <c r="DU174">
        <f>IF(ISNA(DR174),NA(),Capability!$J$8)</f>
        <v/>
      </c>
      <c r="DV174">
        <f>IF(ISNA(DR174),NA(),Capability!$L$8)</f>
        <v/>
      </c>
      <c r="DW174">
        <f>IF(OR(ISNA(DS174),ISNA(DS173)),NA(),ABS(DS174-DS173))</f>
        <v/>
      </c>
      <c r="DX174">
        <f>IF(ISNA(DR174),NA(),Capability!$N$8)</f>
        <v/>
      </c>
      <c r="DY174">
        <f>IF(ISNA(DR174),NA(),IF(OR(Capability!$Q$8="",Settings!$F$7&lt;&gt;"Y"),NA(),Capability!$Q$8))</f>
        <v/>
      </c>
      <c r="DZ174">
        <f>IF(ISNA(DR174),NA(),IF(OR(Capability!$P$8="",Settings!$F$7&lt;&gt;"Y"),NA(),Capability!$P$8))</f>
        <v/>
      </c>
      <c r="EF174">
        <f>IF((EI$1+170)&gt;EG$1,NA(),(EI$1+170)-4)</f>
        <v/>
      </c>
      <c r="EG174">
        <f>IF((EI$1+170)&gt;EG$1,NA(),INDEX('Data Entry'!$L$5:$L$10004,(EI$1+170)-4))</f>
        <v/>
      </c>
      <c r="EH174">
        <f>IF(ISNA(EF174),NA(),Capability!$K$9)</f>
        <v/>
      </c>
      <c r="EI174">
        <f>IF(ISNA(EF174),NA(),Capability!$J$9)</f>
        <v/>
      </c>
      <c r="EJ174">
        <f>IF(ISNA(EF174),NA(),Capability!$L$9)</f>
        <v/>
      </c>
      <c r="EK174">
        <f>IF(OR(ISNA(EG174),ISNA(EG173)),NA(),ABS(EG174-EG173))</f>
        <v/>
      </c>
      <c r="EL174">
        <f>IF(ISNA(EF174),NA(),Capability!$N$9)</f>
        <v/>
      </c>
      <c r="EM174">
        <f>IF(ISNA(EF174),NA(),IF(OR(Capability!$Q$9="",Settings!$F$7&lt;&gt;"Y"),NA(),Capability!$Q$9))</f>
        <v/>
      </c>
      <c r="EN174">
        <f>IF(ISNA(EF174),NA(),IF(OR(Capability!$P$9="",Settings!$F$7&lt;&gt;"Y"),NA(),Capability!$P$9))</f>
        <v/>
      </c>
      <c r="ET174">
        <f>IF((EW$1+170)&gt;EU$1,NA(),(EW$1+170)-4)</f>
        <v/>
      </c>
      <c r="EU174">
        <f>IF((EW$1+170)&gt;EU$1,NA(),INDEX('Data Entry'!$M$5:$M$10004,(EW$1+170)-4))</f>
        <v/>
      </c>
      <c r="EV174">
        <f>IF(ISNA(ET174),NA(),Capability!$K$10)</f>
        <v/>
      </c>
      <c r="EW174">
        <f>IF(ISNA(ET174),NA(),Capability!$J$10)</f>
        <v/>
      </c>
      <c r="EX174">
        <f>IF(ISNA(ET174),NA(),Capability!$L$10)</f>
        <v/>
      </c>
      <c r="EY174">
        <f>IF(OR(ISNA(EU174),ISNA(EU173)),NA(),ABS(EU174-EU173))</f>
        <v/>
      </c>
      <c r="EZ174">
        <f>IF(ISNA(ET174),NA(),Capability!$N$10)</f>
        <v/>
      </c>
      <c r="FA174">
        <f>IF(ISNA(ET174),NA(),IF(OR(Capability!$Q$10="",Settings!$F$7&lt;&gt;"Y"),NA(),Capability!$Q$10))</f>
        <v/>
      </c>
      <c r="FB174">
        <f>IF(ISNA(ET174),NA(),IF(OR(Capability!$P$10="",Settings!$F$7&lt;&gt;"Y"),NA(),Capability!$P$10))</f>
        <v/>
      </c>
      <c r="FH174">
        <f>IF((FK$1+170)&gt;FI$1,NA(),(FK$1+170)-4)</f>
        <v/>
      </c>
      <c r="FI174">
        <f>IF((FK$1+170)&gt;FI$1,NA(),INDEX('Data Entry'!$N$5:$N$10004,(FK$1+170)-4))</f>
        <v/>
      </c>
      <c r="FJ174">
        <f>IF(ISNA(FH174),NA(),Capability!$K$11)</f>
        <v/>
      </c>
      <c r="FK174">
        <f>IF(ISNA(FH174),NA(),Capability!$J$11)</f>
        <v/>
      </c>
      <c r="FL174">
        <f>IF(ISNA(FH174),NA(),Capability!$L$11)</f>
        <v/>
      </c>
      <c r="FM174">
        <f>IF(OR(ISNA(FI174),ISNA(FI173)),NA(),ABS(FI174-FI173))</f>
        <v/>
      </c>
      <c r="FN174">
        <f>IF(ISNA(FH174),NA(),Capability!$N$11)</f>
        <v/>
      </c>
      <c r="FO174">
        <f>IF(ISNA(FH174),NA(),IF(OR(Capability!$Q$11="",Settings!$F$7&lt;&gt;"Y"),NA(),Capability!$Q$11))</f>
        <v/>
      </c>
      <c r="FP174">
        <f>IF(ISNA(FH174),NA(),IF(OR(Capability!$P$11="",Settings!$F$7&lt;&gt;"Y"),NA(),Capability!$P$11))</f>
        <v/>
      </c>
      <c r="FV174">
        <f>IF((FY$1+170)&gt;FW$1,NA(),(FY$1+170)-4)</f>
        <v/>
      </c>
      <c r="FW174">
        <f>IF((FY$1+170)&gt;FW$1,NA(),INDEX('Data Entry'!$O$5:$O$10004,(FY$1+170)-4))</f>
        <v/>
      </c>
      <c r="FX174">
        <f>IF(ISNA(FV174),NA(),Capability!$K$12)</f>
        <v/>
      </c>
      <c r="FY174">
        <f>IF(ISNA(FV174),NA(),Capability!$J$12)</f>
        <v/>
      </c>
      <c r="FZ174">
        <f>IF(ISNA(FV174),NA(),Capability!$L$12)</f>
        <v/>
      </c>
      <c r="GA174">
        <f>IF(OR(ISNA(FW174),ISNA(FW173)),NA(),ABS(FW174-FW173))</f>
        <v/>
      </c>
      <c r="GB174">
        <f>IF(ISNA(FV174),NA(),Capability!$N$12)</f>
        <v/>
      </c>
      <c r="GC174">
        <f>IF(ISNA(FV174),NA(),IF(OR(Capability!$Q$12="",Settings!$F$7&lt;&gt;"Y"),NA(),Capability!$Q$12))</f>
        <v/>
      </c>
      <c r="GD174">
        <f>IF(ISNA(FV174),NA(),IF(OR(Capability!$P$12="",Settings!$F$7&lt;&gt;"Y"),NA(),Capability!$P$12))</f>
        <v/>
      </c>
      <c r="GJ174">
        <f>IF((GM$1+170)&gt;GK$1,NA(),(GM$1+170)-4)</f>
        <v/>
      </c>
      <c r="GK174">
        <f>IF((GM$1+170)&gt;GK$1,NA(),INDEX('Data Entry'!$P$5:$P$10004,(GM$1+170)-4))</f>
        <v/>
      </c>
      <c r="GL174">
        <f>IF(ISNA(GJ174),NA(),Capability!$K$13)</f>
        <v/>
      </c>
      <c r="GM174">
        <f>IF(ISNA(GJ174),NA(),Capability!$J$13)</f>
        <v/>
      </c>
      <c r="GN174">
        <f>IF(ISNA(GJ174),NA(),Capability!$L$13)</f>
        <v/>
      </c>
      <c r="GO174">
        <f>IF(OR(ISNA(GK174),ISNA(GK173)),NA(),ABS(GK174-GK173))</f>
        <v/>
      </c>
      <c r="GP174">
        <f>IF(ISNA(GJ174),NA(),Capability!$N$13)</f>
        <v/>
      </c>
      <c r="GQ174">
        <f>IF(ISNA(GJ174),NA(),IF(OR(Capability!$Q$13="",Settings!$F$7&lt;&gt;"Y"),NA(),Capability!$Q$13))</f>
        <v/>
      </c>
      <c r="GR174">
        <f>IF(ISNA(GJ174),NA(),IF(OR(Capability!$P$13="",Settings!$F$7&lt;&gt;"Y"),NA(),Capability!$P$13))</f>
        <v/>
      </c>
      <c r="GX174">
        <f>IF((HA$1+170)&gt;GY$1,NA(),(HA$1+170)-4)</f>
        <v/>
      </c>
      <c r="GY174">
        <f>IF((HA$1+170)&gt;GY$1,NA(),INDEX('Data Entry'!$Q$5:$Q$10004,(HA$1+170)-4))</f>
        <v/>
      </c>
      <c r="GZ174">
        <f>IF(ISNA(GX174),NA(),Capability!$K$14)</f>
        <v/>
      </c>
      <c r="HA174">
        <f>IF(ISNA(GX174),NA(),Capability!$J$14)</f>
        <v/>
      </c>
      <c r="HB174">
        <f>IF(ISNA(GX174),NA(),Capability!$L$14)</f>
        <v/>
      </c>
      <c r="HC174">
        <f>IF(OR(ISNA(GY174),ISNA(GY173)),NA(),ABS(GY174-GY173))</f>
        <v/>
      </c>
      <c r="HD174">
        <f>IF(ISNA(GX174),NA(),Capability!$N$14)</f>
        <v/>
      </c>
      <c r="HE174">
        <f>IF(ISNA(GX174),NA(),IF(OR(Capability!$Q$14="",Settings!$F$7&lt;&gt;"Y"),NA(),Capability!$Q$14))</f>
        <v/>
      </c>
      <c r="HF174">
        <f>IF(ISNA(GX174),NA(),IF(OR(Capability!$P$14="",Settings!$F$7&lt;&gt;"Y"),NA(),Capability!$P$14))</f>
        <v/>
      </c>
    </row>
    <row r="175">
      <c r="A175" s="35" t="inlineStr">
        <is>
          <t>Sigma (within)</t>
        </is>
      </c>
      <c r="B175" s="23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P175">
        <f>IF((CS$1+171)&gt;CQ$1,NA(),(CS$1+171)-4)</f>
        <v/>
      </c>
      <c r="CQ175">
        <f>IF((CS$1+171)&gt;CQ$1,NA(),INDEX('Data Entry'!$I$5:$I$10004,(CS$1+171)-4))</f>
        <v/>
      </c>
      <c r="CR175">
        <f>IF(ISNA(CP175),NA(),Capability!$K$6)</f>
        <v/>
      </c>
      <c r="CS175">
        <f>IF(ISNA(CP175),NA(),Capability!$J$6)</f>
        <v/>
      </c>
      <c r="CT175">
        <f>IF(ISNA(CP175),NA(),Capability!$L$6)</f>
        <v/>
      </c>
      <c r="CU175">
        <f>IF(OR(ISNA(CQ175),ISNA(CQ174)),NA(),ABS(CQ175-CQ174))</f>
        <v/>
      </c>
      <c r="CV175">
        <f>IF(ISNA(CP175),NA(),Capability!$N$6)</f>
        <v/>
      </c>
      <c r="CW175">
        <f>IF(ISNA(CP175),NA(),IF(OR(Capability!$Q$6="",Settings!$F$7&lt;&gt;"Y"),NA(),Capability!$Q$6))</f>
        <v/>
      </c>
      <c r="CX175">
        <f>IF(ISNA(CP175),NA(),IF(OR(Capability!$P$6="",Settings!$F$7&lt;&gt;"Y"),NA(),Capability!$P$6))</f>
        <v/>
      </c>
      <c r="DD175">
        <f>IF((DG$1+171)&gt;DE$1,NA(),(DG$1+171)-4)</f>
        <v/>
      </c>
      <c r="DE175">
        <f>IF((DG$1+171)&gt;DE$1,NA(),INDEX('Data Entry'!$J$5:$J$10004,(DG$1+171)-4))</f>
        <v/>
      </c>
      <c r="DF175">
        <f>IF(ISNA(DD175),NA(),Capability!$K$7)</f>
        <v/>
      </c>
      <c r="DG175">
        <f>IF(ISNA(DD175),NA(),Capability!$J$7)</f>
        <v/>
      </c>
      <c r="DH175">
        <f>IF(ISNA(DD175),NA(),Capability!$L$7)</f>
        <v/>
      </c>
      <c r="DI175">
        <f>IF(OR(ISNA(DE175),ISNA(DE174)),NA(),ABS(DE175-DE174))</f>
        <v/>
      </c>
      <c r="DJ175">
        <f>IF(ISNA(DD175),NA(),Capability!$N$7)</f>
        <v/>
      </c>
      <c r="DK175">
        <f>IF(ISNA(DD175),NA(),IF(OR(Capability!$Q$7="",Settings!$F$7&lt;&gt;"Y"),NA(),Capability!$Q$7))</f>
        <v/>
      </c>
      <c r="DL175">
        <f>IF(ISNA(DD175),NA(),IF(OR(Capability!$P$7="",Settings!$F$7&lt;&gt;"Y"),NA(),Capability!$P$7))</f>
        <v/>
      </c>
      <c r="DR175">
        <f>IF((DU$1+171)&gt;DS$1,NA(),(DU$1+171)-4)</f>
        <v/>
      </c>
      <c r="DS175">
        <f>IF((DU$1+171)&gt;DS$1,NA(),INDEX('Data Entry'!$K$5:$K$10004,(DU$1+171)-4))</f>
        <v/>
      </c>
      <c r="DT175">
        <f>IF(ISNA(DR175),NA(),Capability!$K$8)</f>
        <v/>
      </c>
      <c r="DU175">
        <f>IF(ISNA(DR175),NA(),Capability!$J$8)</f>
        <v/>
      </c>
      <c r="DV175">
        <f>IF(ISNA(DR175),NA(),Capability!$L$8)</f>
        <v/>
      </c>
      <c r="DW175">
        <f>IF(OR(ISNA(DS175),ISNA(DS174)),NA(),ABS(DS175-DS174))</f>
        <v/>
      </c>
      <c r="DX175">
        <f>IF(ISNA(DR175),NA(),Capability!$N$8)</f>
        <v/>
      </c>
      <c r="DY175">
        <f>IF(ISNA(DR175),NA(),IF(OR(Capability!$Q$8="",Settings!$F$7&lt;&gt;"Y"),NA(),Capability!$Q$8))</f>
        <v/>
      </c>
      <c r="DZ175">
        <f>IF(ISNA(DR175),NA(),IF(OR(Capability!$P$8="",Settings!$F$7&lt;&gt;"Y"),NA(),Capability!$P$8))</f>
        <v/>
      </c>
      <c r="EF175">
        <f>IF((EI$1+171)&gt;EG$1,NA(),(EI$1+171)-4)</f>
        <v/>
      </c>
      <c r="EG175">
        <f>IF((EI$1+171)&gt;EG$1,NA(),INDEX('Data Entry'!$L$5:$L$10004,(EI$1+171)-4))</f>
        <v/>
      </c>
      <c r="EH175">
        <f>IF(ISNA(EF175),NA(),Capability!$K$9)</f>
        <v/>
      </c>
      <c r="EI175">
        <f>IF(ISNA(EF175),NA(),Capability!$J$9)</f>
        <v/>
      </c>
      <c r="EJ175">
        <f>IF(ISNA(EF175),NA(),Capability!$L$9)</f>
        <v/>
      </c>
      <c r="EK175">
        <f>IF(OR(ISNA(EG175),ISNA(EG174)),NA(),ABS(EG175-EG174))</f>
        <v/>
      </c>
      <c r="EL175">
        <f>IF(ISNA(EF175),NA(),Capability!$N$9)</f>
        <v/>
      </c>
      <c r="EM175">
        <f>IF(ISNA(EF175),NA(),IF(OR(Capability!$Q$9="",Settings!$F$7&lt;&gt;"Y"),NA(),Capability!$Q$9))</f>
        <v/>
      </c>
      <c r="EN175">
        <f>IF(ISNA(EF175),NA(),IF(OR(Capability!$P$9="",Settings!$F$7&lt;&gt;"Y"),NA(),Capability!$P$9))</f>
        <v/>
      </c>
      <c r="ET175">
        <f>IF((EW$1+171)&gt;EU$1,NA(),(EW$1+171)-4)</f>
        <v/>
      </c>
      <c r="EU175">
        <f>IF((EW$1+171)&gt;EU$1,NA(),INDEX('Data Entry'!$M$5:$M$10004,(EW$1+171)-4))</f>
        <v/>
      </c>
      <c r="EV175">
        <f>IF(ISNA(ET175),NA(),Capability!$K$10)</f>
        <v/>
      </c>
      <c r="EW175">
        <f>IF(ISNA(ET175),NA(),Capability!$J$10)</f>
        <v/>
      </c>
      <c r="EX175">
        <f>IF(ISNA(ET175),NA(),Capability!$L$10)</f>
        <v/>
      </c>
      <c r="EY175">
        <f>IF(OR(ISNA(EU175),ISNA(EU174)),NA(),ABS(EU175-EU174))</f>
        <v/>
      </c>
      <c r="EZ175">
        <f>IF(ISNA(ET175),NA(),Capability!$N$10)</f>
        <v/>
      </c>
      <c r="FA175">
        <f>IF(ISNA(ET175),NA(),IF(OR(Capability!$Q$10="",Settings!$F$7&lt;&gt;"Y"),NA(),Capability!$Q$10))</f>
        <v/>
      </c>
      <c r="FB175">
        <f>IF(ISNA(ET175),NA(),IF(OR(Capability!$P$10="",Settings!$F$7&lt;&gt;"Y"),NA(),Capability!$P$10))</f>
        <v/>
      </c>
      <c r="FH175">
        <f>IF((FK$1+171)&gt;FI$1,NA(),(FK$1+171)-4)</f>
        <v/>
      </c>
      <c r="FI175">
        <f>IF((FK$1+171)&gt;FI$1,NA(),INDEX('Data Entry'!$N$5:$N$10004,(FK$1+171)-4))</f>
        <v/>
      </c>
      <c r="FJ175">
        <f>IF(ISNA(FH175),NA(),Capability!$K$11)</f>
        <v/>
      </c>
      <c r="FK175">
        <f>IF(ISNA(FH175),NA(),Capability!$J$11)</f>
        <v/>
      </c>
      <c r="FL175">
        <f>IF(ISNA(FH175),NA(),Capability!$L$11)</f>
        <v/>
      </c>
      <c r="FM175">
        <f>IF(OR(ISNA(FI175),ISNA(FI174)),NA(),ABS(FI175-FI174))</f>
        <v/>
      </c>
      <c r="FN175">
        <f>IF(ISNA(FH175),NA(),Capability!$N$11)</f>
        <v/>
      </c>
      <c r="FO175">
        <f>IF(ISNA(FH175),NA(),IF(OR(Capability!$Q$11="",Settings!$F$7&lt;&gt;"Y"),NA(),Capability!$Q$11))</f>
        <v/>
      </c>
      <c r="FP175">
        <f>IF(ISNA(FH175),NA(),IF(OR(Capability!$P$11="",Settings!$F$7&lt;&gt;"Y"),NA(),Capability!$P$11))</f>
        <v/>
      </c>
      <c r="FV175">
        <f>IF((FY$1+171)&gt;FW$1,NA(),(FY$1+171)-4)</f>
        <v/>
      </c>
      <c r="FW175">
        <f>IF((FY$1+171)&gt;FW$1,NA(),INDEX('Data Entry'!$O$5:$O$10004,(FY$1+171)-4))</f>
        <v/>
      </c>
      <c r="FX175">
        <f>IF(ISNA(FV175),NA(),Capability!$K$12)</f>
        <v/>
      </c>
      <c r="FY175">
        <f>IF(ISNA(FV175),NA(),Capability!$J$12)</f>
        <v/>
      </c>
      <c r="FZ175">
        <f>IF(ISNA(FV175),NA(),Capability!$L$12)</f>
        <v/>
      </c>
      <c r="GA175">
        <f>IF(OR(ISNA(FW175),ISNA(FW174)),NA(),ABS(FW175-FW174))</f>
        <v/>
      </c>
      <c r="GB175">
        <f>IF(ISNA(FV175),NA(),Capability!$N$12)</f>
        <v/>
      </c>
      <c r="GC175">
        <f>IF(ISNA(FV175),NA(),IF(OR(Capability!$Q$12="",Settings!$F$7&lt;&gt;"Y"),NA(),Capability!$Q$12))</f>
        <v/>
      </c>
      <c r="GD175">
        <f>IF(ISNA(FV175),NA(),IF(OR(Capability!$P$12="",Settings!$F$7&lt;&gt;"Y"),NA(),Capability!$P$12))</f>
        <v/>
      </c>
      <c r="GJ175">
        <f>IF((GM$1+171)&gt;GK$1,NA(),(GM$1+171)-4)</f>
        <v/>
      </c>
      <c r="GK175">
        <f>IF((GM$1+171)&gt;GK$1,NA(),INDEX('Data Entry'!$P$5:$P$10004,(GM$1+171)-4))</f>
        <v/>
      </c>
      <c r="GL175">
        <f>IF(ISNA(GJ175),NA(),Capability!$K$13)</f>
        <v/>
      </c>
      <c r="GM175">
        <f>IF(ISNA(GJ175),NA(),Capability!$J$13)</f>
        <v/>
      </c>
      <c r="GN175">
        <f>IF(ISNA(GJ175),NA(),Capability!$L$13)</f>
        <v/>
      </c>
      <c r="GO175">
        <f>IF(OR(ISNA(GK175),ISNA(GK174)),NA(),ABS(GK175-GK174))</f>
        <v/>
      </c>
      <c r="GP175">
        <f>IF(ISNA(GJ175),NA(),Capability!$N$13)</f>
        <v/>
      </c>
      <c r="GQ175">
        <f>IF(ISNA(GJ175),NA(),IF(OR(Capability!$Q$13="",Settings!$F$7&lt;&gt;"Y"),NA(),Capability!$Q$13))</f>
        <v/>
      </c>
      <c r="GR175">
        <f>IF(ISNA(GJ175),NA(),IF(OR(Capability!$P$13="",Settings!$F$7&lt;&gt;"Y"),NA(),Capability!$P$13))</f>
        <v/>
      </c>
      <c r="GX175">
        <f>IF((HA$1+171)&gt;GY$1,NA(),(HA$1+171)-4)</f>
        <v/>
      </c>
      <c r="GY175">
        <f>IF((HA$1+171)&gt;GY$1,NA(),INDEX('Data Entry'!$Q$5:$Q$10004,(HA$1+171)-4))</f>
        <v/>
      </c>
      <c r="GZ175">
        <f>IF(ISNA(GX175),NA(),Capability!$K$14)</f>
        <v/>
      </c>
      <c r="HA175">
        <f>IF(ISNA(GX175),NA(),Capability!$J$14)</f>
        <v/>
      </c>
      <c r="HB175">
        <f>IF(ISNA(GX175),NA(),Capability!$L$14)</f>
        <v/>
      </c>
      <c r="HC175">
        <f>IF(OR(ISNA(GY175),ISNA(GY174)),NA(),ABS(GY175-GY174))</f>
        <v/>
      </c>
      <c r="HD175">
        <f>IF(ISNA(GX175),NA(),Capability!$N$14)</f>
        <v/>
      </c>
      <c r="HE175">
        <f>IF(ISNA(GX175),NA(),IF(OR(Capability!$Q$14="",Settings!$F$7&lt;&gt;"Y"),NA(),Capability!$Q$14))</f>
        <v/>
      </c>
      <c r="HF175">
        <f>IF(ISNA(GX175),NA(),IF(OR(Capability!$P$14="",Settings!$F$7&lt;&gt;"Y"),NA(),Capability!$P$14))</f>
        <v/>
      </c>
    </row>
    <row r="176">
      <c r="A176" s="37" t="inlineStr">
        <is>
          <t>CONTROL</t>
        </is>
      </c>
      <c r="B176" s="28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P176">
        <f>IF((CS$1+172)&gt;CQ$1,NA(),(CS$1+172)-4)</f>
        <v/>
      </c>
      <c r="CQ176">
        <f>IF((CS$1+172)&gt;CQ$1,NA(),INDEX('Data Entry'!$I$5:$I$10004,(CS$1+172)-4))</f>
        <v/>
      </c>
      <c r="CR176">
        <f>IF(ISNA(CP176),NA(),Capability!$K$6)</f>
        <v/>
      </c>
      <c r="CS176">
        <f>IF(ISNA(CP176),NA(),Capability!$J$6)</f>
        <v/>
      </c>
      <c r="CT176">
        <f>IF(ISNA(CP176),NA(),Capability!$L$6)</f>
        <v/>
      </c>
      <c r="CU176">
        <f>IF(OR(ISNA(CQ176),ISNA(CQ175)),NA(),ABS(CQ176-CQ175))</f>
        <v/>
      </c>
      <c r="CV176">
        <f>IF(ISNA(CP176),NA(),Capability!$N$6)</f>
        <v/>
      </c>
      <c r="CW176">
        <f>IF(ISNA(CP176),NA(),IF(OR(Capability!$Q$6="",Settings!$F$7&lt;&gt;"Y"),NA(),Capability!$Q$6))</f>
        <v/>
      </c>
      <c r="CX176">
        <f>IF(ISNA(CP176),NA(),IF(OR(Capability!$P$6="",Settings!$F$7&lt;&gt;"Y"),NA(),Capability!$P$6))</f>
        <v/>
      </c>
      <c r="DD176">
        <f>IF((DG$1+172)&gt;DE$1,NA(),(DG$1+172)-4)</f>
        <v/>
      </c>
      <c r="DE176">
        <f>IF((DG$1+172)&gt;DE$1,NA(),INDEX('Data Entry'!$J$5:$J$10004,(DG$1+172)-4))</f>
        <v/>
      </c>
      <c r="DF176">
        <f>IF(ISNA(DD176),NA(),Capability!$K$7)</f>
        <v/>
      </c>
      <c r="DG176">
        <f>IF(ISNA(DD176),NA(),Capability!$J$7)</f>
        <v/>
      </c>
      <c r="DH176">
        <f>IF(ISNA(DD176),NA(),Capability!$L$7)</f>
        <v/>
      </c>
      <c r="DI176">
        <f>IF(OR(ISNA(DE176),ISNA(DE175)),NA(),ABS(DE176-DE175))</f>
        <v/>
      </c>
      <c r="DJ176">
        <f>IF(ISNA(DD176),NA(),Capability!$N$7)</f>
        <v/>
      </c>
      <c r="DK176">
        <f>IF(ISNA(DD176),NA(),IF(OR(Capability!$Q$7="",Settings!$F$7&lt;&gt;"Y"),NA(),Capability!$Q$7))</f>
        <v/>
      </c>
      <c r="DL176">
        <f>IF(ISNA(DD176),NA(),IF(OR(Capability!$P$7="",Settings!$F$7&lt;&gt;"Y"),NA(),Capability!$P$7))</f>
        <v/>
      </c>
      <c r="DR176">
        <f>IF((DU$1+172)&gt;DS$1,NA(),(DU$1+172)-4)</f>
        <v/>
      </c>
      <c r="DS176">
        <f>IF((DU$1+172)&gt;DS$1,NA(),INDEX('Data Entry'!$K$5:$K$10004,(DU$1+172)-4))</f>
        <v/>
      </c>
      <c r="DT176">
        <f>IF(ISNA(DR176),NA(),Capability!$K$8)</f>
        <v/>
      </c>
      <c r="DU176">
        <f>IF(ISNA(DR176),NA(),Capability!$J$8)</f>
        <v/>
      </c>
      <c r="DV176">
        <f>IF(ISNA(DR176),NA(),Capability!$L$8)</f>
        <v/>
      </c>
      <c r="DW176">
        <f>IF(OR(ISNA(DS176),ISNA(DS175)),NA(),ABS(DS176-DS175))</f>
        <v/>
      </c>
      <c r="DX176">
        <f>IF(ISNA(DR176),NA(),Capability!$N$8)</f>
        <v/>
      </c>
      <c r="DY176">
        <f>IF(ISNA(DR176),NA(),IF(OR(Capability!$Q$8="",Settings!$F$7&lt;&gt;"Y"),NA(),Capability!$Q$8))</f>
        <v/>
      </c>
      <c r="DZ176">
        <f>IF(ISNA(DR176),NA(),IF(OR(Capability!$P$8="",Settings!$F$7&lt;&gt;"Y"),NA(),Capability!$P$8))</f>
        <v/>
      </c>
      <c r="EF176">
        <f>IF((EI$1+172)&gt;EG$1,NA(),(EI$1+172)-4)</f>
        <v/>
      </c>
      <c r="EG176">
        <f>IF((EI$1+172)&gt;EG$1,NA(),INDEX('Data Entry'!$L$5:$L$10004,(EI$1+172)-4))</f>
        <v/>
      </c>
      <c r="EH176">
        <f>IF(ISNA(EF176),NA(),Capability!$K$9)</f>
        <v/>
      </c>
      <c r="EI176">
        <f>IF(ISNA(EF176),NA(),Capability!$J$9)</f>
        <v/>
      </c>
      <c r="EJ176">
        <f>IF(ISNA(EF176),NA(),Capability!$L$9)</f>
        <v/>
      </c>
      <c r="EK176">
        <f>IF(OR(ISNA(EG176),ISNA(EG175)),NA(),ABS(EG176-EG175))</f>
        <v/>
      </c>
      <c r="EL176">
        <f>IF(ISNA(EF176),NA(),Capability!$N$9)</f>
        <v/>
      </c>
      <c r="EM176">
        <f>IF(ISNA(EF176),NA(),IF(OR(Capability!$Q$9="",Settings!$F$7&lt;&gt;"Y"),NA(),Capability!$Q$9))</f>
        <v/>
      </c>
      <c r="EN176">
        <f>IF(ISNA(EF176),NA(),IF(OR(Capability!$P$9="",Settings!$F$7&lt;&gt;"Y"),NA(),Capability!$P$9))</f>
        <v/>
      </c>
      <c r="ET176">
        <f>IF((EW$1+172)&gt;EU$1,NA(),(EW$1+172)-4)</f>
        <v/>
      </c>
      <c r="EU176">
        <f>IF((EW$1+172)&gt;EU$1,NA(),INDEX('Data Entry'!$M$5:$M$10004,(EW$1+172)-4))</f>
        <v/>
      </c>
      <c r="EV176">
        <f>IF(ISNA(ET176),NA(),Capability!$K$10)</f>
        <v/>
      </c>
      <c r="EW176">
        <f>IF(ISNA(ET176),NA(),Capability!$J$10)</f>
        <v/>
      </c>
      <c r="EX176">
        <f>IF(ISNA(ET176),NA(),Capability!$L$10)</f>
        <v/>
      </c>
      <c r="EY176">
        <f>IF(OR(ISNA(EU176),ISNA(EU175)),NA(),ABS(EU176-EU175))</f>
        <v/>
      </c>
      <c r="EZ176">
        <f>IF(ISNA(ET176),NA(),Capability!$N$10)</f>
        <v/>
      </c>
      <c r="FA176">
        <f>IF(ISNA(ET176),NA(),IF(OR(Capability!$Q$10="",Settings!$F$7&lt;&gt;"Y"),NA(),Capability!$Q$10))</f>
        <v/>
      </c>
      <c r="FB176">
        <f>IF(ISNA(ET176),NA(),IF(OR(Capability!$P$10="",Settings!$F$7&lt;&gt;"Y"),NA(),Capability!$P$10))</f>
        <v/>
      </c>
      <c r="FH176">
        <f>IF((FK$1+172)&gt;FI$1,NA(),(FK$1+172)-4)</f>
        <v/>
      </c>
      <c r="FI176">
        <f>IF((FK$1+172)&gt;FI$1,NA(),INDEX('Data Entry'!$N$5:$N$10004,(FK$1+172)-4))</f>
        <v/>
      </c>
      <c r="FJ176">
        <f>IF(ISNA(FH176),NA(),Capability!$K$11)</f>
        <v/>
      </c>
      <c r="FK176">
        <f>IF(ISNA(FH176),NA(),Capability!$J$11)</f>
        <v/>
      </c>
      <c r="FL176">
        <f>IF(ISNA(FH176),NA(),Capability!$L$11)</f>
        <v/>
      </c>
      <c r="FM176">
        <f>IF(OR(ISNA(FI176),ISNA(FI175)),NA(),ABS(FI176-FI175))</f>
        <v/>
      </c>
      <c r="FN176">
        <f>IF(ISNA(FH176),NA(),Capability!$N$11)</f>
        <v/>
      </c>
      <c r="FO176">
        <f>IF(ISNA(FH176),NA(),IF(OR(Capability!$Q$11="",Settings!$F$7&lt;&gt;"Y"),NA(),Capability!$Q$11))</f>
        <v/>
      </c>
      <c r="FP176">
        <f>IF(ISNA(FH176),NA(),IF(OR(Capability!$P$11="",Settings!$F$7&lt;&gt;"Y"),NA(),Capability!$P$11))</f>
        <v/>
      </c>
      <c r="FV176">
        <f>IF((FY$1+172)&gt;FW$1,NA(),(FY$1+172)-4)</f>
        <v/>
      </c>
      <c r="FW176">
        <f>IF((FY$1+172)&gt;FW$1,NA(),INDEX('Data Entry'!$O$5:$O$10004,(FY$1+172)-4))</f>
        <v/>
      </c>
      <c r="FX176">
        <f>IF(ISNA(FV176),NA(),Capability!$K$12)</f>
        <v/>
      </c>
      <c r="FY176">
        <f>IF(ISNA(FV176),NA(),Capability!$J$12)</f>
        <v/>
      </c>
      <c r="FZ176">
        <f>IF(ISNA(FV176),NA(),Capability!$L$12)</f>
        <v/>
      </c>
      <c r="GA176">
        <f>IF(OR(ISNA(FW176),ISNA(FW175)),NA(),ABS(FW176-FW175))</f>
        <v/>
      </c>
      <c r="GB176">
        <f>IF(ISNA(FV176),NA(),Capability!$N$12)</f>
        <v/>
      </c>
      <c r="GC176">
        <f>IF(ISNA(FV176),NA(),IF(OR(Capability!$Q$12="",Settings!$F$7&lt;&gt;"Y"),NA(),Capability!$Q$12))</f>
        <v/>
      </c>
      <c r="GD176">
        <f>IF(ISNA(FV176),NA(),IF(OR(Capability!$P$12="",Settings!$F$7&lt;&gt;"Y"),NA(),Capability!$P$12))</f>
        <v/>
      </c>
      <c r="GJ176">
        <f>IF((GM$1+172)&gt;GK$1,NA(),(GM$1+172)-4)</f>
        <v/>
      </c>
      <c r="GK176">
        <f>IF((GM$1+172)&gt;GK$1,NA(),INDEX('Data Entry'!$P$5:$P$10004,(GM$1+172)-4))</f>
        <v/>
      </c>
      <c r="GL176">
        <f>IF(ISNA(GJ176),NA(),Capability!$K$13)</f>
        <v/>
      </c>
      <c r="GM176">
        <f>IF(ISNA(GJ176),NA(),Capability!$J$13)</f>
        <v/>
      </c>
      <c r="GN176">
        <f>IF(ISNA(GJ176),NA(),Capability!$L$13)</f>
        <v/>
      </c>
      <c r="GO176">
        <f>IF(OR(ISNA(GK176),ISNA(GK175)),NA(),ABS(GK176-GK175))</f>
        <v/>
      </c>
      <c r="GP176">
        <f>IF(ISNA(GJ176),NA(),Capability!$N$13)</f>
        <v/>
      </c>
      <c r="GQ176">
        <f>IF(ISNA(GJ176),NA(),IF(OR(Capability!$Q$13="",Settings!$F$7&lt;&gt;"Y"),NA(),Capability!$Q$13))</f>
        <v/>
      </c>
      <c r="GR176">
        <f>IF(ISNA(GJ176),NA(),IF(OR(Capability!$P$13="",Settings!$F$7&lt;&gt;"Y"),NA(),Capability!$P$13))</f>
        <v/>
      </c>
      <c r="GX176">
        <f>IF((HA$1+172)&gt;GY$1,NA(),(HA$1+172)-4)</f>
        <v/>
      </c>
      <c r="GY176">
        <f>IF((HA$1+172)&gt;GY$1,NA(),INDEX('Data Entry'!$Q$5:$Q$10004,(HA$1+172)-4))</f>
        <v/>
      </c>
      <c r="GZ176">
        <f>IF(ISNA(GX176),NA(),Capability!$K$14)</f>
        <v/>
      </c>
      <c r="HA176">
        <f>IF(ISNA(GX176),NA(),Capability!$J$14)</f>
        <v/>
      </c>
      <c r="HB176">
        <f>IF(ISNA(GX176),NA(),Capability!$L$14)</f>
        <v/>
      </c>
      <c r="HC176">
        <f>IF(OR(ISNA(GY176),ISNA(GY175)),NA(),ABS(GY176-GY175))</f>
        <v/>
      </c>
      <c r="HD176">
        <f>IF(ISNA(GX176),NA(),Capability!$N$14)</f>
        <v/>
      </c>
      <c r="HE176">
        <f>IF(ISNA(GX176),NA(),IF(OR(Capability!$Q$14="",Settings!$F$7&lt;&gt;"Y"),NA(),Capability!$Q$14))</f>
        <v/>
      </c>
      <c r="HF176">
        <f>IF(ISNA(GX176),NA(),IF(OR(Capability!$P$14="",Settings!$F$7&lt;&gt;"Y"),NA(),Capability!$P$14))</f>
        <v/>
      </c>
    </row>
    <row r="177">
      <c r="A177" s="35" t="inlineStr">
        <is>
          <t>UCL</t>
        </is>
      </c>
      <c r="B177" s="23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P177">
        <f>IF((CS$1+173)&gt;CQ$1,NA(),(CS$1+173)-4)</f>
        <v/>
      </c>
      <c r="CQ177">
        <f>IF((CS$1+173)&gt;CQ$1,NA(),INDEX('Data Entry'!$I$5:$I$10004,(CS$1+173)-4))</f>
        <v/>
      </c>
      <c r="CR177">
        <f>IF(ISNA(CP177),NA(),Capability!$K$6)</f>
        <v/>
      </c>
      <c r="CS177">
        <f>IF(ISNA(CP177),NA(),Capability!$J$6)</f>
        <v/>
      </c>
      <c r="CT177">
        <f>IF(ISNA(CP177),NA(),Capability!$L$6)</f>
        <v/>
      </c>
      <c r="CU177">
        <f>IF(OR(ISNA(CQ177),ISNA(CQ176)),NA(),ABS(CQ177-CQ176))</f>
        <v/>
      </c>
      <c r="CV177">
        <f>IF(ISNA(CP177),NA(),Capability!$N$6)</f>
        <v/>
      </c>
      <c r="CW177">
        <f>IF(ISNA(CP177),NA(),IF(OR(Capability!$Q$6="",Settings!$F$7&lt;&gt;"Y"),NA(),Capability!$Q$6))</f>
        <v/>
      </c>
      <c r="CX177">
        <f>IF(ISNA(CP177),NA(),IF(OR(Capability!$P$6="",Settings!$F$7&lt;&gt;"Y"),NA(),Capability!$P$6))</f>
        <v/>
      </c>
      <c r="DD177">
        <f>IF((DG$1+173)&gt;DE$1,NA(),(DG$1+173)-4)</f>
        <v/>
      </c>
      <c r="DE177">
        <f>IF((DG$1+173)&gt;DE$1,NA(),INDEX('Data Entry'!$J$5:$J$10004,(DG$1+173)-4))</f>
        <v/>
      </c>
      <c r="DF177">
        <f>IF(ISNA(DD177),NA(),Capability!$K$7)</f>
        <v/>
      </c>
      <c r="DG177">
        <f>IF(ISNA(DD177),NA(),Capability!$J$7)</f>
        <v/>
      </c>
      <c r="DH177">
        <f>IF(ISNA(DD177),NA(),Capability!$L$7)</f>
        <v/>
      </c>
      <c r="DI177">
        <f>IF(OR(ISNA(DE177),ISNA(DE176)),NA(),ABS(DE177-DE176))</f>
        <v/>
      </c>
      <c r="DJ177">
        <f>IF(ISNA(DD177),NA(),Capability!$N$7)</f>
        <v/>
      </c>
      <c r="DK177">
        <f>IF(ISNA(DD177),NA(),IF(OR(Capability!$Q$7="",Settings!$F$7&lt;&gt;"Y"),NA(),Capability!$Q$7))</f>
        <v/>
      </c>
      <c r="DL177">
        <f>IF(ISNA(DD177),NA(),IF(OR(Capability!$P$7="",Settings!$F$7&lt;&gt;"Y"),NA(),Capability!$P$7))</f>
        <v/>
      </c>
      <c r="DR177">
        <f>IF((DU$1+173)&gt;DS$1,NA(),(DU$1+173)-4)</f>
        <v/>
      </c>
      <c r="DS177">
        <f>IF((DU$1+173)&gt;DS$1,NA(),INDEX('Data Entry'!$K$5:$K$10004,(DU$1+173)-4))</f>
        <v/>
      </c>
      <c r="DT177">
        <f>IF(ISNA(DR177),NA(),Capability!$K$8)</f>
        <v/>
      </c>
      <c r="DU177">
        <f>IF(ISNA(DR177),NA(),Capability!$J$8)</f>
        <v/>
      </c>
      <c r="DV177">
        <f>IF(ISNA(DR177),NA(),Capability!$L$8)</f>
        <v/>
      </c>
      <c r="DW177">
        <f>IF(OR(ISNA(DS177),ISNA(DS176)),NA(),ABS(DS177-DS176))</f>
        <v/>
      </c>
      <c r="DX177">
        <f>IF(ISNA(DR177),NA(),Capability!$N$8)</f>
        <v/>
      </c>
      <c r="DY177">
        <f>IF(ISNA(DR177),NA(),IF(OR(Capability!$Q$8="",Settings!$F$7&lt;&gt;"Y"),NA(),Capability!$Q$8))</f>
        <v/>
      </c>
      <c r="DZ177">
        <f>IF(ISNA(DR177),NA(),IF(OR(Capability!$P$8="",Settings!$F$7&lt;&gt;"Y"),NA(),Capability!$P$8))</f>
        <v/>
      </c>
      <c r="EF177">
        <f>IF((EI$1+173)&gt;EG$1,NA(),(EI$1+173)-4)</f>
        <v/>
      </c>
      <c r="EG177">
        <f>IF((EI$1+173)&gt;EG$1,NA(),INDEX('Data Entry'!$L$5:$L$10004,(EI$1+173)-4))</f>
        <v/>
      </c>
      <c r="EH177">
        <f>IF(ISNA(EF177),NA(),Capability!$K$9)</f>
        <v/>
      </c>
      <c r="EI177">
        <f>IF(ISNA(EF177),NA(),Capability!$J$9)</f>
        <v/>
      </c>
      <c r="EJ177">
        <f>IF(ISNA(EF177),NA(),Capability!$L$9)</f>
        <v/>
      </c>
      <c r="EK177">
        <f>IF(OR(ISNA(EG177),ISNA(EG176)),NA(),ABS(EG177-EG176))</f>
        <v/>
      </c>
      <c r="EL177">
        <f>IF(ISNA(EF177),NA(),Capability!$N$9)</f>
        <v/>
      </c>
      <c r="EM177">
        <f>IF(ISNA(EF177),NA(),IF(OR(Capability!$Q$9="",Settings!$F$7&lt;&gt;"Y"),NA(),Capability!$Q$9))</f>
        <v/>
      </c>
      <c r="EN177">
        <f>IF(ISNA(EF177),NA(),IF(OR(Capability!$P$9="",Settings!$F$7&lt;&gt;"Y"),NA(),Capability!$P$9))</f>
        <v/>
      </c>
      <c r="ET177">
        <f>IF((EW$1+173)&gt;EU$1,NA(),(EW$1+173)-4)</f>
        <v/>
      </c>
      <c r="EU177">
        <f>IF((EW$1+173)&gt;EU$1,NA(),INDEX('Data Entry'!$M$5:$M$10004,(EW$1+173)-4))</f>
        <v/>
      </c>
      <c r="EV177">
        <f>IF(ISNA(ET177),NA(),Capability!$K$10)</f>
        <v/>
      </c>
      <c r="EW177">
        <f>IF(ISNA(ET177),NA(),Capability!$J$10)</f>
        <v/>
      </c>
      <c r="EX177">
        <f>IF(ISNA(ET177),NA(),Capability!$L$10)</f>
        <v/>
      </c>
      <c r="EY177">
        <f>IF(OR(ISNA(EU177),ISNA(EU176)),NA(),ABS(EU177-EU176))</f>
        <v/>
      </c>
      <c r="EZ177">
        <f>IF(ISNA(ET177),NA(),Capability!$N$10)</f>
        <v/>
      </c>
      <c r="FA177">
        <f>IF(ISNA(ET177),NA(),IF(OR(Capability!$Q$10="",Settings!$F$7&lt;&gt;"Y"),NA(),Capability!$Q$10))</f>
        <v/>
      </c>
      <c r="FB177">
        <f>IF(ISNA(ET177),NA(),IF(OR(Capability!$P$10="",Settings!$F$7&lt;&gt;"Y"),NA(),Capability!$P$10))</f>
        <v/>
      </c>
      <c r="FH177">
        <f>IF((FK$1+173)&gt;FI$1,NA(),(FK$1+173)-4)</f>
        <v/>
      </c>
      <c r="FI177">
        <f>IF((FK$1+173)&gt;FI$1,NA(),INDEX('Data Entry'!$N$5:$N$10004,(FK$1+173)-4))</f>
        <v/>
      </c>
      <c r="FJ177">
        <f>IF(ISNA(FH177),NA(),Capability!$K$11)</f>
        <v/>
      </c>
      <c r="FK177">
        <f>IF(ISNA(FH177),NA(),Capability!$J$11)</f>
        <v/>
      </c>
      <c r="FL177">
        <f>IF(ISNA(FH177),NA(),Capability!$L$11)</f>
        <v/>
      </c>
      <c r="FM177">
        <f>IF(OR(ISNA(FI177),ISNA(FI176)),NA(),ABS(FI177-FI176))</f>
        <v/>
      </c>
      <c r="FN177">
        <f>IF(ISNA(FH177),NA(),Capability!$N$11)</f>
        <v/>
      </c>
      <c r="FO177">
        <f>IF(ISNA(FH177),NA(),IF(OR(Capability!$Q$11="",Settings!$F$7&lt;&gt;"Y"),NA(),Capability!$Q$11))</f>
        <v/>
      </c>
      <c r="FP177">
        <f>IF(ISNA(FH177),NA(),IF(OR(Capability!$P$11="",Settings!$F$7&lt;&gt;"Y"),NA(),Capability!$P$11))</f>
        <v/>
      </c>
      <c r="FV177">
        <f>IF((FY$1+173)&gt;FW$1,NA(),(FY$1+173)-4)</f>
        <v/>
      </c>
      <c r="FW177">
        <f>IF((FY$1+173)&gt;FW$1,NA(),INDEX('Data Entry'!$O$5:$O$10004,(FY$1+173)-4))</f>
        <v/>
      </c>
      <c r="FX177">
        <f>IF(ISNA(FV177),NA(),Capability!$K$12)</f>
        <v/>
      </c>
      <c r="FY177">
        <f>IF(ISNA(FV177),NA(),Capability!$J$12)</f>
        <v/>
      </c>
      <c r="FZ177">
        <f>IF(ISNA(FV177),NA(),Capability!$L$12)</f>
        <v/>
      </c>
      <c r="GA177">
        <f>IF(OR(ISNA(FW177),ISNA(FW176)),NA(),ABS(FW177-FW176))</f>
        <v/>
      </c>
      <c r="GB177">
        <f>IF(ISNA(FV177),NA(),Capability!$N$12)</f>
        <v/>
      </c>
      <c r="GC177">
        <f>IF(ISNA(FV177),NA(),IF(OR(Capability!$Q$12="",Settings!$F$7&lt;&gt;"Y"),NA(),Capability!$Q$12))</f>
        <v/>
      </c>
      <c r="GD177">
        <f>IF(ISNA(FV177),NA(),IF(OR(Capability!$P$12="",Settings!$F$7&lt;&gt;"Y"),NA(),Capability!$P$12))</f>
        <v/>
      </c>
      <c r="GJ177">
        <f>IF((GM$1+173)&gt;GK$1,NA(),(GM$1+173)-4)</f>
        <v/>
      </c>
      <c r="GK177">
        <f>IF((GM$1+173)&gt;GK$1,NA(),INDEX('Data Entry'!$P$5:$P$10004,(GM$1+173)-4))</f>
        <v/>
      </c>
      <c r="GL177">
        <f>IF(ISNA(GJ177),NA(),Capability!$K$13)</f>
        <v/>
      </c>
      <c r="GM177">
        <f>IF(ISNA(GJ177),NA(),Capability!$J$13)</f>
        <v/>
      </c>
      <c r="GN177">
        <f>IF(ISNA(GJ177),NA(),Capability!$L$13)</f>
        <v/>
      </c>
      <c r="GO177">
        <f>IF(OR(ISNA(GK177),ISNA(GK176)),NA(),ABS(GK177-GK176))</f>
        <v/>
      </c>
      <c r="GP177">
        <f>IF(ISNA(GJ177),NA(),Capability!$N$13)</f>
        <v/>
      </c>
      <c r="GQ177">
        <f>IF(ISNA(GJ177),NA(),IF(OR(Capability!$Q$13="",Settings!$F$7&lt;&gt;"Y"),NA(),Capability!$Q$13))</f>
        <v/>
      </c>
      <c r="GR177">
        <f>IF(ISNA(GJ177),NA(),IF(OR(Capability!$P$13="",Settings!$F$7&lt;&gt;"Y"),NA(),Capability!$P$13))</f>
        <v/>
      </c>
      <c r="GX177">
        <f>IF((HA$1+173)&gt;GY$1,NA(),(HA$1+173)-4)</f>
        <v/>
      </c>
      <c r="GY177">
        <f>IF((HA$1+173)&gt;GY$1,NA(),INDEX('Data Entry'!$Q$5:$Q$10004,(HA$1+173)-4))</f>
        <v/>
      </c>
      <c r="GZ177">
        <f>IF(ISNA(GX177),NA(),Capability!$K$14)</f>
        <v/>
      </c>
      <c r="HA177">
        <f>IF(ISNA(GX177),NA(),Capability!$J$14)</f>
        <v/>
      </c>
      <c r="HB177">
        <f>IF(ISNA(GX177),NA(),Capability!$L$14)</f>
        <v/>
      </c>
      <c r="HC177">
        <f>IF(OR(ISNA(GY177),ISNA(GY176)),NA(),ABS(GY177-GY176))</f>
        <v/>
      </c>
      <c r="HD177">
        <f>IF(ISNA(GX177),NA(),Capability!$N$14)</f>
        <v/>
      </c>
      <c r="HE177">
        <f>IF(ISNA(GX177),NA(),IF(OR(Capability!$Q$14="",Settings!$F$7&lt;&gt;"Y"),NA(),Capability!$Q$14))</f>
        <v/>
      </c>
      <c r="HF177">
        <f>IF(ISNA(GX177),NA(),IF(OR(Capability!$P$14="",Settings!$F$7&lt;&gt;"Y"),NA(),Capability!$P$14))</f>
        <v/>
      </c>
    </row>
    <row r="178">
      <c r="A178" s="35" t="inlineStr">
        <is>
          <t>CL</t>
        </is>
      </c>
      <c r="B178" s="23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P178">
        <f>IF((CS$1+174)&gt;CQ$1,NA(),(CS$1+174)-4)</f>
        <v/>
      </c>
      <c r="CQ178">
        <f>IF((CS$1+174)&gt;CQ$1,NA(),INDEX('Data Entry'!$I$5:$I$10004,(CS$1+174)-4))</f>
        <v/>
      </c>
      <c r="CR178">
        <f>IF(ISNA(CP178),NA(),Capability!$K$6)</f>
        <v/>
      </c>
      <c r="CS178">
        <f>IF(ISNA(CP178),NA(),Capability!$J$6)</f>
        <v/>
      </c>
      <c r="CT178">
        <f>IF(ISNA(CP178),NA(),Capability!$L$6)</f>
        <v/>
      </c>
      <c r="CU178">
        <f>IF(OR(ISNA(CQ178),ISNA(CQ177)),NA(),ABS(CQ178-CQ177))</f>
        <v/>
      </c>
      <c r="CV178">
        <f>IF(ISNA(CP178),NA(),Capability!$N$6)</f>
        <v/>
      </c>
      <c r="CW178">
        <f>IF(ISNA(CP178),NA(),IF(OR(Capability!$Q$6="",Settings!$F$7&lt;&gt;"Y"),NA(),Capability!$Q$6))</f>
        <v/>
      </c>
      <c r="CX178">
        <f>IF(ISNA(CP178),NA(),IF(OR(Capability!$P$6="",Settings!$F$7&lt;&gt;"Y"),NA(),Capability!$P$6))</f>
        <v/>
      </c>
      <c r="DD178">
        <f>IF((DG$1+174)&gt;DE$1,NA(),(DG$1+174)-4)</f>
        <v/>
      </c>
      <c r="DE178">
        <f>IF((DG$1+174)&gt;DE$1,NA(),INDEX('Data Entry'!$J$5:$J$10004,(DG$1+174)-4))</f>
        <v/>
      </c>
      <c r="DF178">
        <f>IF(ISNA(DD178),NA(),Capability!$K$7)</f>
        <v/>
      </c>
      <c r="DG178">
        <f>IF(ISNA(DD178),NA(),Capability!$J$7)</f>
        <v/>
      </c>
      <c r="DH178">
        <f>IF(ISNA(DD178),NA(),Capability!$L$7)</f>
        <v/>
      </c>
      <c r="DI178">
        <f>IF(OR(ISNA(DE178),ISNA(DE177)),NA(),ABS(DE178-DE177))</f>
        <v/>
      </c>
      <c r="DJ178">
        <f>IF(ISNA(DD178),NA(),Capability!$N$7)</f>
        <v/>
      </c>
      <c r="DK178">
        <f>IF(ISNA(DD178),NA(),IF(OR(Capability!$Q$7="",Settings!$F$7&lt;&gt;"Y"),NA(),Capability!$Q$7))</f>
        <v/>
      </c>
      <c r="DL178">
        <f>IF(ISNA(DD178),NA(),IF(OR(Capability!$P$7="",Settings!$F$7&lt;&gt;"Y"),NA(),Capability!$P$7))</f>
        <v/>
      </c>
      <c r="DR178">
        <f>IF((DU$1+174)&gt;DS$1,NA(),(DU$1+174)-4)</f>
        <v/>
      </c>
      <c r="DS178">
        <f>IF((DU$1+174)&gt;DS$1,NA(),INDEX('Data Entry'!$K$5:$K$10004,(DU$1+174)-4))</f>
        <v/>
      </c>
      <c r="DT178">
        <f>IF(ISNA(DR178),NA(),Capability!$K$8)</f>
        <v/>
      </c>
      <c r="DU178">
        <f>IF(ISNA(DR178),NA(),Capability!$J$8)</f>
        <v/>
      </c>
      <c r="DV178">
        <f>IF(ISNA(DR178),NA(),Capability!$L$8)</f>
        <v/>
      </c>
      <c r="DW178">
        <f>IF(OR(ISNA(DS178),ISNA(DS177)),NA(),ABS(DS178-DS177))</f>
        <v/>
      </c>
      <c r="DX178">
        <f>IF(ISNA(DR178),NA(),Capability!$N$8)</f>
        <v/>
      </c>
      <c r="DY178">
        <f>IF(ISNA(DR178),NA(),IF(OR(Capability!$Q$8="",Settings!$F$7&lt;&gt;"Y"),NA(),Capability!$Q$8))</f>
        <v/>
      </c>
      <c r="DZ178">
        <f>IF(ISNA(DR178),NA(),IF(OR(Capability!$P$8="",Settings!$F$7&lt;&gt;"Y"),NA(),Capability!$P$8))</f>
        <v/>
      </c>
      <c r="EF178">
        <f>IF((EI$1+174)&gt;EG$1,NA(),(EI$1+174)-4)</f>
        <v/>
      </c>
      <c r="EG178">
        <f>IF((EI$1+174)&gt;EG$1,NA(),INDEX('Data Entry'!$L$5:$L$10004,(EI$1+174)-4))</f>
        <v/>
      </c>
      <c r="EH178">
        <f>IF(ISNA(EF178),NA(),Capability!$K$9)</f>
        <v/>
      </c>
      <c r="EI178">
        <f>IF(ISNA(EF178),NA(),Capability!$J$9)</f>
        <v/>
      </c>
      <c r="EJ178">
        <f>IF(ISNA(EF178),NA(),Capability!$L$9)</f>
        <v/>
      </c>
      <c r="EK178">
        <f>IF(OR(ISNA(EG178),ISNA(EG177)),NA(),ABS(EG178-EG177))</f>
        <v/>
      </c>
      <c r="EL178">
        <f>IF(ISNA(EF178),NA(),Capability!$N$9)</f>
        <v/>
      </c>
      <c r="EM178">
        <f>IF(ISNA(EF178),NA(),IF(OR(Capability!$Q$9="",Settings!$F$7&lt;&gt;"Y"),NA(),Capability!$Q$9))</f>
        <v/>
      </c>
      <c r="EN178">
        <f>IF(ISNA(EF178),NA(),IF(OR(Capability!$P$9="",Settings!$F$7&lt;&gt;"Y"),NA(),Capability!$P$9))</f>
        <v/>
      </c>
      <c r="ET178">
        <f>IF((EW$1+174)&gt;EU$1,NA(),(EW$1+174)-4)</f>
        <v/>
      </c>
      <c r="EU178">
        <f>IF((EW$1+174)&gt;EU$1,NA(),INDEX('Data Entry'!$M$5:$M$10004,(EW$1+174)-4))</f>
        <v/>
      </c>
      <c r="EV178">
        <f>IF(ISNA(ET178),NA(),Capability!$K$10)</f>
        <v/>
      </c>
      <c r="EW178">
        <f>IF(ISNA(ET178),NA(),Capability!$J$10)</f>
        <v/>
      </c>
      <c r="EX178">
        <f>IF(ISNA(ET178),NA(),Capability!$L$10)</f>
        <v/>
      </c>
      <c r="EY178">
        <f>IF(OR(ISNA(EU178),ISNA(EU177)),NA(),ABS(EU178-EU177))</f>
        <v/>
      </c>
      <c r="EZ178">
        <f>IF(ISNA(ET178),NA(),Capability!$N$10)</f>
        <v/>
      </c>
      <c r="FA178">
        <f>IF(ISNA(ET178),NA(),IF(OR(Capability!$Q$10="",Settings!$F$7&lt;&gt;"Y"),NA(),Capability!$Q$10))</f>
        <v/>
      </c>
      <c r="FB178">
        <f>IF(ISNA(ET178),NA(),IF(OR(Capability!$P$10="",Settings!$F$7&lt;&gt;"Y"),NA(),Capability!$P$10))</f>
        <v/>
      </c>
      <c r="FH178">
        <f>IF((FK$1+174)&gt;FI$1,NA(),(FK$1+174)-4)</f>
        <v/>
      </c>
      <c r="FI178">
        <f>IF((FK$1+174)&gt;FI$1,NA(),INDEX('Data Entry'!$N$5:$N$10004,(FK$1+174)-4))</f>
        <v/>
      </c>
      <c r="FJ178">
        <f>IF(ISNA(FH178),NA(),Capability!$K$11)</f>
        <v/>
      </c>
      <c r="FK178">
        <f>IF(ISNA(FH178),NA(),Capability!$J$11)</f>
        <v/>
      </c>
      <c r="FL178">
        <f>IF(ISNA(FH178),NA(),Capability!$L$11)</f>
        <v/>
      </c>
      <c r="FM178">
        <f>IF(OR(ISNA(FI178),ISNA(FI177)),NA(),ABS(FI178-FI177))</f>
        <v/>
      </c>
      <c r="FN178">
        <f>IF(ISNA(FH178),NA(),Capability!$N$11)</f>
        <v/>
      </c>
      <c r="FO178">
        <f>IF(ISNA(FH178),NA(),IF(OR(Capability!$Q$11="",Settings!$F$7&lt;&gt;"Y"),NA(),Capability!$Q$11))</f>
        <v/>
      </c>
      <c r="FP178">
        <f>IF(ISNA(FH178),NA(),IF(OR(Capability!$P$11="",Settings!$F$7&lt;&gt;"Y"),NA(),Capability!$P$11))</f>
        <v/>
      </c>
      <c r="FV178">
        <f>IF((FY$1+174)&gt;FW$1,NA(),(FY$1+174)-4)</f>
        <v/>
      </c>
      <c r="FW178">
        <f>IF((FY$1+174)&gt;FW$1,NA(),INDEX('Data Entry'!$O$5:$O$10004,(FY$1+174)-4))</f>
        <v/>
      </c>
      <c r="FX178">
        <f>IF(ISNA(FV178),NA(),Capability!$K$12)</f>
        <v/>
      </c>
      <c r="FY178">
        <f>IF(ISNA(FV178),NA(),Capability!$J$12)</f>
        <v/>
      </c>
      <c r="FZ178">
        <f>IF(ISNA(FV178),NA(),Capability!$L$12)</f>
        <v/>
      </c>
      <c r="GA178">
        <f>IF(OR(ISNA(FW178),ISNA(FW177)),NA(),ABS(FW178-FW177))</f>
        <v/>
      </c>
      <c r="GB178">
        <f>IF(ISNA(FV178),NA(),Capability!$N$12)</f>
        <v/>
      </c>
      <c r="GC178">
        <f>IF(ISNA(FV178),NA(),IF(OR(Capability!$Q$12="",Settings!$F$7&lt;&gt;"Y"),NA(),Capability!$Q$12))</f>
        <v/>
      </c>
      <c r="GD178">
        <f>IF(ISNA(FV178),NA(),IF(OR(Capability!$P$12="",Settings!$F$7&lt;&gt;"Y"),NA(),Capability!$P$12))</f>
        <v/>
      </c>
      <c r="GJ178">
        <f>IF((GM$1+174)&gt;GK$1,NA(),(GM$1+174)-4)</f>
        <v/>
      </c>
      <c r="GK178">
        <f>IF((GM$1+174)&gt;GK$1,NA(),INDEX('Data Entry'!$P$5:$P$10004,(GM$1+174)-4))</f>
        <v/>
      </c>
      <c r="GL178">
        <f>IF(ISNA(GJ178),NA(),Capability!$K$13)</f>
        <v/>
      </c>
      <c r="GM178">
        <f>IF(ISNA(GJ178),NA(),Capability!$J$13)</f>
        <v/>
      </c>
      <c r="GN178">
        <f>IF(ISNA(GJ178),NA(),Capability!$L$13)</f>
        <v/>
      </c>
      <c r="GO178">
        <f>IF(OR(ISNA(GK178),ISNA(GK177)),NA(),ABS(GK178-GK177))</f>
        <v/>
      </c>
      <c r="GP178">
        <f>IF(ISNA(GJ178),NA(),Capability!$N$13)</f>
        <v/>
      </c>
      <c r="GQ178">
        <f>IF(ISNA(GJ178),NA(),IF(OR(Capability!$Q$13="",Settings!$F$7&lt;&gt;"Y"),NA(),Capability!$Q$13))</f>
        <v/>
      </c>
      <c r="GR178">
        <f>IF(ISNA(GJ178),NA(),IF(OR(Capability!$P$13="",Settings!$F$7&lt;&gt;"Y"),NA(),Capability!$P$13))</f>
        <v/>
      </c>
      <c r="GX178">
        <f>IF((HA$1+174)&gt;GY$1,NA(),(HA$1+174)-4)</f>
        <v/>
      </c>
      <c r="GY178">
        <f>IF((HA$1+174)&gt;GY$1,NA(),INDEX('Data Entry'!$Q$5:$Q$10004,(HA$1+174)-4))</f>
        <v/>
      </c>
      <c r="GZ178">
        <f>IF(ISNA(GX178),NA(),Capability!$K$14)</f>
        <v/>
      </c>
      <c r="HA178">
        <f>IF(ISNA(GX178),NA(),Capability!$J$14)</f>
        <v/>
      </c>
      <c r="HB178">
        <f>IF(ISNA(GX178),NA(),Capability!$L$14)</f>
        <v/>
      </c>
      <c r="HC178">
        <f>IF(OR(ISNA(GY178),ISNA(GY177)),NA(),ABS(GY178-GY177))</f>
        <v/>
      </c>
      <c r="HD178">
        <f>IF(ISNA(GX178),NA(),Capability!$N$14)</f>
        <v/>
      </c>
      <c r="HE178">
        <f>IF(ISNA(GX178),NA(),IF(OR(Capability!$Q$14="",Settings!$F$7&lt;&gt;"Y"),NA(),Capability!$Q$14))</f>
        <v/>
      </c>
      <c r="HF178">
        <f>IF(ISNA(GX178),NA(),IF(OR(Capability!$P$14="",Settings!$F$7&lt;&gt;"Y"),NA(),Capability!$P$14))</f>
        <v/>
      </c>
    </row>
    <row r="179">
      <c r="A179" s="35" t="inlineStr">
        <is>
          <t>LCL</t>
        </is>
      </c>
      <c r="B179" s="23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P179">
        <f>IF((CS$1+175)&gt;CQ$1,NA(),(CS$1+175)-4)</f>
        <v/>
      </c>
      <c r="CQ179">
        <f>IF((CS$1+175)&gt;CQ$1,NA(),INDEX('Data Entry'!$I$5:$I$10004,(CS$1+175)-4))</f>
        <v/>
      </c>
      <c r="CR179">
        <f>IF(ISNA(CP179),NA(),Capability!$K$6)</f>
        <v/>
      </c>
      <c r="CS179">
        <f>IF(ISNA(CP179),NA(),Capability!$J$6)</f>
        <v/>
      </c>
      <c r="CT179">
        <f>IF(ISNA(CP179),NA(),Capability!$L$6)</f>
        <v/>
      </c>
      <c r="CU179">
        <f>IF(OR(ISNA(CQ179),ISNA(CQ178)),NA(),ABS(CQ179-CQ178))</f>
        <v/>
      </c>
      <c r="CV179">
        <f>IF(ISNA(CP179),NA(),Capability!$N$6)</f>
        <v/>
      </c>
      <c r="CW179">
        <f>IF(ISNA(CP179),NA(),IF(OR(Capability!$Q$6="",Settings!$F$7&lt;&gt;"Y"),NA(),Capability!$Q$6))</f>
        <v/>
      </c>
      <c r="CX179">
        <f>IF(ISNA(CP179),NA(),IF(OR(Capability!$P$6="",Settings!$F$7&lt;&gt;"Y"),NA(),Capability!$P$6))</f>
        <v/>
      </c>
      <c r="DD179">
        <f>IF((DG$1+175)&gt;DE$1,NA(),(DG$1+175)-4)</f>
        <v/>
      </c>
      <c r="DE179">
        <f>IF((DG$1+175)&gt;DE$1,NA(),INDEX('Data Entry'!$J$5:$J$10004,(DG$1+175)-4))</f>
        <v/>
      </c>
      <c r="DF179">
        <f>IF(ISNA(DD179),NA(),Capability!$K$7)</f>
        <v/>
      </c>
      <c r="DG179">
        <f>IF(ISNA(DD179),NA(),Capability!$J$7)</f>
        <v/>
      </c>
      <c r="DH179">
        <f>IF(ISNA(DD179),NA(),Capability!$L$7)</f>
        <v/>
      </c>
      <c r="DI179">
        <f>IF(OR(ISNA(DE179),ISNA(DE178)),NA(),ABS(DE179-DE178))</f>
        <v/>
      </c>
      <c r="DJ179">
        <f>IF(ISNA(DD179),NA(),Capability!$N$7)</f>
        <v/>
      </c>
      <c r="DK179">
        <f>IF(ISNA(DD179),NA(),IF(OR(Capability!$Q$7="",Settings!$F$7&lt;&gt;"Y"),NA(),Capability!$Q$7))</f>
        <v/>
      </c>
      <c r="DL179">
        <f>IF(ISNA(DD179),NA(),IF(OR(Capability!$P$7="",Settings!$F$7&lt;&gt;"Y"),NA(),Capability!$P$7))</f>
        <v/>
      </c>
      <c r="DR179">
        <f>IF((DU$1+175)&gt;DS$1,NA(),(DU$1+175)-4)</f>
        <v/>
      </c>
      <c r="DS179">
        <f>IF((DU$1+175)&gt;DS$1,NA(),INDEX('Data Entry'!$K$5:$K$10004,(DU$1+175)-4))</f>
        <v/>
      </c>
      <c r="DT179">
        <f>IF(ISNA(DR179),NA(),Capability!$K$8)</f>
        <v/>
      </c>
      <c r="DU179">
        <f>IF(ISNA(DR179),NA(),Capability!$J$8)</f>
        <v/>
      </c>
      <c r="DV179">
        <f>IF(ISNA(DR179),NA(),Capability!$L$8)</f>
        <v/>
      </c>
      <c r="DW179">
        <f>IF(OR(ISNA(DS179),ISNA(DS178)),NA(),ABS(DS179-DS178))</f>
        <v/>
      </c>
      <c r="DX179">
        <f>IF(ISNA(DR179),NA(),Capability!$N$8)</f>
        <v/>
      </c>
      <c r="DY179">
        <f>IF(ISNA(DR179),NA(),IF(OR(Capability!$Q$8="",Settings!$F$7&lt;&gt;"Y"),NA(),Capability!$Q$8))</f>
        <v/>
      </c>
      <c r="DZ179">
        <f>IF(ISNA(DR179),NA(),IF(OR(Capability!$P$8="",Settings!$F$7&lt;&gt;"Y"),NA(),Capability!$P$8))</f>
        <v/>
      </c>
      <c r="EF179">
        <f>IF((EI$1+175)&gt;EG$1,NA(),(EI$1+175)-4)</f>
        <v/>
      </c>
      <c r="EG179">
        <f>IF((EI$1+175)&gt;EG$1,NA(),INDEX('Data Entry'!$L$5:$L$10004,(EI$1+175)-4))</f>
        <v/>
      </c>
      <c r="EH179">
        <f>IF(ISNA(EF179),NA(),Capability!$K$9)</f>
        <v/>
      </c>
      <c r="EI179">
        <f>IF(ISNA(EF179),NA(),Capability!$J$9)</f>
        <v/>
      </c>
      <c r="EJ179">
        <f>IF(ISNA(EF179),NA(),Capability!$L$9)</f>
        <v/>
      </c>
      <c r="EK179">
        <f>IF(OR(ISNA(EG179),ISNA(EG178)),NA(),ABS(EG179-EG178))</f>
        <v/>
      </c>
      <c r="EL179">
        <f>IF(ISNA(EF179),NA(),Capability!$N$9)</f>
        <v/>
      </c>
      <c r="EM179">
        <f>IF(ISNA(EF179),NA(),IF(OR(Capability!$Q$9="",Settings!$F$7&lt;&gt;"Y"),NA(),Capability!$Q$9))</f>
        <v/>
      </c>
      <c r="EN179">
        <f>IF(ISNA(EF179),NA(),IF(OR(Capability!$P$9="",Settings!$F$7&lt;&gt;"Y"),NA(),Capability!$P$9))</f>
        <v/>
      </c>
      <c r="ET179">
        <f>IF((EW$1+175)&gt;EU$1,NA(),(EW$1+175)-4)</f>
        <v/>
      </c>
      <c r="EU179">
        <f>IF((EW$1+175)&gt;EU$1,NA(),INDEX('Data Entry'!$M$5:$M$10004,(EW$1+175)-4))</f>
        <v/>
      </c>
      <c r="EV179">
        <f>IF(ISNA(ET179),NA(),Capability!$K$10)</f>
        <v/>
      </c>
      <c r="EW179">
        <f>IF(ISNA(ET179),NA(),Capability!$J$10)</f>
        <v/>
      </c>
      <c r="EX179">
        <f>IF(ISNA(ET179),NA(),Capability!$L$10)</f>
        <v/>
      </c>
      <c r="EY179">
        <f>IF(OR(ISNA(EU179),ISNA(EU178)),NA(),ABS(EU179-EU178))</f>
        <v/>
      </c>
      <c r="EZ179">
        <f>IF(ISNA(ET179),NA(),Capability!$N$10)</f>
        <v/>
      </c>
      <c r="FA179">
        <f>IF(ISNA(ET179),NA(),IF(OR(Capability!$Q$10="",Settings!$F$7&lt;&gt;"Y"),NA(),Capability!$Q$10))</f>
        <v/>
      </c>
      <c r="FB179">
        <f>IF(ISNA(ET179),NA(),IF(OR(Capability!$P$10="",Settings!$F$7&lt;&gt;"Y"),NA(),Capability!$P$10))</f>
        <v/>
      </c>
      <c r="FH179">
        <f>IF((FK$1+175)&gt;FI$1,NA(),(FK$1+175)-4)</f>
        <v/>
      </c>
      <c r="FI179">
        <f>IF((FK$1+175)&gt;FI$1,NA(),INDEX('Data Entry'!$N$5:$N$10004,(FK$1+175)-4))</f>
        <v/>
      </c>
      <c r="FJ179">
        <f>IF(ISNA(FH179),NA(),Capability!$K$11)</f>
        <v/>
      </c>
      <c r="FK179">
        <f>IF(ISNA(FH179),NA(),Capability!$J$11)</f>
        <v/>
      </c>
      <c r="FL179">
        <f>IF(ISNA(FH179),NA(),Capability!$L$11)</f>
        <v/>
      </c>
      <c r="FM179">
        <f>IF(OR(ISNA(FI179),ISNA(FI178)),NA(),ABS(FI179-FI178))</f>
        <v/>
      </c>
      <c r="FN179">
        <f>IF(ISNA(FH179),NA(),Capability!$N$11)</f>
        <v/>
      </c>
      <c r="FO179">
        <f>IF(ISNA(FH179),NA(),IF(OR(Capability!$Q$11="",Settings!$F$7&lt;&gt;"Y"),NA(),Capability!$Q$11))</f>
        <v/>
      </c>
      <c r="FP179">
        <f>IF(ISNA(FH179),NA(),IF(OR(Capability!$P$11="",Settings!$F$7&lt;&gt;"Y"),NA(),Capability!$P$11))</f>
        <v/>
      </c>
      <c r="FV179">
        <f>IF((FY$1+175)&gt;FW$1,NA(),(FY$1+175)-4)</f>
        <v/>
      </c>
      <c r="FW179">
        <f>IF((FY$1+175)&gt;FW$1,NA(),INDEX('Data Entry'!$O$5:$O$10004,(FY$1+175)-4))</f>
        <v/>
      </c>
      <c r="FX179">
        <f>IF(ISNA(FV179),NA(),Capability!$K$12)</f>
        <v/>
      </c>
      <c r="FY179">
        <f>IF(ISNA(FV179),NA(),Capability!$J$12)</f>
        <v/>
      </c>
      <c r="FZ179">
        <f>IF(ISNA(FV179),NA(),Capability!$L$12)</f>
        <v/>
      </c>
      <c r="GA179">
        <f>IF(OR(ISNA(FW179),ISNA(FW178)),NA(),ABS(FW179-FW178))</f>
        <v/>
      </c>
      <c r="GB179">
        <f>IF(ISNA(FV179),NA(),Capability!$N$12)</f>
        <v/>
      </c>
      <c r="GC179">
        <f>IF(ISNA(FV179),NA(),IF(OR(Capability!$Q$12="",Settings!$F$7&lt;&gt;"Y"),NA(),Capability!$Q$12))</f>
        <v/>
      </c>
      <c r="GD179">
        <f>IF(ISNA(FV179),NA(),IF(OR(Capability!$P$12="",Settings!$F$7&lt;&gt;"Y"),NA(),Capability!$P$12))</f>
        <v/>
      </c>
      <c r="GJ179">
        <f>IF((GM$1+175)&gt;GK$1,NA(),(GM$1+175)-4)</f>
        <v/>
      </c>
      <c r="GK179">
        <f>IF((GM$1+175)&gt;GK$1,NA(),INDEX('Data Entry'!$P$5:$P$10004,(GM$1+175)-4))</f>
        <v/>
      </c>
      <c r="GL179">
        <f>IF(ISNA(GJ179),NA(),Capability!$K$13)</f>
        <v/>
      </c>
      <c r="GM179">
        <f>IF(ISNA(GJ179),NA(),Capability!$J$13)</f>
        <v/>
      </c>
      <c r="GN179">
        <f>IF(ISNA(GJ179),NA(),Capability!$L$13)</f>
        <v/>
      </c>
      <c r="GO179">
        <f>IF(OR(ISNA(GK179),ISNA(GK178)),NA(),ABS(GK179-GK178))</f>
        <v/>
      </c>
      <c r="GP179">
        <f>IF(ISNA(GJ179),NA(),Capability!$N$13)</f>
        <v/>
      </c>
      <c r="GQ179">
        <f>IF(ISNA(GJ179),NA(),IF(OR(Capability!$Q$13="",Settings!$F$7&lt;&gt;"Y"),NA(),Capability!$Q$13))</f>
        <v/>
      </c>
      <c r="GR179">
        <f>IF(ISNA(GJ179),NA(),IF(OR(Capability!$P$13="",Settings!$F$7&lt;&gt;"Y"),NA(),Capability!$P$13))</f>
        <v/>
      </c>
      <c r="GX179">
        <f>IF((HA$1+175)&gt;GY$1,NA(),(HA$1+175)-4)</f>
        <v/>
      </c>
      <c r="GY179">
        <f>IF((HA$1+175)&gt;GY$1,NA(),INDEX('Data Entry'!$Q$5:$Q$10004,(HA$1+175)-4))</f>
        <v/>
      </c>
      <c r="GZ179">
        <f>IF(ISNA(GX179),NA(),Capability!$K$14)</f>
        <v/>
      </c>
      <c r="HA179">
        <f>IF(ISNA(GX179),NA(),Capability!$J$14)</f>
        <v/>
      </c>
      <c r="HB179">
        <f>IF(ISNA(GX179),NA(),Capability!$L$14)</f>
        <v/>
      </c>
      <c r="HC179">
        <f>IF(OR(ISNA(GY179),ISNA(GY178)),NA(),ABS(GY179-GY178))</f>
        <v/>
      </c>
      <c r="HD179">
        <f>IF(ISNA(GX179),NA(),Capability!$N$14)</f>
        <v/>
      </c>
      <c r="HE179">
        <f>IF(ISNA(GX179),NA(),IF(OR(Capability!$Q$14="",Settings!$F$7&lt;&gt;"Y"),NA(),Capability!$Q$14))</f>
        <v/>
      </c>
      <c r="HF179">
        <f>IF(ISNA(GX179),NA(),IF(OR(Capability!$P$14="",Settings!$F$7&lt;&gt;"Y"),NA(),Capability!$P$14))</f>
        <v/>
      </c>
    </row>
    <row r="180">
      <c r="A180" s="35" t="inlineStr">
        <is>
          <t>mR-bar</t>
        </is>
      </c>
      <c r="B180" s="23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P180">
        <f>IF((CS$1+176)&gt;CQ$1,NA(),(CS$1+176)-4)</f>
        <v/>
      </c>
      <c r="CQ180">
        <f>IF((CS$1+176)&gt;CQ$1,NA(),INDEX('Data Entry'!$I$5:$I$10004,(CS$1+176)-4))</f>
        <v/>
      </c>
      <c r="CR180">
        <f>IF(ISNA(CP180),NA(),Capability!$K$6)</f>
        <v/>
      </c>
      <c r="CS180">
        <f>IF(ISNA(CP180),NA(),Capability!$J$6)</f>
        <v/>
      </c>
      <c r="CT180">
        <f>IF(ISNA(CP180),NA(),Capability!$L$6)</f>
        <v/>
      </c>
      <c r="CU180">
        <f>IF(OR(ISNA(CQ180),ISNA(CQ179)),NA(),ABS(CQ180-CQ179))</f>
        <v/>
      </c>
      <c r="CV180">
        <f>IF(ISNA(CP180),NA(),Capability!$N$6)</f>
        <v/>
      </c>
      <c r="CW180">
        <f>IF(ISNA(CP180),NA(),IF(OR(Capability!$Q$6="",Settings!$F$7&lt;&gt;"Y"),NA(),Capability!$Q$6))</f>
        <v/>
      </c>
      <c r="CX180">
        <f>IF(ISNA(CP180),NA(),IF(OR(Capability!$P$6="",Settings!$F$7&lt;&gt;"Y"),NA(),Capability!$P$6))</f>
        <v/>
      </c>
      <c r="DD180">
        <f>IF((DG$1+176)&gt;DE$1,NA(),(DG$1+176)-4)</f>
        <v/>
      </c>
      <c r="DE180">
        <f>IF((DG$1+176)&gt;DE$1,NA(),INDEX('Data Entry'!$J$5:$J$10004,(DG$1+176)-4))</f>
        <v/>
      </c>
      <c r="DF180">
        <f>IF(ISNA(DD180),NA(),Capability!$K$7)</f>
        <v/>
      </c>
      <c r="DG180">
        <f>IF(ISNA(DD180),NA(),Capability!$J$7)</f>
        <v/>
      </c>
      <c r="DH180">
        <f>IF(ISNA(DD180),NA(),Capability!$L$7)</f>
        <v/>
      </c>
      <c r="DI180">
        <f>IF(OR(ISNA(DE180),ISNA(DE179)),NA(),ABS(DE180-DE179))</f>
        <v/>
      </c>
      <c r="DJ180">
        <f>IF(ISNA(DD180),NA(),Capability!$N$7)</f>
        <v/>
      </c>
      <c r="DK180">
        <f>IF(ISNA(DD180),NA(),IF(OR(Capability!$Q$7="",Settings!$F$7&lt;&gt;"Y"),NA(),Capability!$Q$7))</f>
        <v/>
      </c>
      <c r="DL180">
        <f>IF(ISNA(DD180),NA(),IF(OR(Capability!$P$7="",Settings!$F$7&lt;&gt;"Y"),NA(),Capability!$P$7))</f>
        <v/>
      </c>
      <c r="DR180">
        <f>IF((DU$1+176)&gt;DS$1,NA(),(DU$1+176)-4)</f>
        <v/>
      </c>
      <c r="DS180">
        <f>IF((DU$1+176)&gt;DS$1,NA(),INDEX('Data Entry'!$K$5:$K$10004,(DU$1+176)-4))</f>
        <v/>
      </c>
      <c r="DT180">
        <f>IF(ISNA(DR180),NA(),Capability!$K$8)</f>
        <v/>
      </c>
      <c r="DU180">
        <f>IF(ISNA(DR180),NA(),Capability!$J$8)</f>
        <v/>
      </c>
      <c r="DV180">
        <f>IF(ISNA(DR180),NA(),Capability!$L$8)</f>
        <v/>
      </c>
      <c r="DW180">
        <f>IF(OR(ISNA(DS180),ISNA(DS179)),NA(),ABS(DS180-DS179))</f>
        <v/>
      </c>
      <c r="DX180">
        <f>IF(ISNA(DR180),NA(),Capability!$N$8)</f>
        <v/>
      </c>
      <c r="DY180">
        <f>IF(ISNA(DR180),NA(),IF(OR(Capability!$Q$8="",Settings!$F$7&lt;&gt;"Y"),NA(),Capability!$Q$8))</f>
        <v/>
      </c>
      <c r="DZ180">
        <f>IF(ISNA(DR180),NA(),IF(OR(Capability!$P$8="",Settings!$F$7&lt;&gt;"Y"),NA(),Capability!$P$8))</f>
        <v/>
      </c>
      <c r="EF180">
        <f>IF((EI$1+176)&gt;EG$1,NA(),(EI$1+176)-4)</f>
        <v/>
      </c>
      <c r="EG180">
        <f>IF((EI$1+176)&gt;EG$1,NA(),INDEX('Data Entry'!$L$5:$L$10004,(EI$1+176)-4))</f>
        <v/>
      </c>
      <c r="EH180">
        <f>IF(ISNA(EF180),NA(),Capability!$K$9)</f>
        <v/>
      </c>
      <c r="EI180">
        <f>IF(ISNA(EF180),NA(),Capability!$J$9)</f>
        <v/>
      </c>
      <c r="EJ180">
        <f>IF(ISNA(EF180),NA(),Capability!$L$9)</f>
        <v/>
      </c>
      <c r="EK180">
        <f>IF(OR(ISNA(EG180),ISNA(EG179)),NA(),ABS(EG180-EG179))</f>
        <v/>
      </c>
      <c r="EL180">
        <f>IF(ISNA(EF180),NA(),Capability!$N$9)</f>
        <v/>
      </c>
      <c r="EM180">
        <f>IF(ISNA(EF180),NA(),IF(OR(Capability!$Q$9="",Settings!$F$7&lt;&gt;"Y"),NA(),Capability!$Q$9))</f>
        <v/>
      </c>
      <c r="EN180">
        <f>IF(ISNA(EF180),NA(),IF(OR(Capability!$P$9="",Settings!$F$7&lt;&gt;"Y"),NA(),Capability!$P$9))</f>
        <v/>
      </c>
      <c r="ET180">
        <f>IF((EW$1+176)&gt;EU$1,NA(),(EW$1+176)-4)</f>
        <v/>
      </c>
      <c r="EU180">
        <f>IF((EW$1+176)&gt;EU$1,NA(),INDEX('Data Entry'!$M$5:$M$10004,(EW$1+176)-4))</f>
        <v/>
      </c>
      <c r="EV180">
        <f>IF(ISNA(ET180),NA(),Capability!$K$10)</f>
        <v/>
      </c>
      <c r="EW180">
        <f>IF(ISNA(ET180),NA(),Capability!$J$10)</f>
        <v/>
      </c>
      <c r="EX180">
        <f>IF(ISNA(ET180),NA(),Capability!$L$10)</f>
        <v/>
      </c>
      <c r="EY180">
        <f>IF(OR(ISNA(EU180),ISNA(EU179)),NA(),ABS(EU180-EU179))</f>
        <v/>
      </c>
      <c r="EZ180">
        <f>IF(ISNA(ET180),NA(),Capability!$N$10)</f>
        <v/>
      </c>
      <c r="FA180">
        <f>IF(ISNA(ET180),NA(),IF(OR(Capability!$Q$10="",Settings!$F$7&lt;&gt;"Y"),NA(),Capability!$Q$10))</f>
        <v/>
      </c>
      <c r="FB180">
        <f>IF(ISNA(ET180),NA(),IF(OR(Capability!$P$10="",Settings!$F$7&lt;&gt;"Y"),NA(),Capability!$P$10))</f>
        <v/>
      </c>
      <c r="FH180">
        <f>IF((FK$1+176)&gt;FI$1,NA(),(FK$1+176)-4)</f>
        <v/>
      </c>
      <c r="FI180">
        <f>IF((FK$1+176)&gt;FI$1,NA(),INDEX('Data Entry'!$N$5:$N$10004,(FK$1+176)-4))</f>
        <v/>
      </c>
      <c r="FJ180">
        <f>IF(ISNA(FH180),NA(),Capability!$K$11)</f>
        <v/>
      </c>
      <c r="FK180">
        <f>IF(ISNA(FH180),NA(),Capability!$J$11)</f>
        <v/>
      </c>
      <c r="FL180">
        <f>IF(ISNA(FH180),NA(),Capability!$L$11)</f>
        <v/>
      </c>
      <c r="FM180">
        <f>IF(OR(ISNA(FI180),ISNA(FI179)),NA(),ABS(FI180-FI179))</f>
        <v/>
      </c>
      <c r="FN180">
        <f>IF(ISNA(FH180),NA(),Capability!$N$11)</f>
        <v/>
      </c>
      <c r="FO180">
        <f>IF(ISNA(FH180),NA(),IF(OR(Capability!$Q$11="",Settings!$F$7&lt;&gt;"Y"),NA(),Capability!$Q$11))</f>
        <v/>
      </c>
      <c r="FP180">
        <f>IF(ISNA(FH180),NA(),IF(OR(Capability!$P$11="",Settings!$F$7&lt;&gt;"Y"),NA(),Capability!$P$11))</f>
        <v/>
      </c>
      <c r="FV180">
        <f>IF((FY$1+176)&gt;FW$1,NA(),(FY$1+176)-4)</f>
        <v/>
      </c>
      <c r="FW180">
        <f>IF((FY$1+176)&gt;FW$1,NA(),INDEX('Data Entry'!$O$5:$O$10004,(FY$1+176)-4))</f>
        <v/>
      </c>
      <c r="FX180">
        <f>IF(ISNA(FV180),NA(),Capability!$K$12)</f>
        <v/>
      </c>
      <c r="FY180">
        <f>IF(ISNA(FV180),NA(),Capability!$J$12)</f>
        <v/>
      </c>
      <c r="FZ180">
        <f>IF(ISNA(FV180),NA(),Capability!$L$12)</f>
        <v/>
      </c>
      <c r="GA180">
        <f>IF(OR(ISNA(FW180),ISNA(FW179)),NA(),ABS(FW180-FW179))</f>
        <v/>
      </c>
      <c r="GB180">
        <f>IF(ISNA(FV180),NA(),Capability!$N$12)</f>
        <v/>
      </c>
      <c r="GC180">
        <f>IF(ISNA(FV180),NA(),IF(OR(Capability!$Q$12="",Settings!$F$7&lt;&gt;"Y"),NA(),Capability!$Q$12))</f>
        <v/>
      </c>
      <c r="GD180">
        <f>IF(ISNA(FV180),NA(),IF(OR(Capability!$P$12="",Settings!$F$7&lt;&gt;"Y"),NA(),Capability!$P$12))</f>
        <v/>
      </c>
      <c r="GJ180">
        <f>IF((GM$1+176)&gt;GK$1,NA(),(GM$1+176)-4)</f>
        <v/>
      </c>
      <c r="GK180">
        <f>IF((GM$1+176)&gt;GK$1,NA(),INDEX('Data Entry'!$P$5:$P$10004,(GM$1+176)-4))</f>
        <v/>
      </c>
      <c r="GL180">
        <f>IF(ISNA(GJ180),NA(),Capability!$K$13)</f>
        <v/>
      </c>
      <c r="GM180">
        <f>IF(ISNA(GJ180),NA(),Capability!$J$13)</f>
        <v/>
      </c>
      <c r="GN180">
        <f>IF(ISNA(GJ180),NA(),Capability!$L$13)</f>
        <v/>
      </c>
      <c r="GO180">
        <f>IF(OR(ISNA(GK180),ISNA(GK179)),NA(),ABS(GK180-GK179))</f>
        <v/>
      </c>
      <c r="GP180">
        <f>IF(ISNA(GJ180),NA(),Capability!$N$13)</f>
        <v/>
      </c>
      <c r="GQ180">
        <f>IF(ISNA(GJ180),NA(),IF(OR(Capability!$Q$13="",Settings!$F$7&lt;&gt;"Y"),NA(),Capability!$Q$13))</f>
        <v/>
      </c>
      <c r="GR180">
        <f>IF(ISNA(GJ180),NA(),IF(OR(Capability!$P$13="",Settings!$F$7&lt;&gt;"Y"),NA(),Capability!$P$13))</f>
        <v/>
      </c>
      <c r="GX180">
        <f>IF((HA$1+176)&gt;GY$1,NA(),(HA$1+176)-4)</f>
        <v/>
      </c>
      <c r="GY180">
        <f>IF((HA$1+176)&gt;GY$1,NA(),INDEX('Data Entry'!$Q$5:$Q$10004,(HA$1+176)-4))</f>
        <v/>
      </c>
      <c r="GZ180">
        <f>IF(ISNA(GX180),NA(),Capability!$K$14)</f>
        <v/>
      </c>
      <c r="HA180">
        <f>IF(ISNA(GX180),NA(),Capability!$J$14)</f>
        <v/>
      </c>
      <c r="HB180">
        <f>IF(ISNA(GX180),NA(),Capability!$L$14)</f>
        <v/>
      </c>
      <c r="HC180">
        <f>IF(OR(ISNA(GY180),ISNA(GY179)),NA(),ABS(GY180-GY179))</f>
        <v/>
      </c>
      <c r="HD180">
        <f>IF(ISNA(GX180),NA(),Capability!$N$14)</f>
        <v/>
      </c>
      <c r="HE180">
        <f>IF(ISNA(GX180),NA(),IF(OR(Capability!$Q$14="",Settings!$F$7&lt;&gt;"Y"),NA(),Capability!$Q$14))</f>
        <v/>
      </c>
      <c r="HF180">
        <f>IF(ISNA(GX180),NA(),IF(OR(Capability!$P$14="",Settings!$F$7&lt;&gt;"Y"),NA(),Capability!$P$14))</f>
        <v/>
      </c>
    </row>
    <row r="181">
      <c r="A181" s="35" t="inlineStr">
        <is>
          <t>mR UCL</t>
        </is>
      </c>
      <c r="B181" s="23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P181">
        <f>IF((CS$1+177)&gt;CQ$1,NA(),(CS$1+177)-4)</f>
        <v/>
      </c>
      <c r="CQ181">
        <f>IF((CS$1+177)&gt;CQ$1,NA(),INDEX('Data Entry'!$I$5:$I$10004,(CS$1+177)-4))</f>
        <v/>
      </c>
      <c r="CR181">
        <f>IF(ISNA(CP181),NA(),Capability!$K$6)</f>
        <v/>
      </c>
      <c r="CS181">
        <f>IF(ISNA(CP181),NA(),Capability!$J$6)</f>
        <v/>
      </c>
      <c r="CT181">
        <f>IF(ISNA(CP181),NA(),Capability!$L$6)</f>
        <v/>
      </c>
      <c r="CU181">
        <f>IF(OR(ISNA(CQ181),ISNA(CQ180)),NA(),ABS(CQ181-CQ180))</f>
        <v/>
      </c>
      <c r="CV181">
        <f>IF(ISNA(CP181),NA(),Capability!$N$6)</f>
        <v/>
      </c>
      <c r="CW181">
        <f>IF(ISNA(CP181),NA(),IF(OR(Capability!$Q$6="",Settings!$F$7&lt;&gt;"Y"),NA(),Capability!$Q$6))</f>
        <v/>
      </c>
      <c r="CX181">
        <f>IF(ISNA(CP181),NA(),IF(OR(Capability!$P$6="",Settings!$F$7&lt;&gt;"Y"),NA(),Capability!$P$6))</f>
        <v/>
      </c>
      <c r="DD181">
        <f>IF((DG$1+177)&gt;DE$1,NA(),(DG$1+177)-4)</f>
        <v/>
      </c>
      <c r="DE181">
        <f>IF((DG$1+177)&gt;DE$1,NA(),INDEX('Data Entry'!$J$5:$J$10004,(DG$1+177)-4))</f>
        <v/>
      </c>
      <c r="DF181">
        <f>IF(ISNA(DD181),NA(),Capability!$K$7)</f>
        <v/>
      </c>
      <c r="DG181">
        <f>IF(ISNA(DD181),NA(),Capability!$J$7)</f>
        <v/>
      </c>
      <c r="DH181">
        <f>IF(ISNA(DD181),NA(),Capability!$L$7)</f>
        <v/>
      </c>
      <c r="DI181">
        <f>IF(OR(ISNA(DE181),ISNA(DE180)),NA(),ABS(DE181-DE180))</f>
        <v/>
      </c>
      <c r="DJ181">
        <f>IF(ISNA(DD181),NA(),Capability!$N$7)</f>
        <v/>
      </c>
      <c r="DK181">
        <f>IF(ISNA(DD181),NA(),IF(OR(Capability!$Q$7="",Settings!$F$7&lt;&gt;"Y"),NA(),Capability!$Q$7))</f>
        <v/>
      </c>
      <c r="DL181">
        <f>IF(ISNA(DD181),NA(),IF(OR(Capability!$P$7="",Settings!$F$7&lt;&gt;"Y"),NA(),Capability!$P$7))</f>
        <v/>
      </c>
      <c r="DR181">
        <f>IF((DU$1+177)&gt;DS$1,NA(),(DU$1+177)-4)</f>
        <v/>
      </c>
      <c r="DS181">
        <f>IF((DU$1+177)&gt;DS$1,NA(),INDEX('Data Entry'!$K$5:$K$10004,(DU$1+177)-4))</f>
        <v/>
      </c>
      <c r="DT181">
        <f>IF(ISNA(DR181),NA(),Capability!$K$8)</f>
        <v/>
      </c>
      <c r="DU181">
        <f>IF(ISNA(DR181),NA(),Capability!$J$8)</f>
        <v/>
      </c>
      <c r="DV181">
        <f>IF(ISNA(DR181),NA(),Capability!$L$8)</f>
        <v/>
      </c>
      <c r="DW181">
        <f>IF(OR(ISNA(DS181),ISNA(DS180)),NA(),ABS(DS181-DS180))</f>
        <v/>
      </c>
      <c r="DX181">
        <f>IF(ISNA(DR181),NA(),Capability!$N$8)</f>
        <v/>
      </c>
      <c r="DY181">
        <f>IF(ISNA(DR181),NA(),IF(OR(Capability!$Q$8="",Settings!$F$7&lt;&gt;"Y"),NA(),Capability!$Q$8))</f>
        <v/>
      </c>
      <c r="DZ181">
        <f>IF(ISNA(DR181),NA(),IF(OR(Capability!$P$8="",Settings!$F$7&lt;&gt;"Y"),NA(),Capability!$P$8))</f>
        <v/>
      </c>
      <c r="EF181">
        <f>IF((EI$1+177)&gt;EG$1,NA(),(EI$1+177)-4)</f>
        <v/>
      </c>
      <c r="EG181">
        <f>IF((EI$1+177)&gt;EG$1,NA(),INDEX('Data Entry'!$L$5:$L$10004,(EI$1+177)-4))</f>
        <v/>
      </c>
      <c r="EH181">
        <f>IF(ISNA(EF181),NA(),Capability!$K$9)</f>
        <v/>
      </c>
      <c r="EI181">
        <f>IF(ISNA(EF181),NA(),Capability!$J$9)</f>
        <v/>
      </c>
      <c r="EJ181">
        <f>IF(ISNA(EF181),NA(),Capability!$L$9)</f>
        <v/>
      </c>
      <c r="EK181">
        <f>IF(OR(ISNA(EG181),ISNA(EG180)),NA(),ABS(EG181-EG180))</f>
        <v/>
      </c>
      <c r="EL181">
        <f>IF(ISNA(EF181),NA(),Capability!$N$9)</f>
        <v/>
      </c>
      <c r="EM181">
        <f>IF(ISNA(EF181),NA(),IF(OR(Capability!$Q$9="",Settings!$F$7&lt;&gt;"Y"),NA(),Capability!$Q$9))</f>
        <v/>
      </c>
      <c r="EN181">
        <f>IF(ISNA(EF181),NA(),IF(OR(Capability!$P$9="",Settings!$F$7&lt;&gt;"Y"),NA(),Capability!$P$9))</f>
        <v/>
      </c>
      <c r="ET181">
        <f>IF((EW$1+177)&gt;EU$1,NA(),(EW$1+177)-4)</f>
        <v/>
      </c>
      <c r="EU181">
        <f>IF((EW$1+177)&gt;EU$1,NA(),INDEX('Data Entry'!$M$5:$M$10004,(EW$1+177)-4))</f>
        <v/>
      </c>
      <c r="EV181">
        <f>IF(ISNA(ET181),NA(),Capability!$K$10)</f>
        <v/>
      </c>
      <c r="EW181">
        <f>IF(ISNA(ET181),NA(),Capability!$J$10)</f>
        <v/>
      </c>
      <c r="EX181">
        <f>IF(ISNA(ET181),NA(),Capability!$L$10)</f>
        <v/>
      </c>
      <c r="EY181">
        <f>IF(OR(ISNA(EU181),ISNA(EU180)),NA(),ABS(EU181-EU180))</f>
        <v/>
      </c>
      <c r="EZ181">
        <f>IF(ISNA(ET181),NA(),Capability!$N$10)</f>
        <v/>
      </c>
      <c r="FA181">
        <f>IF(ISNA(ET181),NA(),IF(OR(Capability!$Q$10="",Settings!$F$7&lt;&gt;"Y"),NA(),Capability!$Q$10))</f>
        <v/>
      </c>
      <c r="FB181">
        <f>IF(ISNA(ET181),NA(),IF(OR(Capability!$P$10="",Settings!$F$7&lt;&gt;"Y"),NA(),Capability!$P$10))</f>
        <v/>
      </c>
      <c r="FH181">
        <f>IF((FK$1+177)&gt;FI$1,NA(),(FK$1+177)-4)</f>
        <v/>
      </c>
      <c r="FI181">
        <f>IF((FK$1+177)&gt;FI$1,NA(),INDEX('Data Entry'!$N$5:$N$10004,(FK$1+177)-4))</f>
        <v/>
      </c>
      <c r="FJ181">
        <f>IF(ISNA(FH181),NA(),Capability!$K$11)</f>
        <v/>
      </c>
      <c r="FK181">
        <f>IF(ISNA(FH181),NA(),Capability!$J$11)</f>
        <v/>
      </c>
      <c r="FL181">
        <f>IF(ISNA(FH181),NA(),Capability!$L$11)</f>
        <v/>
      </c>
      <c r="FM181">
        <f>IF(OR(ISNA(FI181),ISNA(FI180)),NA(),ABS(FI181-FI180))</f>
        <v/>
      </c>
      <c r="FN181">
        <f>IF(ISNA(FH181),NA(),Capability!$N$11)</f>
        <v/>
      </c>
      <c r="FO181">
        <f>IF(ISNA(FH181),NA(),IF(OR(Capability!$Q$11="",Settings!$F$7&lt;&gt;"Y"),NA(),Capability!$Q$11))</f>
        <v/>
      </c>
      <c r="FP181">
        <f>IF(ISNA(FH181),NA(),IF(OR(Capability!$P$11="",Settings!$F$7&lt;&gt;"Y"),NA(),Capability!$P$11))</f>
        <v/>
      </c>
      <c r="FV181">
        <f>IF((FY$1+177)&gt;FW$1,NA(),(FY$1+177)-4)</f>
        <v/>
      </c>
      <c r="FW181">
        <f>IF((FY$1+177)&gt;FW$1,NA(),INDEX('Data Entry'!$O$5:$O$10004,(FY$1+177)-4))</f>
        <v/>
      </c>
      <c r="FX181">
        <f>IF(ISNA(FV181),NA(),Capability!$K$12)</f>
        <v/>
      </c>
      <c r="FY181">
        <f>IF(ISNA(FV181),NA(),Capability!$J$12)</f>
        <v/>
      </c>
      <c r="FZ181">
        <f>IF(ISNA(FV181),NA(),Capability!$L$12)</f>
        <v/>
      </c>
      <c r="GA181">
        <f>IF(OR(ISNA(FW181),ISNA(FW180)),NA(),ABS(FW181-FW180))</f>
        <v/>
      </c>
      <c r="GB181">
        <f>IF(ISNA(FV181),NA(),Capability!$N$12)</f>
        <v/>
      </c>
      <c r="GC181">
        <f>IF(ISNA(FV181),NA(),IF(OR(Capability!$Q$12="",Settings!$F$7&lt;&gt;"Y"),NA(),Capability!$Q$12))</f>
        <v/>
      </c>
      <c r="GD181">
        <f>IF(ISNA(FV181),NA(),IF(OR(Capability!$P$12="",Settings!$F$7&lt;&gt;"Y"),NA(),Capability!$P$12))</f>
        <v/>
      </c>
      <c r="GJ181">
        <f>IF((GM$1+177)&gt;GK$1,NA(),(GM$1+177)-4)</f>
        <v/>
      </c>
      <c r="GK181">
        <f>IF((GM$1+177)&gt;GK$1,NA(),INDEX('Data Entry'!$P$5:$P$10004,(GM$1+177)-4))</f>
        <v/>
      </c>
      <c r="GL181">
        <f>IF(ISNA(GJ181),NA(),Capability!$K$13)</f>
        <v/>
      </c>
      <c r="GM181">
        <f>IF(ISNA(GJ181),NA(),Capability!$J$13)</f>
        <v/>
      </c>
      <c r="GN181">
        <f>IF(ISNA(GJ181),NA(),Capability!$L$13)</f>
        <v/>
      </c>
      <c r="GO181">
        <f>IF(OR(ISNA(GK181),ISNA(GK180)),NA(),ABS(GK181-GK180))</f>
        <v/>
      </c>
      <c r="GP181">
        <f>IF(ISNA(GJ181),NA(),Capability!$N$13)</f>
        <v/>
      </c>
      <c r="GQ181">
        <f>IF(ISNA(GJ181),NA(),IF(OR(Capability!$Q$13="",Settings!$F$7&lt;&gt;"Y"),NA(),Capability!$Q$13))</f>
        <v/>
      </c>
      <c r="GR181">
        <f>IF(ISNA(GJ181),NA(),IF(OR(Capability!$P$13="",Settings!$F$7&lt;&gt;"Y"),NA(),Capability!$P$13))</f>
        <v/>
      </c>
      <c r="GX181">
        <f>IF((HA$1+177)&gt;GY$1,NA(),(HA$1+177)-4)</f>
        <v/>
      </c>
      <c r="GY181">
        <f>IF((HA$1+177)&gt;GY$1,NA(),INDEX('Data Entry'!$Q$5:$Q$10004,(HA$1+177)-4))</f>
        <v/>
      </c>
      <c r="GZ181">
        <f>IF(ISNA(GX181),NA(),Capability!$K$14)</f>
        <v/>
      </c>
      <c r="HA181">
        <f>IF(ISNA(GX181),NA(),Capability!$J$14)</f>
        <v/>
      </c>
      <c r="HB181">
        <f>IF(ISNA(GX181),NA(),Capability!$L$14)</f>
        <v/>
      </c>
      <c r="HC181">
        <f>IF(OR(ISNA(GY181),ISNA(GY180)),NA(),ABS(GY181-GY180))</f>
        <v/>
      </c>
      <c r="HD181">
        <f>IF(ISNA(GX181),NA(),Capability!$N$14)</f>
        <v/>
      </c>
      <c r="HE181">
        <f>IF(ISNA(GX181),NA(),IF(OR(Capability!$Q$14="",Settings!$F$7&lt;&gt;"Y"),NA(),Capability!$Q$14))</f>
        <v/>
      </c>
      <c r="HF181">
        <f>IF(ISNA(GX181),NA(),IF(OR(Capability!$P$14="",Settings!$F$7&lt;&gt;"Y"),NA(),Capability!$P$14))</f>
        <v/>
      </c>
    </row>
    <row r="182">
      <c r="A182" s="37" t="inlineStr">
        <is>
          <t>SPECIFICATION</t>
        </is>
      </c>
      <c r="B182" s="28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P182">
        <f>IF((CS$1+178)&gt;CQ$1,NA(),(CS$1+178)-4)</f>
        <v/>
      </c>
      <c r="CQ182">
        <f>IF((CS$1+178)&gt;CQ$1,NA(),INDEX('Data Entry'!$I$5:$I$10004,(CS$1+178)-4))</f>
        <v/>
      </c>
      <c r="CR182">
        <f>IF(ISNA(CP182),NA(),Capability!$K$6)</f>
        <v/>
      </c>
      <c r="CS182">
        <f>IF(ISNA(CP182),NA(),Capability!$J$6)</f>
        <v/>
      </c>
      <c r="CT182">
        <f>IF(ISNA(CP182),NA(),Capability!$L$6)</f>
        <v/>
      </c>
      <c r="CU182">
        <f>IF(OR(ISNA(CQ182),ISNA(CQ181)),NA(),ABS(CQ182-CQ181))</f>
        <v/>
      </c>
      <c r="CV182">
        <f>IF(ISNA(CP182),NA(),Capability!$N$6)</f>
        <v/>
      </c>
      <c r="CW182">
        <f>IF(ISNA(CP182),NA(),IF(OR(Capability!$Q$6="",Settings!$F$7&lt;&gt;"Y"),NA(),Capability!$Q$6))</f>
        <v/>
      </c>
      <c r="CX182">
        <f>IF(ISNA(CP182),NA(),IF(OR(Capability!$P$6="",Settings!$F$7&lt;&gt;"Y"),NA(),Capability!$P$6))</f>
        <v/>
      </c>
      <c r="DD182">
        <f>IF((DG$1+178)&gt;DE$1,NA(),(DG$1+178)-4)</f>
        <v/>
      </c>
      <c r="DE182">
        <f>IF((DG$1+178)&gt;DE$1,NA(),INDEX('Data Entry'!$J$5:$J$10004,(DG$1+178)-4))</f>
        <v/>
      </c>
      <c r="DF182">
        <f>IF(ISNA(DD182),NA(),Capability!$K$7)</f>
        <v/>
      </c>
      <c r="DG182">
        <f>IF(ISNA(DD182),NA(),Capability!$J$7)</f>
        <v/>
      </c>
      <c r="DH182">
        <f>IF(ISNA(DD182),NA(),Capability!$L$7)</f>
        <v/>
      </c>
      <c r="DI182">
        <f>IF(OR(ISNA(DE182),ISNA(DE181)),NA(),ABS(DE182-DE181))</f>
        <v/>
      </c>
      <c r="DJ182">
        <f>IF(ISNA(DD182),NA(),Capability!$N$7)</f>
        <v/>
      </c>
      <c r="DK182">
        <f>IF(ISNA(DD182),NA(),IF(OR(Capability!$Q$7="",Settings!$F$7&lt;&gt;"Y"),NA(),Capability!$Q$7))</f>
        <v/>
      </c>
      <c r="DL182">
        <f>IF(ISNA(DD182),NA(),IF(OR(Capability!$P$7="",Settings!$F$7&lt;&gt;"Y"),NA(),Capability!$P$7))</f>
        <v/>
      </c>
      <c r="DR182">
        <f>IF((DU$1+178)&gt;DS$1,NA(),(DU$1+178)-4)</f>
        <v/>
      </c>
      <c r="DS182">
        <f>IF((DU$1+178)&gt;DS$1,NA(),INDEX('Data Entry'!$K$5:$K$10004,(DU$1+178)-4))</f>
        <v/>
      </c>
      <c r="DT182">
        <f>IF(ISNA(DR182),NA(),Capability!$K$8)</f>
        <v/>
      </c>
      <c r="DU182">
        <f>IF(ISNA(DR182),NA(),Capability!$J$8)</f>
        <v/>
      </c>
      <c r="DV182">
        <f>IF(ISNA(DR182),NA(),Capability!$L$8)</f>
        <v/>
      </c>
      <c r="DW182">
        <f>IF(OR(ISNA(DS182),ISNA(DS181)),NA(),ABS(DS182-DS181))</f>
        <v/>
      </c>
      <c r="DX182">
        <f>IF(ISNA(DR182),NA(),Capability!$N$8)</f>
        <v/>
      </c>
      <c r="DY182">
        <f>IF(ISNA(DR182),NA(),IF(OR(Capability!$Q$8="",Settings!$F$7&lt;&gt;"Y"),NA(),Capability!$Q$8))</f>
        <v/>
      </c>
      <c r="DZ182">
        <f>IF(ISNA(DR182),NA(),IF(OR(Capability!$P$8="",Settings!$F$7&lt;&gt;"Y"),NA(),Capability!$P$8))</f>
        <v/>
      </c>
      <c r="EF182">
        <f>IF((EI$1+178)&gt;EG$1,NA(),(EI$1+178)-4)</f>
        <v/>
      </c>
      <c r="EG182">
        <f>IF((EI$1+178)&gt;EG$1,NA(),INDEX('Data Entry'!$L$5:$L$10004,(EI$1+178)-4))</f>
        <v/>
      </c>
      <c r="EH182">
        <f>IF(ISNA(EF182),NA(),Capability!$K$9)</f>
        <v/>
      </c>
      <c r="EI182">
        <f>IF(ISNA(EF182),NA(),Capability!$J$9)</f>
        <v/>
      </c>
      <c r="EJ182">
        <f>IF(ISNA(EF182),NA(),Capability!$L$9)</f>
        <v/>
      </c>
      <c r="EK182">
        <f>IF(OR(ISNA(EG182),ISNA(EG181)),NA(),ABS(EG182-EG181))</f>
        <v/>
      </c>
      <c r="EL182">
        <f>IF(ISNA(EF182),NA(),Capability!$N$9)</f>
        <v/>
      </c>
      <c r="EM182">
        <f>IF(ISNA(EF182),NA(),IF(OR(Capability!$Q$9="",Settings!$F$7&lt;&gt;"Y"),NA(),Capability!$Q$9))</f>
        <v/>
      </c>
      <c r="EN182">
        <f>IF(ISNA(EF182),NA(),IF(OR(Capability!$P$9="",Settings!$F$7&lt;&gt;"Y"),NA(),Capability!$P$9))</f>
        <v/>
      </c>
      <c r="ET182">
        <f>IF((EW$1+178)&gt;EU$1,NA(),(EW$1+178)-4)</f>
        <v/>
      </c>
      <c r="EU182">
        <f>IF((EW$1+178)&gt;EU$1,NA(),INDEX('Data Entry'!$M$5:$M$10004,(EW$1+178)-4))</f>
        <v/>
      </c>
      <c r="EV182">
        <f>IF(ISNA(ET182),NA(),Capability!$K$10)</f>
        <v/>
      </c>
      <c r="EW182">
        <f>IF(ISNA(ET182),NA(),Capability!$J$10)</f>
        <v/>
      </c>
      <c r="EX182">
        <f>IF(ISNA(ET182),NA(),Capability!$L$10)</f>
        <v/>
      </c>
      <c r="EY182">
        <f>IF(OR(ISNA(EU182),ISNA(EU181)),NA(),ABS(EU182-EU181))</f>
        <v/>
      </c>
      <c r="EZ182">
        <f>IF(ISNA(ET182),NA(),Capability!$N$10)</f>
        <v/>
      </c>
      <c r="FA182">
        <f>IF(ISNA(ET182),NA(),IF(OR(Capability!$Q$10="",Settings!$F$7&lt;&gt;"Y"),NA(),Capability!$Q$10))</f>
        <v/>
      </c>
      <c r="FB182">
        <f>IF(ISNA(ET182),NA(),IF(OR(Capability!$P$10="",Settings!$F$7&lt;&gt;"Y"),NA(),Capability!$P$10))</f>
        <v/>
      </c>
      <c r="FH182">
        <f>IF((FK$1+178)&gt;FI$1,NA(),(FK$1+178)-4)</f>
        <v/>
      </c>
      <c r="FI182">
        <f>IF((FK$1+178)&gt;FI$1,NA(),INDEX('Data Entry'!$N$5:$N$10004,(FK$1+178)-4))</f>
        <v/>
      </c>
      <c r="FJ182">
        <f>IF(ISNA(FH182),NA(),Capability!$K$11)</f>
        <v/>
      </c>
      <c r="FK182">
        <f>IF(ISNA(FH182),NA(),Capability!$J$11)</f>
        <v/>
      </c>
      <c r="FL182">
        <f>IF(ISNA(FH182),NA(),Capability!$L$11)</f>
        <v/>
      </c>
      <c r="FM182">
        <f>IF(OR(ISNA(FI182),ISNA(FI181)),NA(),ABS(FI182-FI181))</f>
        <v/>
      </c>
      <c r="FN182">
        <f>IF(ISNA(FH182),NA(),Capability!$N$11)</f>
        <v/>
      </c>
      <c r="FO182">
        <f>IF(ISNA(FH182),NA(),IF(OR(Capability!$Q$11="",Settings!$F$7&lt;&gt;"Y"),NA(),Capability!$Q$11))</f>
        <v/>
      </c>
      <c r="FP182">
        <f>IF(ISNA(FH182),NA(),IF(OR(Capability!$P$11="",Settings!$F$7&lt;&gt;"Y"),NA(),Capability!$P$11))</f>
        <v/>
      </c>
      <c r="FV182">
        <f>IF((FY$1+178)&gt;FW$1,NA(),(FY$1+178)-4)</f>
        <v/>
      </c>
      <c r="FW182">
        <f>IF((FY$1+178)&gt;FW$1,NA(),INDEX('Data Entry'!$O$5:$O$10004,(FY$1+178)-4))</f>
        <v/>
      </c>
      <c r="FX182">
        <f>IF(ISNA(FV182),NA(),Capability!$K$12)</f>
        <v/>
      </c>
      <c r="FY182">
        <f>IF(ISNA(FV182),NA(),Capability!$J$12)</f>
        <v/>
      </c>
      <c r="FZ182">
        <f>IF(ISNA(FV182),NA(),Capability!$L$12)</f>
        <v/>
      </c>
      <c r="GA182">
        <f>IF(OR(ISNA(FW182),ISNA(FW181)),NA(),ABS(FW182-FW181))</f>
        <v/>
      </c>
      <c r="GB182">
        <f>IF(ISNA(FV182),NA(),Capability!$N$12)</f>
        <v/>
      </c>
      <c r="GC182">
        <f>IF(ISNA(FV182),NA(),IF(OR(Capability!$Q$12="",Settings!$F$7&lt;&gt;"Y"),NA(),Capability!$Q$12))</f>
        <v/>
      </c>
      <c r="GD182">
        <f>IF(ISNA(FV182),NA(),IF(OR(Capability!$P$12="",Settings!$F$7&lt;&gt;"Y"),NA(),Capability!$P$12))</f>
        <v/>
      </c>
      <c r="GJ182">
        <f>IF((GM$1+178)&gt;GK$1,NA(),(GM$1+178)-4)</f>
        <v/>
      </c>
      <c r="GK182">
        <f>IF((GM$1+178)&gt;GK$1,NA(),INDEX('Data Entry'!$P$5:$P$10004,(GM$1+178)-4))</f>
        <v/>
      </c>
      <c r="GL182">
        <f>IF(ISNA(GJ182),NA(),Capability!$K$13)</f>
        <v/>
      </c>
      <c r="GM182">
        <f>IF(ISNA(GJ182),NA(),Capability!$J$13)</f>
        <v/>
      </c>
      <c r="GN182">
        <f>IF(ISNA(GJ182),NA(),Capability!$L$13)</f>
        <v/>
      </c>
      <c r="GO182">
        <f>IF(OR(ISNA(GK182),ISNA(GK181)),NA(),ABS(GK182-GK181))</f>
        <v/>
      </c>
      <c r="GP182">
        <f>IF(ISNA(GJ182),NA(),Capability!$N$13)</f>
        <v/>
      </c>
      <c r="GQ182">
        <f>IF(ISNA(GJ182),NA(),IF(OR(Capability!$Q$13="",Settings!$F$7&lt;&gt;"Y"),NA(),Capability!$Q$13))</f>
        <v/>
      </c>
      <c r="GR182">
        <f>IF(ISNA(GJ182),NA(),IF(OR(Capability!$P$13="",Settings!$F$7&lt;&gt;"Y"),NA(),Capability!$P$13))</f>
        <v/>
      </c>
      <c r="GX182">
        <f>IF((HA$1+178)&gt;GY$1,NA(),(HA$1+178)-4)</f>
        <v/>
      </c>
      <c r="GY182">
        <f>IF((HA$1+178)&gt;GY$1,NA(),INDEX('Data Entry'!$Q$5:$Q$10004,(HA$1+178)-4))</f>
        <v/>
      </c>
      <c r="GZ182">
        <f>IF(ISNA(GX182),NA(),Capability!$K$14)</f>
        <v/>
      </c>
      <c r="HA182">
        <f>IF(ISNA(GX182),NA(),Capability!$J$14)</f>
        <v/>
      </c>
      <c r="HB182">
        <f>IF(ISNA(GX182),NA(),Capability!$L$14)</f>
        <v/>
      </c>
      <c r="HC182">
        <f>IF(OR(ISNA(GY182),ISNA(GY181)),NA(),ABS(GY182-GY181))</f>
        <v/>
      </c>
      <c r="HD182">
        <f>IF(ISNA(GX182),NA(),Capability!$N$14)</f>
        <v/>
      </c>
      <c r="HE182">
        <f>IF(ISNA(GX182),NA(),IF(OR(Capability!$Q$14="",Settings!$F$7&lt;&gt;"Y"),NA(),Capability!$Q$14))</f>
        <v/>
      </c>
      <c r="HF182">
        <f>IF(ISNA(GX182),NA(),IF(OR(Capability!$P$14="",Settings!$F$7&lt;&gt;"Y"),NA(),Capability!$P$14))</f>
        <v/>
      </c>
    </row>
    <row r="183">
      <c r="A183" s="35" t="inlineStr">
        <is>
          <t>USL</t>
        </is>
      </c>
      <c r="B183" s="23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P183">
        <f>IF((CS$1+179)&gt;CQ$1,NA(),(CS$1+179)-4)</f>
        <v/>
      </c>
      <c r="CQ183">
        <f>IF((CS$1+179)&gt;CQ$1,NA(),INDEX('Data Entry'!$I$5:$I$10004,(CS$1+179)-4))</f>
        <v/>
      </c>
      <c r="CR183">
        <f>IF(ISNA(CP183),NA(),Capability!$K$6)</f>
        <v/>
      </c>
      <c r="CS183">
        <f>IF(ISNA(CP183),NA(),Capability!$J$6)</f>
        <v/>
      </c>
      <c r="CT183">
        <f>IF(ISNA(CP183),NA(),Capability!$L$6)</f>
        <v/>
      </c>
      <c r="CU183">
        <f>IF(OR(ISNA(CQ183),ISNA(CQ182)),NA(),ABS(CQ183-CQ182))</f>
        <v/>
      </c>
      <c r="CV183">
        <f>IF(ISNA(CP183),NA(),Capability!$N$6)</f>
        <v/>
      </c>
      <c r="CW183">
        <f>IF(ISNA(CP183),NA(),IF(OR(Capability!$Q$6="",Settings!$F$7&lt;&gt;"Y"),NA(),Capability!$Q$6))</f>
        <v/>
      </c>
      <c r="CX183">
        <f>IF(ISNA(CP183),NA(),IF(OR(Capability!$P$6="",Settings!$F$7&lt;&gt;"Y"),NA(),Capability!$P$6))</f>
        <v/>
      </c>
      <c r="DD183">
        <f>IF((DG$1+179)&gt;DE$1,NA(),(DG$1+179)-4)</f>
        <v/>
      </c>
      <c r="DE183">
        <f>IF((DG$1+179)&gt;DE$1,NA(),INDEX('Data Entry'!$J$5:$J$10004,(DG$1+179)-4))</f>
        <v/>
      </c>
      <c r="DF183">
        <f>IF(ISNA(DD183),NA(),Capability!$K$7)</f>
        <v/>
      </c>
      <c r="DG183">
        <f>IF(ISNA(DD183),NA(),Capability!$J$7)</f>
        <v/>
      </c>
      <c r="DH183">
        <f>IF(ISNA(DD183),NA(),Capability!$L$7)</f>
        <v/>
      </c>
      <c r="DI183">
        <f>IF(OR(ISNA(DE183),ISNA(DE182)),NA(),ABS(DE183-DE182))</f>
        <v/>
      </c>
      <c r="DJ183">
        <f>IF(ISNA(DD183),NA(),Capability!$N$7)</f>
        <v/>
      </c>
      <c r="DK183">
        <f>IF(ISNA(DD183),NA(),IF(OR(Capability!$Q$7="",Settings!$F$7&lt;&gt;"Y"),NA(),Capability!$Q$7))</f>
        <v/>
      </c>
      <c r="DL183">
        <f>IF(ISNA(DD183),NA(),IF(OR(Capability!$P$7="",Settings!$F$7&lt;&gt;"Y"),NA(),Capability!$P$7))</f>
        <v/>
      </c>
      <c r="DR183">
        <f>IF((DU$1+179)&gt;DS$1,NA(),(DU$1+179)-4)</f>
        <v/>
      </c>
      <c r="DS183">
        <f>IF((DU$1+179)&gt;DS$1,NA(),INDEX('Data Entry'!$K$5:$K$10004,(DU$1+179)-4))</f>
        <v/>
      </c>
      <c r="DT183">
        <f>IF(ISNA(DR183),NA(),Capability!$K$8)</f>
        <v/>
      </c>
      <c r="DU183">
        <f>IF(ISNA(DR183),NA(),Capability!$J$8)</f>
        <v/>
      </c>
      <c r="DV183">
        <f>IF(ISNA(DR183),NA(),Capability!$L$8)</f>
        <v/>
      </c>
      <c r="DW183">
        <f>IF(OR(ISNA(DS183),ISNA(DS182)),NA(),ABS(DS183-DS182))</f>
        <v/>
      </c>
      <c r="DX183">
        <f>IF(ISNA(DR183),NA(),Capability!$N$8)</f>
        <v/>
      </c>
      <c r="DY183">
        <f>IF(ISNA(DR183),NA(),IF(OR(Capability!$Q$8="",Settings!$F$7&lt;&gt;"Y"),NA(),Capability!$Q$8))</f>
        <v/>
      </c>
      <c r="DZ183">
        <f>IF(ISNA(DR183),NA(),IF(OR(Capability!$P$8="",Settings!$F$7&lt;&gt;"Y"),NA(),Capability!$P$8))</f>
        <v/>
      </c>
      <c r="EF183">
        <f>IF((EI$1+179)&gt;EG$1,NA(),(EI$1+179)-4)</f>
        <v/>
      </c>
      <c r="EG183">
        <f>IF((EI$1+179)&gt;EG$1,NA(),INDEX('Data Entry'!$L$5:$L$10004,(EI$1+179)-4))</f>
        <v/>
      </c>
      <c r="EH183">
        <f>IF(ISNA(EF183),NA(),Capability!$K$9)</f>
        <v/>
      </c>
      <c r="EI183">
        <f>IF(ISNA(EF183),NA(),Capability!$J$9)</f>
        <v/>
      </c>
      <c r="EJ183">
        <f>IF(ISNA(EF183),NA(),Capability!$L$9)</f>
        <v/>
      </c>
      <c r="EK183">
        <f>IF(OR(ISNA(EG183),ISNA(EG182)),NA(),ABS(EG183-EG182))</f>
        <v/>
      </c>
      <c r="EL183">
        <f>IF(ISNA(EF183),NA(),Capability!$N$9)</f>
        <v/>
      </c>
      <c r="EM183">
        <f>IF(ISNA(EF183),NA(),IF(OR(Capability!$Q$9="",Settings!$F$7&lt;&gt;"Y"),NA(),Capability!$Q$9))</f>
        <v/>
      </c>
      <c r="EN183">
        <f>IF(ISNA(EF183),NA(),IF(OR(Capability!$P$9="",Settings!$F$7&lt;&gt;"Y"),NA(),Capability!$P$9))</f>
        <v/>
      </c>
      <c r="ET183">
        <f>IF((EW$1+179)&gt;EU$1,NA(),(EW$1+179)-4)</f>
        <v/>
      </c>
      <c r="EU183">
        <f>IF((EW$1+179)&gt;EU$1,NA(),INDEX('Data Entry'!$M$5:$M$10004,(EW$1+179)-4))</f>
        <v/>
      </c>
      <c r="EV183">
        <f>IF(ISNA(ET183),NA(),Capability!$K$10)</f>
        <v/>
      </c>
      <c r="EW183">
        <f>IF(ISNA(ET183),NA(),Capability!$J$10)</f>
        <v/>
      </c>
      <c r="EX183">
        <f>IF(ISNA(ET183),NA(),Capability!$L$10)</f>
        <v/>
      </c>
      <c r="EY183">
        <f>IF(OR(ISNA(EU183),ISNA(EU182)),NA(),ABS(EU183-EU182))</f>
        <v/>
      </c>
      <c r="EZ183">
        <f>IF(ISNA(ET183),NA(),Capability!$N$10)</f>
        <v/>
      </c>
      <c r="FA183">
        <f>IF(ISNA(ET183),NA(),IF(OR(Capability!$Q$10="",Settings!$F$7&lt;&gt;"Y"),NA(),Capability!$Q$10))</f>
        <v/>
      </c>
      <c r="FB183">
        <f>IF(ISNA(ET183),NA(),IF(OR(Capability!$P$10="",Settings!$F$7&lt;&gt;"Y"),NA(),Capability!$P$10))</f>
        <v/>
      </c>
      <c r="FH183">
        <f>IF((FK$1+179)&gt;FI$1,NA(),(FK$1+179)-4)</f>
        <v/>
      </c>
      <c r="FI183">
        <f>IF((FK$1+179)&gt;FI$1,NA(),INDEX('Data Entry'!$N$5:$N$10004,(FK$1+179)-4))</f>
        <v/>
      </c>
      <c r="FJ183">
        <f>IF(ISNA(FH183),NA(),Capability!$K$11)</f>
        <v/>
      </c>
      <c r="FK183">
        <f>IF(ISNA(FH183),NA(),Capability!$J$11)</f>
        <v/>
      </c>
      <c r="FL183">
        <f>IF(ISNA(FH183),NA(),Capability!$L$11)</f>
        <v/>
      </c>
      <c r="FM183">
        <f>IF(OR(ISNA(FI183),ISNA(FI182)),NA(),ABS(FI183-FI182))</f>
        <v/>
      </c>
      <c r="FN183">
        <f>IF(ISNA(FH183),NA(),Capability!$N$11)</f>
        <v/>
      </c>
      <c r="FO183">
        <f>IF(ISNA(FH183),NA(),IF(OR(Capability!$Q$11="",Settings!$F$7&lt;&gt;"Y"),NA(),Capability!$Q$11))</f>
        <v/>
      </c>
      <c r="FP183">
        <f>IF(ISNA(FH183),NA(),IF(OR(Capability!$P$11="",Settings!$F$7&lt;&gt;"Y"),NA(),Capability!$P$11))</f>
        <v/>
      </c>
      <c r="FV183">
        <f>IF((FY$1+179)&gt;FW$1,NA(),(FY$1+179)-4)</f>
        <v/>
      </c>
      <c r="FW183">
        <f>IF((FY$1+179)&gt;FW$1,NA(),INDEX('Data Entry'!$O$5:$O$10004,(FY$1+179)-4))</f>
        <v/>
      </c>
      <c r="FX183">
        <f>IF(ISNA(FV183),NA(),Capability!$K$12)</f>
        <v/>
      </c>
      <c r="FY183">
        <f>IF(ISNA(FV183),NA(),Capability!$J$12)</f>
        <v/>
      </c>
      <c r="FZ183">
        <f>IF(ISNA(FV183),NA(),Capability!$L$12)</f>
        <v/>
      </c>
      <c r="GA183">
        <f>IF(OR(ISNA(FW183),ISNA(FW182)),NA(),ABS(FW183-FW182))</f>
        <v/>
      </c>
      <c r="GB183">
        <f>IF(ISNA(FV183),NA(),Capability!$N$12)</f>
        <v/>
      </c>
      <c r="GC183">
        <f>IF(ISNA(FV183),NA(),IF(OR(Capability!$Q$12="",Settings!$F$7&lt;&gt;"Y"),NA(),Capability!$Q$12))</f>
        <v/>
      </c>
      <c r="GD183">
        <f>IF(ISNA(FV183),NA(),IF(OR(Capability!$P$12="",Settings!$F$7&lt;&gt;"Y"),NA(),Capability!$P$12))</f>
        <v/>
      </c>
      <c r="GJ183">
        <f>IF((GM$1+179)&gt;GK$1,NA(),(GM$1+179)-4)</f>
        <v/>
      </c>
      <c r="GK183">
        <f>IF((GM$1+179)&gt;GK$1,NA(),INDEX('Data Entry'!$P$5:$P$10004,(GM$1+179)-4))</f>
        <v/>
      </c>
      <c r="GL183">
        <f>IF(ISNA(GJ183),NA(),Capability!$K$13)</f>
        <v/>
      </c>
      <c r="GM183">
        <f>IF(ISNA(GJ183),NA(),Capability!$J$13)</f>
        <v/>
      </c>
      <c r="GN183">
        <f>IF(ISNA(GJ183),NA(),Capability!$L$13)</f>
        <v/>
      </c>
      <c r="GO183">
        <f>IF(OR(ISNA(GK183),ISNA(GK182)),NA(),ABS(GK183-GK182))</f>
        <v/>
      </c>
      <c r="GP183">
        <f>IF(ISNA(GJ183),NA(),Capability!$N$13)</f>
        <v/>
      </c>
      <c r="GQ183">
        <f>IF(ISNA(GJ183),NA(),IF(OR(Capability!$Q$13="",Settings!$F$7&lt;&gt;"Y"),NA(),Capability!$Q$13))</f>
        <v/>
      </c>
      <c r="GR183">
        <f>IF(ISNA(GJ183),NA(),IF(OR(Capability!$P$13="",Settings!$F$7&lt;&gt;"Y"),NA(),Capability!$P$13))</f>
        <v/>
      </c>
      <c r="GX183">
        <f>IF((HA$1+179)&gt;GY$1,NA(),(HA$1+179)-4)</f>
        <v/>
      </c>
      <c r="GY183">
        <f>IF((HA$1+179)&gt;GY$1,NA(),INDEX('Data Entry'!$Q$5:$Q$10004,(HA$1+179)-4))</f>
        <v/>
      </c>
      <c r="GZ183">
        <f>IF(ISNA(GX183),NA(),Capability!$K$14)</f>
        <v/>
      </c>
      <c r="HA183">
        <f>IF(ISNA(GX183),NA(),Capability!$J$14)</f>
        <v/>
      </c>
      <c r="HB183">
        <f>IF(ISNA(GX183),NA(),Capability!$L$14)</f>
        <v/>
      </c>
      <c r="HC183">
        <f>IF(OR(ISNA(GY183),ISNA(GY182)),NA(),ABS(GY183-GY182))</f>
        <v/>
      </c>
      <c r="HD183">
        <f>IF(ISNA(GX183),NA(),Capability!$N$14)</f>
        <v/>
      </c>
      <c r="HE183">
        <f>IF(ISNA(GX183),NA(),IF(OR(Capability!$Q$14="",Settings!$F$7&lt;&gt;"Y"),NA(),Capability!$Q$14))</f>
        <v/>
      </c>
      <c r="HF183">
        <f>IF(ISNA(GX183),NA(),IF(OR(Capability!$P$14="",Settings!$F$7&lt;&gt;"Y"),NA(),Capability!$P$14))</f>
        <v/>
      </c>
    </row>
    <row r="184">
      <c r="A184" s="35" t="inlineStr">
        <is>
          <t>Nominal</t>
        </is>
      </c>
      <c r="B184" s="23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P184">
        <f>IF((CS$1+180)&gt;CQ$1,NA(),(CS$1+180)-4)</f>
        <v/>
      </c>
      <c r="CQ184">
        <f>IF((CS$1+180)&gt;CQ$1,NA(),INDEX('Data Entry'!$I$5:$I$10004,(CS$1+180)-4))</f>
        <v/>
      </c>
      <c r="CR184">
        <f>IF(ISNA(CP184),NA(),Capability!$K$6)</f>
        <v/>
      </c>
      <c r="CS184">
        <f>IF(ISNA(CP184),NA(),Capability!$J$6)</f>
        <v/>
      </c>
      <c r="CT184">
        <f>IF(ISNA(CP184),NA(),Capability!$L$6)</f>
        <v/>
      </c>
      <c r="CU184">
        <f>IF(OR(ISNA(CQ184),ISNA(CQ183)),NA(),ABS(CQ184-CQ183))</f>
        <v/>
      </c>
      <c r="CV184">
        <f>IF(ISNA(CP184),NA(),Capability!$N$6)</f>
        <v/>
      </c>
      <c r="CW184">
        <f>IF(ISNA(CP184),NA(),IF(OR(Capability!$Q$6="",Settings!$F$7&lt;&gt;"Y"),NA(),Capability!$Q$6))</f>
        <v/>
      </c>
      <c r="CX184">
        <f>IF(ISNA(CP184),NA(),IF(OR(Capability!$P$6="",Settings!$F$7&lt;&gt;"Y"),NA(),Capability!$P$6))</f>
        <v/>
      </c>
      <c r="DD184">
        <f>IF((DG$1+180)&gt;DE$1,NA(),(DG$1+180)-4)</f>
        <v/>
      </c>
      <c r="DE184">
        <f>IF((DG$1+180)&gt;DE$1,NA(),INDEX('Data Entry'!$J$5:$J$10004,(DG$1+180)-4))</f>
        <v/>
      </c>
      <c r="DF184">
        <f>IF(ISNA(DD184),NA(),Capability!$K$7)</f>
        <v/>
      </c>
      <c r="DG184">
        <f>IF(ISNA(DD184),NA(),Capability!$J$7)</f>
        <v/>
      </c>
      <c r="DH184">
        <f>IF(ISNA(DD184),NA(),Capability!$L$7)</f>
        <v/>
      </c>
      <c r="DI184">
        <f>IF(OR(ISNA(DE184),ISNA(DE183)),NA(),ABS(DE184-DE183))</f>
        <v/>
      </c>
      <c r="DJ184">
        <f>IF(ISNA(DD184),NA(),Capability!$N$7)</f>
        <v/>
      </c>
      <c r="DK184">
        <f>IF(ISNA(DD184),NA(),IF(OR(Capability!$Q$7="",Settings!$F$7&lt;&gt;"Y"),NA(),Capability!$Q$7))</f>
        <v/>
      </c>
      <c r="DL184">
        <f>IF(ISNA(DD184),NA(),IF(OR(Capability!$P$7="",Settings!$F$7&lt;&gt;"Y"),NA(),Capability!$P$7))</f>
        <v/>
      </c>
      <c r="DR184">
        <f>IF((DU$1+180)&gt;DS$1,NA(),(DU$1+180)-4)</f>
        <v/>
      </c>
      <c r="DS184">
        <f>IF((DU$1+180)&gt;DS$1,NA(),INDEX('Data Entry'!$K$5:$K$10004,(DU$1+180)-4))</f>
        <v/>
      </c>
      <c r="DT184">
        <f>IF(ISNA(DR184),NA(),Capability!$K$8)</f>
        <v/>
      </c>
      <c r="DU184">
        <f>IF(ISNA(DR184),NA(),Capability!$J$8)</f>
        <v/>
      </c>
      <c r="DV184">
        <f>IF(ISNA(DR184),NA(),Capability!$L$8)</f>
        <v/>
      </c>
      <c r="DW184">
        <f>IF(OR(ISNA(DS184),ISNA(DS183)),NA(),ABS(DS184-DS183))</f>
        <v/>
      </c>
      <c r="DX184">
        <f>IF(ISNA(DR184),NA(),Capability!$N$8)</f>
        <v/>
      </c>
      <c r="DY184">
        <f>IF(ISNA(DR184),NA(),IF(OR(Capability!$Q$8="",Settings!$F$7&lt;&gt;"Y"),NA(),Capability!$Q$8))</f>
        <v/>
      </c>
      <c r="DZ184">
        <f>IF(ISNA(DR184),NA(),IF(OR(Capability!$P$8="",Settings!$F$7&lt;&gt;"Y"),NA(),Capability!$P$8))</f>
        <v/>
      </c>
      <c r="EF184">
        <f>IF((EI$1+180)&gt;EG$1,NA(),(EI$1+180)-4)</f>
        <v/>
      </c>
      <c r="EG184">
        <f>IF((EI$1+180)&gt;EG$1,NA(),INDEX('Data Entry'!$L$5:$L$10004,(EI$1+180)-4))</f>
        <v/>
      </c>
      <c r="EH184">
        <f>IF(ISNA(EF184),NA(),Capability!$K$9)</f>
        <v/>
      </c>
      <c r="EI184">
        <f>IF(ISNA(EF184),NA(),Capability!$J$9)</f>
        <v/>
      </c>
      <c r="EJ184">
        <f>IF(ISNA(EF184),NA(),Capability!$L$9)</f>
        <v/>
      </c>
      <c r="EK184">
        <f>IF(OR(ISNA(EG184),ISNA(EG183)),NA(),ABS(EG184-EG183))</f>
        <v/>
      </c>
      <c r="EL184">
        <f>IF(ISNA(EF184),NA(),Capability!$N$9)</f>
        <v/>
      </c>
      <c r="EM184">
        <f>IF(ISNA(EF184),NA(),IF(OR(Capability!$Q$9="",Settings!$F$7&lt;&gt;"Y"),NA(),Capability!$Q$9))</f>
        <v/>
      </c>
      <c r="EN184">
        <f>IF(ISNA(EF184),NA(),IF(OR(Capability!$P$9="",Settings!$F$7&lt;&gt;"Y"),NA(),Capability!$P$9))</f>
        <v/>
      </c>
      <c r="ET184">
        <f>IF((EW$1+180)&gt;EU$1,NA(),(EW$1+180)-4)</f>
        <v/>
      </c>
      <c r="EU184">
        <f>IF((EW$1+180)&gt;EU$1,NA(),INDEX('Data Entry'!$M$5:$M$10004,(EW$1+180)-4))</f>
        <v/>
      </c>
      <c r="EV184">
        <f>IF(ISNA(ET184),NA(),Capability!$K$10)</f>
        <v/>
      </c>
      <c r="EW184">
        <f>IF(ISNA(ET184),NA(),Capability!$J$10)</f>
        <v/>
      </c>
      <c r="EX184">
        <f>IF(ISNA(ET184),NA(),Capability!$L$10)</f>
        <v/>
      </c>
      <c r="EY184">
        <f>IF(OR(ISNA(EU184),ISNA(EU183)),NA(),ABS(EU184-EU183))</f>
        <v/>
      </c>
      <c r="EZ184">
        <f>IF(ISNA(ET184),NA(),Capability!$N$10)</f>
        <v/>
      </c>
      <c r="FA184">
        <f>IF(ISNA(ET184),NA(),IF(OR(Capability!$Q$10="",Settings!$F$7&lt;&gt;"Y"),NA(),Capability!$Q$10))</f>
        <v/>
      </c>
      <c r="FB184">
        <f>IF(ISNA(ET184),NA(),IF(OR(Capability!$P$10="",Settings!$F$7&lt;&gt;"Y"),NA(),Capability!$P$10))</f>
        <v/>
      </c>
      <c r="FH184">
        <f>IF((FK$1+180)&gt;FI$1,NA(),(FK$1+180)-4)</f>
        <v/>
      </c>
      <c r="FI184">
        <f>IF((FK$1+180)&gt;FI$1,NA(),INDEX('Data Entry'!$N$5:$N$10004,(FK$1+180)-4))</f>
        <v/>
      </c>
      <c r="FJ184">
        <f>IF(ISNA(FH184),NA(),Capability!$K$11)</f>
        <v/>
      </c>
      <c r="FK184">
        <f>IF(ISNA(FH184),NA(),Capability!$J$11)</f>
        <v/>
      </c>
      <c r="FL184">
        <f>IF(ISNA(FH184),NA(),Capability!$L$11)</f>
        <v/>
      </c>
      <c r="FM184">
        <f>IF(OR(ISNA(FI184),ISNA(FI183)),NA(),ABS(FI184-FI183))</f>
        <v/>
      </c>
      <c r="FN184">
        <f>IF(ISNA(FH184),NA(),Capability!$N$11)</f>
        <v/>
      </c>
      <c r="FO184">
        <f>IF(ISNA(FH184),NA(),IF(OR(Capability!$Q$11="",Settings!$F$7&lt;&gt;"Y"),NA(),Capability!$Q$11))</f>
        <v/>
      </c>
      <c r="FP184">
        <f>IF(ISNA(FH184),NA(),IF(OR(Capability!$P$11="",Settings!$F$7&lt;&gt;"Y"),NA(),Capability!$P$11))</f>
        <v/>
      </c>
      <c r="FV184">
        <f>IF((FY$1+180)&gt;FW$1,NA(),(FY$1+180)-4)</f>
        <v/>
      </c>
      <c r="FW184">
        <f>IF((FY$1+180)&gt;FW$1,NA(),INDEX('Data Entry'!$O$5:$O$10004,(FY$1+180)-4))</f>
        <v/>
      </c>
      <c r="FX184">
        <f>IF(ISNA(FV184),NA(),Capability!$K$12)</f>
        <v/>
      </c>
      <c r="FY184">
        <f>IF(ISNA(FV184),NA(),Capability!$J$12)</f>
        <v/>
      </c>
      <c r="FZ184">
        <f>IF(ISNA(FV184),NA(),Capability!$L$12)</f>
        <v/>
      </c>
      <c r="GA184">
        <f>IF(OR(ISNA(FW184),ISNA(FW183)),NA(),ABS(FW184-FW183))</f>
        <v/>
      </c>
      <c r="GB184">
        <f>IF(ISNA(FV184),NA(),Capability!$N$12)</f>
        <v/>
      </c>
      <c r="GC184">
        <f>IF(ISNA(FV184),NA(),IF(OR(Capability!$Q$12="",Settings!$F$7&lt;&gt;"Y"),NA(),Capability!$Q$12))</f>
        <v/>
      </c>
      <c r="GD184">
        <f>IF(ISNA(FV184),NA(),IF(OR(Capability!$P$12="",Settings!$F$7&lt;&gt;"Y"),NA(),Capability!$P$12))</f>
        <v/>
      </c>
      <c r="GJ184">
        <f>IF((GM$1+180)&gt;GK$1,NA(),(GM$1+180)-4)</f>
        <v/>
      </c>
      <c r="GK184">
        <f>IF((GM$1+180)&gt;GK$1,NA(),INDEX('Data Entry'!$P$5:$P$10004,(GM$1+180)-4))</f>
        <v/>
      </c>
      <c r="GL184">
        <f>IF(ISNA(GJ184),NA(),Capability!$K$13)</f>
        <v/>
      </c>
      <c r="GM184">
        <f>IF(ISNA(GJ184),NA(),Capability!$J$13)</f>
        <v/>
      </c>
      <c r="GN184">
        <f>IF(ISNA(GJ184),NA(),Capability!$L$13)</f>
        <v/>
      </c>
      <c r="GO184">
        <f>IF(OR(ISNA(GK184),ISNA(GK183)),NA(),ABS(GK184-GK183))</f>
        <v/>
      </c>
      <c r="GP184">
        <f>IF(ISNA(GJ184),NA(),Capability!$N$13)</f>
        <v/>
      </c>
      <c r="GQ184">
        <f>IF(ISNA(GJ184),NA(),IF(OR(Capability!$Q$13="",Settings!$F$7&lt;&gt;"Y"),NA(),Capability!$Q$13))</f>
        <v/>
      </c>
      <c r="GR184">
        <f>IF(ISNA(GJ184),NA(),IF(OR(Capability!$P$13="",Settings!$F$7&lt;&gt;"Y"),NA(),Capability!$P$13))</f>
        <v/>
      </c>
      <c r="GX184">
        <f>IF((HA$1+180)&gt;GY$1,NA(),(HA$1+180)-4)</f>
        <v/>
      </c>
      <c r="GY184">
        <f>IF((HA$1+180)&gt;GY$1,NA(),INDEX('Data Entry'!$Q$5:$Q$10004,(HA$1+180)-4))</f>
        <v/>
      </c>
      <c r="GZ184">
        <f>IF(ISNA(GX184),NA(),Capability!$K$14)</f>
        <v/>
      </c>
      <c r="HA184">
        <f>IF(ISNA(GX184),NA(),Capability!$J$14)</f>
        <v/>
      </c>
      <c r="HB184">
        <f>IF(ISNA(GX184),NA(),Capability!$L$14)</f>
        <v/>
      </c>
      <c r="HC184">
        <f>IF(OR(ISNA(GY184),ISNA(GY183)),NA(),ABS(GY184-GY183))</f>
        <v/>
      </c>
      <c r="HD184">
        <f>IF(ISNA(GX184),NA(),Capability!$N$14)</f>
        <v/>
      </c>
      <c r="HE184">
        <f>IF(ISNA(GX184),NA(),IF(OR(Capability!$Q$14="",Settings!$F$7&lt;&gt;"Y"),NA(),Capability!$Q$14))</f>
        <v/>
      </c>
      <c r="HF184">
        <f>IF(ISNA(GX184),NA(),IF(OR(Capability!$P$14="",Settings!$F$7&lt;&gt;"Y"),NA(),Capability!$P$14))</f>
        <v/>
      </c>
    </row>
    <row r="185">
      <c r="A185" s="35" t="inlineStr">
        <is>
          <t>LSL</t>
        </is>
      </c>
      <c r="B185" s="23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P185">
        <f>IF((CS$1+181)&gt;CQ$1,NA(),(CS$1+181)-4)</f>
        <v/>
      </c>
      <c r="CQ185">
        <f>IF((CS$1+181)&gt;CQ$1,NA(),INDEX('Data Entry'!$I$5:$I$10004,(CS$1+181)-4))</f>
        <v/>
      </c>
      <c r="CR185">
        <f>IF(ISNA(CP185),NA(),Capability!$K$6)</f>
        <v/>
      </c>
      <c r="CS185">
        <f>IF(ISNA(CP185),NA(),Capability!$J$6)</f>
        <v/>
      </c>
      <c r="CT185">
        <f>IF(ISNA(CP185),NA(),Capability!$L$6)</f>
        <v/>
      </c>
      <c r="CU185">
        <f>IF(OR(ISNA(CQ185),ISNA(CQ184)),NA(),ABS(CQ185-CQ184))</f>
        <v/>
      </c>
      <c r="CV185">
        <f>IF(ISNA(CP185),NA(),Capability!$N$6)</f>
        <v/>
      </c>
      <c r="CW185">
        <f>IF(ISNA(CP185),NA(),IF(OR(Capability!$Q$6="",Settings!$F$7&lt;&gt;"Y"),NA(),Capability!$Q$6))</f>
        <v/>
      </c>
      <c r="CX185">
        <f>IF(ISNA(CP185),NA(),IF(OR(Capability!$P$6="",Settings!$F$7&lt;&gt;"Y"),NA(),Capability!$P$6))</f>
        <v/>
      </c>
      <c r="DD185">
        <f>IF((DG$1+181)&gt;DE$1,NA(),(DG$1+181)-4)</f>
        <v/>
      </c>
      <c r="DE185">
        <f>IF((DG$1+181)&gt;DE$1,NA(),INDEX('Data Entry'!$J$5:$J$10004,(DG$1+181)-4))</f>
        <v/>
      </c>
      <c r="DF185">
        <f>IF(ISNA(DD185),NA(),Capability!$K$7)</f>
        <v/>
      </c>
      <c r="DG185">
        <f>IF(ISNA(DD185),NA(),Capability!$J$7)</f>
        <v/>
      </c>
      <c r="DH185">
        <f>IF(ISNA(DD185),NA(),Capability!$L$7)</f>
        <v/>
      </c>
      <c r="DI185">
        <f>IF(OR(ISNA(DE185),ISNA(DE184)),NA(),ABS(DE185-DE184))</f>
        <v/>
      </c>
      <c r="DJ185">
        <f>IF(ISNA(DD185),NA(),Capability!$N$7)</f>
        <v/>
      </c>
      <c r="DK185">
        <f>IF(ISNA(DD185),NA(),IF(OR(Capability!$Q$7="",Settings!$F$7&lt;&gt;"Y"),NA(),Capability!$Q$7))</f>
        <v/>
      </c>
      <c r="DL185">
        <f>IF(ISNA(DD185),NA(),IF(OR(Capability!$P$7="",Settings!$F$7&lt;&gt;"Y"),NA(),Capability!$P$7))</f>
        <v/>
      </c>
      <c r="DR185">
        <f>IF((DU$1+181)&gt;DS$1,NA(),(DU$1+181)-4)</f>
        <v/>
      </c>
      <c r="DS185">
        <f>IF((DU$1+181)&gt;DS$1,NA(),INDEX('Data Entry'!$K$5:$K$10004,(DU$1+181)-4))</f>
        <v/>
      </c>
      <c r="DT185">
        <f>IF(ISNA(DR185),NA(),Capability!$K$8)</f>
        <v/>
      </c>
      <c r="DU185">
        <f>IF(ISNA(DR185),NA(),Capability!$J$8)</f>
        <v/>
      </c>
      <c r="DV185">
        <f>IF(ISNA(DR185),NA(),Capability!$L$8)</f>
        <v/>
      </c>
      <c r="DW185">
        <f>IF(OR(ISNA(DS185),ISNA(DS184)),NA(),ABS(DS185-DS184))</f>
        <v/>
      </c>
      <c r="DX185">
        <f>IF(ISNA(DR185),NA(),Capability!$N$8)</f>
        <v/>
      </c>
      <c r="DY185">
        <f>IF(ISNA(DR185),NA(),IF(OR(Capability!$Q$8="",Settings!$F$7&lt;&gt;"Y"),NA(),Capability!$Q$8))</f>
        <v/>
      </c>
      <c r="DZ185">
        <f>IF(ISNA(DR185),NA(),IF(OR(Capability!$P$8="",Settings!$F$7&lt;&gt;"Y"),NA(),Capability!$P$8))</f>
        <v/>
      </c>
      <c r="EF185">
        <f>IF((EI$1+181)&gt;EG$1,NA(),(EI$1+181)-4)</f>
        <v/>
      </c>
      <c r="EG185">
        <f>IF((EI$1+181)&gt;EG$1,NA(),INDEX('Data Entry'!$L$5:$L$10004,(EI$1+181)-4))</f>
        <v/>
      </c>
      <c r="EH185">
        <f>IF(ISNA(EF185),NA(),Capability!$K$9)</f>
        <v/>
      </c>
      <c r="EI185">
        <f>IF(ISNA(EF185),NA(),Capability!$J$9)</f>
        <v/>
      </c>
      <c r="EJ185">
        <f>IF(ISNA(EF185),NA(),Capability!$L$9)</f>
        <v/>
      </c>
      <c r="EK185">
        <f>IF(OR(ISNA(EG185),ISNA(EG184)),NA(),ABS(EG185-EG184))</f>
        <v/>
      </c>
      <c r="EL185">
        <f>IF(ISNA(EF185),NA(),Capability!$N$9)</f>
        <v/>
      </c>
      <c r="EM185">
        <f>IF(ISNA(EF185),NA(),IF(OR(Capability!$Q$9="",Settings!$F$7&lt;&gt;"Y"),NA(),Capability!$Q$9))</f>
        <v/>
      </c>
      <c r="EN185">
        <f>IF(ISNA(EF185),NA(),IF(OR(Capability!$P$9="",Settings!$F$7&lt;&gt;"Y"),NA(),Capability!$P$9))</f>
        <v/>
      </c>
      <c r="ET185">
        <f>IF((EW$1+181)&gt;EU$1,NA(),(EW$1+181)-4)</f>
        <v/>
      </c>
      <c r="EU185">
        <f>IF((EW$1+181)&gt;EU$1,NA(),INDEX('Data Entry'!$M$5:$M$10004,(EW$1+181)-4))</f>
        <v/>
      </c>
      <c r="EV185">
        <f>IF(ISNA(ET185),NA(),Capability!$K$10)</f>
        <v/>
      </c>
      <c r="EW185">
        <f>IF(ISNA(ET185),NA(),Capability!$J$10)</f>
        <v/>
      </c>
      <c r="EX185">
        <f>IF(ISNA(ET185),NA(),Capability!$L$10)</f>
        <v/>
      </c>
      <c r="EY185">
        <f>IF(OR(ISNA(EU185),ISNA(EU184)),NA(),ABS(EU185-EU184))</f>
        <v/>
      </c>
      <c r="EZ185">
        <f>IF(ISNA(ET185),NA(),Capability!$N$10)</f>
        <v/>
      </c>
      <c r="FA185">
        <f>IF(ISNA(ET185),NA(),IF(OR(Capability!$Q$10="",Settings!$F$7&lt;&gt;"Y"),NA(),Capability!$Q$10))</f>
        <v/>
      </c>
      <c r="FB185">
        <f>IF(ISNA(ET185),NA(),IF(OR(Capability!$P$10="",Settings!$F$7&lt;&gt;"Y"),NA(),Capability!$P$10))</f>
        <v/>
      </c>
      <c r="FH185">
        <f>IF((FK$1+181)&gt;FI$1,NA(),(FK$1+181)-4)</f>
        <v/>
      </c>
      <c r="FI185">
        <f>IF((FK$1+181)&gt;FI$1,NA(),INDEX('Data Entry'!$N$5:$N$10004,(FK$1+181)-4))</f>
        <v/>
      </c>
      <c r="FJ185">
        <f>IF(ISNA(FH185),NA(),Capability!$K$11)</f>
        <v/>
      </c>
      <c r="FK185">
        <f>IF(ISNA(FH185),NA(),Capability!$J$11)</f>
        <v/>
      </c>
      <c r="FL185">
        <f>IF(ISNA(FH185),NA(),Capability!$L$11)</f>
        <v/>
      </c>
      <c r="FM185">
        <f>IF(OR(ISNA(FI185),ISNA(FI184)),NA(),ABS(FI185-FI184))</f>
        <v/>
      </c>
      <c r="FN185">
        <f>IF(ISNA(FH185),NA(),Capability!$N$11)</f>
        <v/>
      </c>
      <c r="FO185">
        <f>IF(ISNA(FH185),NA(),IF(OR(Capability!$Q$11="",Settings!$F$7&lt;&gt;"Y"),NA(),Capability!$Q$11))</f>
        <v/>
      </c>
      <c r="FP185">
        <f>IF(ISNA(FH185),NA(),IF(OR(Capability!$P$11="",Settings!$F$7&lt;&gt;"Y"),NA(),Capability!$P$11))</f>
        <v/>
      </c>
      <c r="FV185">
        <f>IF((FY$1+181)&gt;FW$1,NA(),(FY$1+181)-4)</f>
        <v/>
      </c>
      <c r="FW185">
        <f>IF((FY$1+181)&gt;FW$1,NA(),INDEX('Data Entry'!$O$5:$O$10004,(FY$1+181)-4))</f>
        <v/>
      </c>
      <c r="FX185">
        <f>IF(ISNA(FV185),NA(),Capability!$K$12)</f>
        <v/>
      </c>
      <c r="FY185">
        <f>IF(ISNA(FV185),NA(),Capability!$J$12)</f>
        <v/>
      </c>
      <c r="FZ185">
        <f>IF(ISNA(FV185),NA(),Capability!$L$12)</f>
        <v/>
      </c>
      <c r="GA185">
        <f>IF(OR(ISNA(FW185),ISNA(FW184)),NA(),ABS(FW185-FW184))</f>
        <v/>
      </c>
      <c r="GB185">
        <f>IF(ISNA(FV185),NA(),Capability!$N$12)</f>
        <v/>
      </c>
      <c r="GC185">
        <f>IF(ISNA(FV185),NA(),IF(OR(Capability!$Q$12="",Settings!$F$7&lt;&gt;"Y"),NA(),Capability!$Q$12))</f>
        <v/>
      </c>
      <c r="GD185">
        <f>IF(ISNA(FV185),NA(),IF(OR(Capability!$P$12="",Settings!$F$7&lt;&gt;"Y"),NA(),Capability!$P$12))</f>
        <v/>
      </c>
      <c r="GJ185">
        <f>IF((GM$1+181)&gt;GK$1,NA(),(GM$1+181)-4)</f>
        <v/>
      </c>
      <c r="GK185">
        <f>IF((GM$1+181)&gt;GK$1,NA(),INDEX('Data Entry'!$P$5:$P$10004,(GM$1+181)-4))</f>
        <v/>
      </c>
      <c r="GL185">
        <f>IF(ISNA(GJ185),NA(),Capability!$K$13)</f>
        <v/>
      </c>
      <c r="GM185">
        <f>IF(ISNA(GJ185),NA(),Capability!$J$13)</f>
        <v/>
      </c>
      <c r="GN185">
        <f>IF(ISNA(GJ185),NA(),Capability!$L$13)</f>
        <v/>
      </c>
      <c r="GO185">
        <f>IF(OR(ISNA(GK185),ISNA(GK184)),NA(),ABS(GK185-GK184))</f>
        <v/>
      </c>
      <c r="GP185">
        <f>IF(ISNA(GJ185),NA(),Capability!$N$13)</f>
        <v/>
      </c>
      <c r="GQ185">
        <f>IF(ISNA(GJ185),NA(),IF(OR(Capability!$Q$13="",Settings!$F$7&lt;&gt;"Y"),NA(),Capability!$Q$13))</f>
        <v/>
      </c>
      <c r="GR185">
        <f>IF(ISNA(GJ185),NA(),IF(OR(Capability!$P$13="",Settings!$F$7&lt;&gt;"Y"),NA(),Capability!$P$13))</f>
        <v/>
      </c>
      <c r="GX185">
        <f>IF((HA$1+181)&gt;GY$1,NA(),(HA$1+181)-4)</f>
        <v/>
      </c>
      <c r="GY185">
        <f>IF((HA$1+181)&gt;GY$1,NA(),INDEX('Data Entry'!$Q$5:$Q$10004,(HA$1+181)-4))</f>
        <v/>
      </c>
      <c r="GZ185">
        <f>IF(ISNA(GX185),NA(),Capability!$K$14)</f>
        <v/>
      </c>
      <c r="HA185">
        <f>IF(ISNA(GX185),NA(),Capability!$J$14)</f>
        <v/>
      </c>
      <c r="HB185">
        <f>IF(ISNA(GX185),NA(),Capability!$L$14)</f>
        <v/>
      </c>
      <c r="HC185">
        <f>IF(OR(ISNA(GY185),ISNA(GY184)),NA(),ABS(GY185-GY184))</f>
        <v/>
      </c>
      <c r="HD185">
        <f>IF(ISNA(GX185),NA(),Capability!$N$14)</f>
        <v/>
      </c>
      <c r="HE185">
        <f>IF(ISNA(GX185),NA(),IF(OR(Capability!$Q$14="",Settings!$F$7&lt;&gt;"Y"),NA(),Capability!$Q$14))</f>
        <v/>
      </c>
      <c r="HF185">
        <f>IF(ISNA(GX185),NA(),IF(OR(Capability!$P$14="",Settings!$F$7&lt;&gt;"Y"),NA(),Capability!$P$14))</f>
        <v/>
      </c>
    </row>
    <row r="186">
      <c r="A186" s="37" t="inlineStr">
        <is>
          <t>CAPABILITY</t>
        </is>
      </c>
      <c r="B186" s="28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P186">
        <f>IF((CS$1+182)&gt;CQ$1,NA(),(CS$1+182)-4)</f>
        <v/>
      </c>
      <c r="CQ186">
        <f>IF((CS$1+182)&gt;CQ$1,NA(),INDEX('Data Entry'!$I$5:$I$10004,(CS$1+182)-4))</f>
        <v/>
      </c>
      <c r="CR186">
        <f>IF(ISNA(CP186),NA(),Capability!$K$6)</f>
        <v/>
      </c>
      <c r="CS186">
        <f>IF(ISNA(CP186),NA(),Capability!$J$6)</f>
        <v/>
      </c>
      <c r="CT186">
        <f>IF(ISNA(CP186),NA(),Capability!$L$6)</f>
        <v/>
      </c>
      <c r="CU186">
        <f>IF(OR(ISNA(CQ186),ISNA(CQ185)),NA(),ABS(CQ186-CQ185))</f>
        <v/>
      </c>
      <c r="CV186">
        <f>IF(ISNA(CP186),NA(),Capability!$N$6)</f>
        <v/>
      </c>
      <c r="CW186">
        <f>IF(ISNA(CP186),NA(),IF(OR(Capability!$Q$6="",Settings!$F$7&lt;&gt;"Y"),NA(),Capability!$Q$6))</f>
        <v/>
      </c>
      <c r="CX186">
        <f>IF(ISNA(CP186),NA(),IF(OR(Capability!$P$6="",Settings!$F$7&lt;&gt;"Y"),NA(),Capability!$P$6))</f>
        <v/>
      </c>
      <c r="DD186">
        <f>IF((DG$1+182)&gt;DE$1,NA(),(DG$1+182)-4)</f>
        <v/>
      </c>
      <c r="DE186">
        <f>IF((DG$1+182)&gt;DE$1,NA(),INDEX('Data Entry'!$J$5:$J$10004,(DG$1+182)-4))</f>
        <v/>
      </c>
      <c r="DF186">
        <f>IF(ISNA(DD186),NA(),Capability!$K$7)</f>
        <v/>
      </c>
      <c r="DG186">
        <f>IF(ISNA(DD186),NA(),Capability!$J$7)</f>
        <v/>
      </c>
      <c r="DH186">
        <f>IF(ISNA(DD186),NA(),Capability!$L$7)</f>
        <v/>
      </c>
      <c r="DI186">
        <f>IF(OR(ISNA(DE186),ISNA(DE185)),NA(),ABS(DE186-DE185))</f>
        <v/>
      </c>
      <c r="DJ186">
        <f>IF(ISNA(DD186),NA(),Capability!$N$7)</f>
        <v/>
      </c>
      <c r="DK186">
        <f>IF(ISNA(DD186),NA(),IF(OR(Capability!$Q$7="",Settings!$F$7&lt;&gt;"Y"),NA(),Capability!$Q$7))</f>
        <v/>
      </c>
      <c r="DL186">
        <f>IF(ISNA(DD186),NA(),IF(OR(Capability!$P$7="",Settings!$F$7&lt;&gt;"Y"),NA(),Capability!$P$7))</f>
        <v/>
      </c>
      <c r="DR186">
        <f>IF((DU$1+182)&gt;DS$1,NA(),(DU$1+182)-4)</f>
        <v/>
      </c>
      <c r="DS186">
        <f>IF((DU$1+182)&gt;DS$1,NA(),INDEX('Data Entry'!$K$5:$K$10004,(DU$1+182)-4))</f>
        <v/>
      </c>
      <c r="DT186">
        <f>IF(ISNA(DR186),NA(),Capability!$K$8)</f>
        <v/>
      </c>
      <c r="DU186">
        <f>IF(ISNA(DR186),NA(),Capability!$J$8)</f>
        <v/>
      </c>
      <c r="DV186">
        <f>IF(ISNA(DR186),NA(),Capability!$L$8)</f>
        <v/>
      </c>
      <c r="DW186">
        <f>IF(OR(ISNA(DS186),ISNA(DS185)),NA(),ABS(DS186-DS185))</f>
        <v/>
      </c>
      <c r="DX186">
        <f>IF(ISNA(DR186),NA(),Capability!$N$8)</f>
        <v/>
      </c>
      <c r="DY186">
        <f>IF(ISNA(DR186),NA(),IF(OR(Capability!$Q$8="",Settings!$F$7&lt;&gt;"Y"),NA(),Capability!$Q$8))</f>
        <v/>
      </c>
      <c r="DZ186">
        <f>IF(ISNA(DR186),NA(),IF(OR(Capability!$P$8="",Settings!$F$7&lt;&gt;"Y"),NA(),Capability!$P$8))</f>
        <v/>
      </c>
      <c r="EF186">
        <f>IF((EI$1+182)&gt;EG$1,NA(),(EI$1+182)-4)</f>
        <v/>
      </c>
      <c r="EG186">
        <f>IF((EI$1+182)&gt;EG$1,NA(),INDEX('Data Entry'!$L$5:$L$10004,(EI$1+182)-4))</f>
        <v/>
      </c>
      <c r="EH186">
        <f>IF(ISNA(EF186),NA(),Capability!$K$9)</f>
        <v/>
      </c>
      <c r="EI186">
        <f>IF(ISNA(EF186),NA(),Capability!$J$9)</f>
        <v/>
      </c>
      <c r="EJ186">
        <f>IF(ISNA(EF186),NA(),Capability!$L$9)</f>
        <v/>
      </c>
      <c r="EK186">
        <f>IF(OR(ISNA(EG186),ISNA(EG185)),NA(),ABS(EG186-EG185))</f>
        <v/>
      </c>
      <c r="EL186">
        <f>IF(ISNA(EF186),NA(),Capability!$N$9)</f>
        <v/>
      </c>
      <c r="EM186">
        <f>IF(ISNA(EF186),NA(),IF(OR(Capability!$Q$9="",Settings!$F$7&lt;&gt;"Y"),NA(),Capability!$Q$9))</f>
        <v/>
      </c>
      <c r="EN186">
        <f>IF(ISNA(EF186),NA(),IF(OR(Capability!$P$9="",Settings!$F$7&lt;&gt;"Y"),NA(),Capability!$P$9))</f>
        <v/>
      </c>
      <c r="ET186">
        <f>IF((EW$1+182)&gt;EU$1,NA(),(EW$1+182)-4)</f>
        <v/>
      </c>
      <c r="EU186">
        <f>IF((EW$1+182)&gt;EU$1,NA(),INDEX('Data Entry'!$M$5:$M$10004,(EW$1+182)-4))</f>
        <v/>
      </c>
      <c r="EV186">
        <f>IF(ISNA(ET186),NA(),Capability!$K$10)</f>
        <v/>
      </c>
      <c r="EW186">
        <f>IF(ISNA(ET186),NA(),Capability!$J$10)</f>
        <v/>
      </c>
      <c r="EX186">
        <f>IF(ISNA(ET186),NA(),Capability!$L$10)</f>
        <v/>
      </c>
      <c r="EY186">
        <f>IF(OR(ISNA(EU186),ISNA(EU185)),NA(),ABS(EU186-EU185))</f>
        <v/>
      </c>
      <c r="EZ186">
        <f>IF(ISNA(ET186),NA(),Capability!$N$10)</f>
        <v/>
      </c>
      <c r="FA186">
        <f>IF(ISNA(ET186),NA(),IF(OR(Capability!$Q$10="",Settings!$F$7&lt;&gt;"Y"),NA(),Capability!$Q$10))</f>
        <v/>
      </c>
      <c r="FB186">
        <f>IF(ISNA(ET186),NA(),IF(OR(Capability!$P$10="",Settings!$F$7&lt;&gt;"Y"),NA(),Capability!$P$10))</f>
        <v/>
      </c>
      <c r="FH186">
        <f>IF((FK$1+182)&gt;FI$1,NA(),(FK$1+182)-4)</f>
        <v/>
      </c>
      <c r="FI186">
        <f>IF((FK$1+182)&gt;FI$1,NA(),INDEX('Data Entry'!$N$5:$N$10004,(FK$1+182)-4))</f>
        <v/>
      </c>
      <c r="FJ186">
        <f>IF(ISNA(FH186),NA(),Capability!$K$11)</f>
        <v/>
      </c>
      <c r="FK186">
        <f>IF(ISNA(FH186),NA(),Capability!$J$11)</f>
        <v/>
      </c>
      <c r="FL186">
        <f>IF(ISNA(FH186),NA(),Capability!$L$11)</f>
        <v/>
      </c>
      <c r="FM186">
        <f>IF(OR(ISNA(FI186),ISNA(FI185)),NA(),ABS(FI186-FI185))</f>
        <v/>
      </c>
      <c r="FN186">
        <f>IF(ISNA(FH186),NA(),Capability!$N$11)</f>
        <v/>
      </c>
      <c r="FO186">
        <f>IF(ISNA(FH186),NA(),IF(OR(Capability!$Q$11="",Settings!$F$7&lt;&gt;"Y"),NA(),Capability!$Q$11))</f>
        <v/>
      </c>
      <c r="FP186">
        <f>IF(ISNA(FH186),NA(),IF(OR(Capability!$P$11="",Settings!$F$7&lt;&gt;"Y"),NA(),Capability!$P$11))</f>
        <v/>
      </c>
      <c r="FV186">
        <f>IF((FY$1+182)&gt;FW$1,NA(),(FY$1+182)-4)</f>
        <v/>
      </c>
      <c r="FW186">
        <f>IF((FY$1+182)&gt;FW$1,NA(),INDEX('Data Entry'!$O$5:$O$10004,(FY$1+182)-4))</f>
        <v/>
      </c>
      <c r="FX186">
        <f>IF(ISNA(FV186),NA(),Capability!$K$12)</f>
        <v/>
      </c>
      <c r="FY186">
        <f>IF(ISNA(FV186),NA(),Capability!$J$12)</f>
        <v/>
      </c>
      <c r="FZ186">
        <f>IF(ISNA(FV186),NA(),Capability!$L$12)</f>
        <v/>
      </c>
      <c r="GA186">
        <f>IF(OR(ISNA(FW186),ISNA(FW185)),NA(),ABS(FW186-FW185))</f>
        <v/>
      </c>
      <c r="GB186">
        <f>IF(ISNA(FV186),NA(),Capability!$N$12)</f>
        <v/>
      </c>
      <c r="GC186">
        <f>IF(ISNA(FV186),NA(),IF(OR(Capability!$Q$12="",Settings!$F$7&lt;&gt;"Y"),NA(),Capability!$Q$12))</f>
        <v/>
      </c>
      <c r="GD186">
        <f>IF(ISNA(FV186),NA(),IF(OR(Capability!$P$12="",Settings!$F$7&lt;&gt;"Y"),NA(),Capability!$P$12))</f>
        <v/>
      </c>
      <c r="GJ186">
        <f>IF((GM$1+182)&gt;GK$1,NA(),(GM$1+182)-4)</f>
        <v/>
      </c>
      <c r="GK186">
        <f>IF((GM$1+182)&gt;GK$1,NA(),INDEX('Data Entry'!$P$5:$P$10004,(GM$1+182)-4))</f>
        <v/>
      </c>
      <c r="GL186">
        <f>IF(ISNA(GJ186),NA(),Capability!$K$13)</f>
        <v/>
      </c>
      <c r="GM186">
        <f>IF(ISNA(GJ186),NA(),Capability!$J$13)</f>
        <v/>
      </c>
      <c r="GN186">
        <f>IF(ISNA(GJ186),NA(),Capability!$L$13)</f>
        <v/>
      </c>
      <c r="GO186">
        <f>IF(OR(ISNA(GK186),ISNA(GK185)),NA(),ABS(GK186-GK185))</f>
        <v/>
      </c>
      <c r="GP186">
        <f>IF(ISNA(GJ186),NA(),Capability!$N$13)</f>
        <v/>
      </c>
      <c r="GQ186">
        <f>IF(ISNA(GJ186),NA(),IF(OR(Capability!$Q$13="",Settings!$F$7&lt;&gt;"Y"),NA(),Capability!$Q$13))</f>
        <v/>
      </c>
      <c r="GR186">
        <f>IF(ISNA(GJ186),NA(),IF(OR(Capability!$P$13="",Settings!$F$7&lt;&gt;"Y"),NA(),Capability!$P$13))</f>
        <v/>
      </c>
      <c r="GX186">
        <f>IF((HA$1+182)&gt;GY$1,NA(),(HA$1+182)-4)</f>
        <v/>
      </c>
      <c r="GY186">
        <f>IF((HA$1+182)&gt;GY$1,NA(),INDEX('Data Entry'!$Q$5:$Q$10004,(HA$1+182)-4))</f>
        <v/>
      </c>
      <c r="GZ186">
        <f>IF(ISNA(GX186),NA(),Capability!$K$14)</f>
        <v/>
      </c>
      <c r="HA186">
        <f>IF(ISNA(GX186),NA(),Capability!$J$14)</f>
        <v/>
      </c>
      <c r="HB186">
        <f>IF(ISNA(GX186),NA(),Capability!$L$14)</f>
        <v/>
      </c>
      <c r="HC186">
        <f>IF(OR(ISNA(GY186),ISNA(GY185)),NA(),ABS(GY186-GY185))</f>
        <v/>
      </c>
      <c r="HD186">
        <f>IF(ISNA(GX186),NA(),Capability!$N$14)</f>
        <v/>
      </c>
      <c r="HE186">
        <f>IF(ISNA(GX186),NA(),IF(OR(Capability!$Q$14="",Settings!$F$7&lt;&gt;"Y"),NA(),Capability!$Q$14))</f>
        <v/>
      </c>
      <c r="HF186">
        <f>IF(ISNA(GX186),NA(),IF(OR(Capability!$P$14="",Settings!$F$7&lt;&gt;"Y"),NA(),Capability!$P$14))</f>
        <v/>
      </c>
    </row>
    <row r="187">
      <c r="A187" s="35" t="inlineStr">
        <is>
          <t>Cp</t>
        </is>
      </c>
      <c r="B187" s="38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P187">
        <f>IF((CS$1+183)&gt;CQ$1,NA(),(CS$1+183)-4)</f>
        <v/>
      </c>
      <c r="CQ187">
        <f>IF((CS$1+183)&gt;CQ$1,NA(),INDEX('Data Entry'!$I$5:$I$10004,(CS$1+183)-4))</f>
        <v/>
      </c>
      <c r="CR187">
        <f>IF(ISNA(CP187),NA(),Capability!$K$6)</f>
        <v/>
      </c>
      <c r="CS187">
        <f>IF(ISNA(CP187),NA(),Capability!$J$6)</f>
        <v/>
      </c>
      <c r="CT187">
        <f>IF(ISNA(CP187),NA(),Capability!$L$6)</f>
        <v/>
      </c>
      <c r="CU187">
        <f>IF(OR(ISNA(CQ187),ISNA(CQ186)),NA(),ABS(CQ187-CQ186))</f>
        <v/>
      </c>
      <c r="CV187">
        <f>IF(ISNA(CP187),NA(),Capability!$N$6)</f>
        <v/>
      </c>
      <c r="CW187">
        <f>IF(ISNA(CP187),NA(),IF(OR(Capability!$Q$6="",Settings!$F$7&lt;&gt;"Y"),NA(),Capability!$Q$6))</f>
        <v/>
      </c>
      <c r="CX187">
        <f>IF(ISNA(CP187),NA(),IF(OR(Capability!$P$6="",Settings!$F$7&lt;&gt;"Y"),NA(),Capability!$P$6))</f>
        <v/>
      </c>
      <c r="DD187">
        <f>IF((DG$1+183)&gt;DE$1,NA(),(DG$1+183)-4)</f>
        <v/>
      </c>
      <c r="DE187">
        <f>IF((DG$1+183)&gt;DE$1,NA(),INDEX('Data Entry'!$J$5:$J$10004,(DG$1+183)-4))</f>
        <v/>
      </c>
      <c r="DF187">
        <f>IF(ISNA(DD187),NA(),Capability!$K$7)</f>
        <v/>
      </c>
      <c r="DG187">
        <f>IF(ISNA(DD187),NA(),Capability!$J$7)</f>
        <v/>
      </c>
      <c r="DH187">
        <f>IF(ISNA(DD187),NA(),Capability!$L$7)</f>
        <v/>
      </c>
      <c r="DI187">
        <f>IF(OR(ISNA(DE187),ISNA(DE186)),NA(),ABS(DE187-DE186))</f>
        <v/>
      </c>
      <c r="DJ187">
        <f>IF(ISNA(DD187),NA(),Capability!$N$7)</f>
        <v/>
      </c>
      <c r="DK187">
        <f>IF(ISNA(DD187),NA(),IF(OR(Capability!$Q$7="",Settings!$F$7&lt;&gt;"Y"),NA(),Capability!$Q$7))</f>
        <v/>
      </c>
      <c r="DL187">
        <f>IF(ISNA(DD187),NA(),IF(OR(Capability!$P$7="",Settings!$F$7&lt;&gt;"Y"),NA(),Capability!$P$7))</f>
        <v/>
      </c>
      <c r="DR187">
        <f>IF((DU$1+183)&gt;DS$1,NA(),(DU$1+183)-4)</f>
        <v/>
      </c>
      <c r="DS187">
        <f>IF((DU$1+183)&gt;DS$1,NA(),INDEX('Data Entry'!$K$5:$K$10004,(DU$1+183)-4))</f>
        <v/>
      </c>
      <c r="DT187">
        <f>IF(ISNA(DR187),NA(),Capability!$K$8)</f>
        <v/>
      </c>
      <c r="DU187">
        <f>IF(ISNA(DR187),NA(),Capability!$J$8)</f>
        <v/>
      </c>
      <c r="DV187">
        <f>IF(ISNA(DR187),NA(),Capability!$L$8)</f>
        <v/>
      </c>
      <c r="DW187">
        <f>IF(OR(ISNA(DS187),ISNA(DS186)),NA(),ABS(DS187-DS186))</f>
        <v/>
      </c>
      <c r="DX187">
        <f>IF(ISNA(DR187),NA(),Capability!$N$8)</f>
        <v/>
      </c>
      <c r="DY187">
        <f>IF(ISNA(DR187),NA(),IF(OR(Capability!$Q$8="",Settings!$F$7&lt;&gt;"Y"),NA(),Capability!$Q$8))</f>
        <v/>
      </c>
      <c r="DZ187">
        <f>IF(ISNA(DR187),NA(),IF(OR(Capability!$P$8="",Settings!$F$7&lt;&gt;"Y"),NA(),Capability!$P$8))</f>
        <v/>
      </c>
      <c r="EF187">
        <f>IF((EI$1+183)&gt;EG$1,NA(),(EI$1+183)-4)</f>
        <v/>
      </c>
      <c r="EG187">
        <f>IF((EI$1+183)&gt;EG$1,NA(),INDEX('Data Entry'!$L$5:$L$10004,(EI$1+183)-4))</f>
        <v/>
      </c>
      <c r="EH187">
        <f>IF(ISNA(EF187),NA(),Capability!$K$9)</f>
        <v/>
      </c>
      <c r="EI187">
        <f>IF(ISNA(EF187),NA(),Capability!$J$9)</f>
        <v/>
      </c>
      <c r="EJ187">
        <f>IF(ISNA(EF187),NA(),Capability!$L$9)</f>
        <v/>
      </c>
      <c r="EK187">
        <f>IF(OR(ISNA(EG187),ISNA(EG186)),NA(),ABS(EG187-EG186))</f>
        <v/>
      </c>
      <c r="EL187">
        <f>IF(ISNA(EF187),NA(),Capability!$N$9)</f>
        <v/>
      </c>
      <c r="EM187">
        <f>IF(ISNA(EF187),NA(),IF(OR(Capability!$Q$9="",Settings!$F$7&lt;&gt;"Y"),NA(),Capability!$Q$9))</f>
        <v/>
      </c>
      <c r="EN187">
        <f>IF(ISNA(EF187),NA(),IF(OR(Capability!$P$9="",Settings!$F$7&lt;&gt;"Y"),NA(),Capability!$P$9))</f>
        <v/>
      </c>
      <c r="ET187">
        <f>IF((EW$1+183)&gt;EU$1,NA(),(EW$1+183)-4)</f>
        <v/>
      </c>
      <c r="EU187">
        <f>IF((EW$1+183)&gt;EU$1,NA(),INDEX('Data Entry'!$M$5:$M$10004,(EW$1+183)-4))</f>
        <v/>
      </c>
      <c r="EV187">
        <f>IF(ISNA(ET187),NA(),Capability!$K$10)</f>
        <v/>
      </c>
      <c r="EW187">
        <f>IF(ISNA(ET187),NA(),Capability!$J$10)</f>
        <v/>
      </c>
      <c r="EX187">
        <f>IF(ISNA(ET187),NA(),Capability!$L$10)</f>
        <v/>
      </c>
      <c r="EY187">
        <f>IF(OR(ISNA(EU187),ISNA(EU186)),NA(),ABS(EU187-EU186))</f>
        <v/>
      </c>
      <c r="EZ187">
        <f>IF(ISNA(ET187),NA(),Capability!$N$10)</f>
        <v/>
      </c>
      <c r="FA187">
        <f>IF(ISNA(ET187),NA(),IF(OR(Capability!$Q$10="",Settings!$F$7&lt;&gt;"Y"),NA(),Capability!$Q$10))</f>
        <v/>
      </c>
      <c r="FB187">
        <f>IF(ISNA(ET187),NA(),IF(OR(Capability!$P$10="",Settings!$F$7&lt;&gt;"Y"),NA(),Capability!$P$10))</f>
        <v/>
      </c>
      <c r="FH187">
        <f>IF((FK$1+183)&gt;FI$1,NA(),(FK$1+183)-4)</f>
        <v/>
      </c>
      <c r="FI187">
        <f>IF((FK$1+183)&gt;FI$1,NA(),INDEX('Data Entry'!$N$5:$N$10004,(FK$1+183)-4))</f>
        <v/>
      </c>
      <c r="FJ187">
        <f>IF(ISNA(FH187),NA(),Capability!$K$11)</f>
        <v/>
      </c>
      <c r="FK187">
        <f>IF(ISNA(FH187),NA(),Capability!$J$11)</f>
        <v/>
      </c>
      <c r="FL187">
        <f>IF(ISNA(FH187),NA(),Capability!$L$11)</f>
        <v/>
      </c>
      <c r="FM187">
        <f>IF(OR(ISNA(FI187),ISNA(FI186)),NA(),ABS(FI187-FI186))</f>
        <v/>
      </c>
      <c r="FN187">
        <f>IF(ISNA(FH187),NA(),Capability!$N$11)</f>
        <v/>
      </c>
      <c r="FO187">
        <f>IF(ISNA(FH187),NA(),IF(OR(Capability!$Q$11="",Settings!$F$7&lt;&gt;"Y"),NA(),Capability!$Q$11))</f>
        <v/>
      </c>
      <c r="FP187">
        <f>IF(ISNA(FH187),NA(),IF(OR(Capability!$P$11="",Settings!$F$7&lt;&gt;"Y"),NA(),Capability!$P$11))</f>
        <v/>
      </c>
      <c r="FV187">
        <f>IF((FY$1+183)&gt;FW$1,NA(),(FY$1+183)-4)</f>
        <v/>
      </c>
      <c r="FW187">
        <f>IF((FY$1+183)&gt;FW$1,NA(),INDEX('Data Entry'!$O$5:$O$10004,(FY$1+183)-4))</f>
        <v/>
      </c>
      <c r="FX187">
        <f>IF(ISNA(FV187),NA(),Capability!$K$12)</f>
        <v/>
      </c>
      <c r="FY187">
        <f>IF(ISNA(FV187),NA(),Capability!$J$12)</f>
        <v/>
      </c>
      <c r="FZ187">
        <f>IF(ISNA(FV187),NA(),Capability!$L$12)</f>
        <v/>
      </c>
      <c r="GA187">
        <f>IF(OR(ISNA(FW187),ISNA(FW186)),NA(),ABS(FW187-FW186))</f>
        <v/>
      </c>
      <c r="GB187">
        <f>IF(ISNA(FV187),NA(),Capability!$N$12)</f>
        <v/>
      </c>
      <c r="GC187">
        <f>IF(ISNA(FV187),NA(),IF(OR(Capability!$Q$12="",Settings!$F$7&lt;&gt;"Y"),NA(),Capability!$Q$12))</f>
        <v/>
      </c>
      <c r="GD187">
        <f>IF(ISNA(FV187),NA(),IF(OR(Capability!$P$12="",Settings!$F$7&lt;&gt;"Y"),NA(),Capability!$P$12))</f>
        <v/>
      </c>
      <c r="GJ187">
        <f>IF((GM$1+183)&gt;GK$1,NA(),(GM$1+183)-4)</f>
        <v/>
      </c>
      <c r="GK187">
        <f>IF((GM$1+183)&gt;GK$1,NA(),INDEX('Data Entry'!$P$5:$P$10004,(GM$1+183)-4))</f>
        <v/>
      </c>
      <c r="GL187">
        <f>IF(ISNA(GJ187),NA(),Capability!$K$13)</f>
        <v/>
      </c>
      <c r="GM187">
        <f>IF(ISNA(GJ187),NA(),Capability!$J$13)</f>
        <v/>
      </c>
      <c r="GN187">
        <f>IF(ISNA(GJ187),NA(),Capability!$L$13)</f>
        <v/>
      </c>
      <c r="GO187">
        <f>IF(OR(ISNA(GK187),ISNA(GK186)),NA(),ABS(GK187-GK186))</f>
        <v/>
      </c>
      <c r="GP187">
        <f>IF(ISNA(GJ187),NA(),Capability!$N$13)</f>
        <v/>
      </c>
      <c r="GQ187">
        <f>IF(ISNA(GJ187),NA(),IF(OR(Capability!$Q$13="",Settings!$F$7&lt;&gt;"Y"),NA(),Capability!$Q$13))</f>
        <v/>
      </c>
      <c r="GR187">
        <f>IF(ISNA(GJ187),NA(),IF(OR(Capability!$P$13="",Settings!$F$7&lt;&gt;"Y"),NA(),Capability!$P$13))</f>
        <v/>
      </c>
      <c r="GX187">
        <f>IF((HA$1+183)&gt;GY$1,NA(),(HA$1+183)-4)</f>
        <v/>
      </c>
      <c r="GY187">
        <f>IF((HA$1+183)&gt;GY$1,NA(),INDEX('Data Entry'!$Q$5:$Q$10004,(HA$1+183)-4))</f>
        <v/>
      </c>
      <c r="GZ187">
        <f>IF(ISNA(GX187),NA(),Capability!$K$14)</f>
        <v/>
      </c>
      <c r="HA187">
        <f>IF(ISNA(GX187),NA(),Capability!$J$14)</f>
        <v/>
      </c>
      <c r="HB187">
        <f>IF(ISNA(GX187),NA(),Capability!$L$14)</f>
        <v/>
      </c>
      <c r="HC187">
        <f>IF(OR(ISNA(GY187),ISNA(GY186)),NA(),ABS(GY187-GY186))</f>
        <v/>
      </c>
      <c r="HD187">
        <f>IF(ISNA(GX187),NA(),Capability!$N$14)</f>
        <v/>
      </c>
      <c r="HE187">
        <f>IF(ISNA(GX187),NA(),IF(OR(Capability!$Q$14="",Settings!$F$7&lt;&gt;"Y"),NA(),Capability!$Q$14))</f>
        <v/>
      </c>
      <c r="HF187">
        <f>IF(ISNA(GX187),NA(),IF(OR(Capability!$P$14="",Settings!$F$7&lt;&gt;"Y"),NA(),Capability!$P$14))</f>
        <v/>
      </c>
    </row>
    <row r="188">
      <c r="A188" s="35" t="inlineStr">
        <is>
          <t>Cpk</t>
        </is>
      </c>
      <c r="B188" s="38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P188">
        <f>IF((CS$1+184)&gt;CQ$1,NA(),(CS$1+184)-4)</f>
        <v/>
      </c>
      <c r="CQ188">
        <f>IF((CS$1+184)&gt;CQ$1,NA(),INDEX('Data Entry'!$I$5:$I$10004,(CS$1+184)-4))</f>
        <v/>
      </c>
      <c r="CR188">
        <f>IF(ISNA(CP188),NA(),Capability!$K$6)</f>
        <v/>
      </c>
      <c r="CS188">
        <f>IF(ISNA(CP188),NA(),Capability!$J$6)</f>
        <v/>
      </c>
      <c r="CT188">
        <f>IF(ISNA(CP188),NA(),Capability!$L$6)</f>
        <v/>
      </c>
      <c r="CU188">
        <f>IF(OR(ISNA(CQ188),ISNA(CQ187)),NA(),ABS(CQ188-CQ187))</f>
        <v/>
      </c>
      <c r="CV188">
        <f>IF(ISNA(CP188),NA(),Capability!$N$6)</f>
        <v/>
      </c>
      <c r="CW188">
        <f>IF(ISNA(CP188),NA(),IF(OR(Capability!$Q$6="",Settings!$F$7&lt;&gt;"Y"),NA(),Capability!$Q$6))</f>
        <v/>
      </c>
      <c r="CX188">
        <f>IF(ISNA(CP188),NA(),IF(OR(Capability!$P$6="",Settings!$F$7&lt;&gt;"Y"),NA(),Capability!$P$6))</f>
        <v/>
      </c>
      <c r="DD188">
        <f>IF((DG$1+184)&gt;DE$1,NA(),(DG$1+184)-4)</f>
        <v/>
      </c>
      <c r="DE188">
        <f>IF((DG$1+184)&gt;DE$1,NA(),INDEX('Data Entry'!$J$5:$J$10004,(DG$1+184)-4))</f>
        <v/>
      </c>
      <c r="DF188">
        <f>IF(ISNA(DD188),NA(),Capability!$K$7)</f>
        <v/>
      </c>
      <c r="DG188">
        <f>IF(ISNA(DD188),NA(),Capability!$J$7)</f>
        <v/>
      </c>
      <c r="DH188">
        <f>IF(ISNA(DD188),NA(),Capability!$L$7)</f>
        <v/>
      </c>
      <c r="DI188">
        <f>IF(OR(ISNA(DE188),ISNA(DE187)),NA(),ABS(DE188-DE187))</f>
        <v/>
      </c>
      <c r="DJ188">
        <f>IF(ISNA(DD188),NA(),Capability!$N$7)</f>
        <v/>
      </c>
      <c r="DK188">
        <f>IF(ISNA(DD188),NA(),IF(OR(Capability!$Q$7="",Settings!$F$7&lt;&gt;"Y"),NA(),Capability!$Q$7))</f>
        <v/>
      </c>
      <c r="DL188">
        <f>IF(ISNA(DD188),NA(),IF(OR(Capability!$P$7="",Settings!$F$7&lt;&gt;"Y"),NA(),Capability!$P$7))</f>
        <v/>
      </c>
      <c r="DR188">
        <f>IF((DU$1+184)&gt;DS$1,NA(),(DU$1+184)-4)</f>
        <v/>
      </c>
      <c r="DS188">
        <f>IF((DU$1+184)&gt;DS$1,NA(),INDEX('Data Entry'!$K$5:$K$10004,(DU$1+184)-4))</f>
        <v/>
      </c>
      <c r="DT188">
        <f>IF(ISNA(DR188),NA(),Capability!$K$8)</f>
        <v/>
      </c>
      <c r="DU188">
        <f>IF(ISNA(DR188),NA(),Capability!$J$8)</f>
        <v/>
      </c>
      <c r="DV188">
        <f>IF(ISNA(DR188),NA(),Capability!$L$8)</f>
        <v/>
      </c>
      <c r="DW188">
        <f>IF(OR(ISNA(DS188),ISNA(DS187)),NA(),ABS(DS188-DS187))</f>
        <v/>
      </c>
      <c r="DX188">
        <f>IF(ISNA(DR188),NA(),Capability!$N$8)</f>
        <v/>
      </c>
      <c r="DY188">
        <f>IF(ISNA(DR188),NA(),IF(OR(Capability!$Q$8="",Settings!$F$7&lt;&gt;"Y"),NA(),Capability!$Q$8))</f>
        <v/>
      </c>
      <c r="DZ188">
        <f>IF(ISNA(DR188),NA(),IF(OR(Capability!$P$8="",Settings!$F$7&lt;&gt;"Y"),NA(),Capability!$P$8))</f>
        <v/>
      </c>
      <c r="EF188">
        <f>IF((EI$1+184)&gt;EG$1,NA(),(EI$1+184)-4)</f>
        <v/>
      </c>
      <c r="EG188">
        <f>IF((EI$1+184)&gt;EG$1,NA(),INDEX('Data Entry'!$L$5:$L$10004,(EI$1+184)-4))</f>
        <v/>
      </c>
      <c r="EH188">
        <f>IF(ISNA(EF188),NA(),Capability!$K$9)</f>
        <v/>
      </c>
      <c r="EI188">
        <f>IF(ISNA(EF188),NA(),Capability!$J$9)</f>
        <v/>
      </c>
      <c r="EJ188">
        <f>IF(ISNA(EF188),NA(),Capability!$L$9)</f>
        <v/>
      </c>
      <c r="EK188">
        <f>IF(OR(ISNA(EG188),ISNA(EG187)),NA(),ABS(EG188-EG187))</f>
        <v/>
      </c>
      <c r="EL188">
        <f>IF(ISNA(EF188),NA(),Capability!$N$9)</f>
        <v/>
      </c>
      <c r="EM188">
        <f>IF(ISNA(EF188),NA(),IF(OR(Capability!$Q$9="",Settings!$F$7&lt;&gt;"Y"),NA(),Capability!$Q$9))</f>
        <v/>
      </c>
      <c r="EN188">
        <f>IF(ISNA(EF188),NA(),IF(OR(Capability!$P$9="",Settings!$F$7&lt;&gt;"Y"),NA(),Capability!$P$9))</f>
        <v/>
      </c>
      <c r="ET188">
        <f>IF((EW$1+184)&gt;EU$1,NA(),(EW$1+184)-4)</f>
        <v/>
      </c>
      <c r="EU188">
        <f>IF((EW$1+184)&gt;EU$1,NA(),INDEX('Data Entry'!$M$5:$M$10004,(EW$1+184)-4))</f>
        <v/>
      </c>
      <c r="EV188">
        <f>IF(ISNA(ET188),NA(),Capability!$K$10)</f>
        <v/>
      </c>
      <c r="EW188">
        <f>IF(ISNA(ET188),NA(),Capability!$J$10)</f>
        <v/>
      </c>
      <c r="EX188">
        <f>IF(ISNA(ET188),NA(),Capability!$L$10)</f>
        <v/>
      </c>
      <c r="EY188">
        <f>IF(OR(ISNA(EU188),ISNA(EU187)),NA(),ABS(EU188-EU187))</f>
        <v/>
      </c>
      <c r="EZ188">
        <f>IF(ISNA(ET188),NA(),Capability!$N$10)</f>
        <v/>
      </c>
      <c r="FA188">
        <f>IF(ISNA(ET188),NA(),IF(OR(Capability!$Q$10="",Settings!$F$7&lt;&gt;"Y"),NA(),Capability!$Q$10))</f>
        <v/>
      </c>
      <c r="FB188">
        <f>IF(ISNA(ET188),NA(),IF(OR(Capability!$P$10="",Settings!$F$7&lt;&gt;"Y"),NA(),Capability!$P$10))</f>
        <v/>
      </c>
      <c r="FH188">
        <f>IF((FK$1+184)&gt;FI$1,NA(),(FK$1+184)-4)</f>
        <v/>
      </c>
      <c r="FI188">
        <f>IF((FK$1+184)&gt;FI$1,NA(),INDEX('Data Entry'!$N$5:$N$10004,(FK$1+184)-4))</f>
        <v/>
      </c>
      <c r="FJ188">
        <f>IF(ISNA(FH188),NA(),Capability!$K$11)</f>
        <v/>
      </c>
      <c r="FK188">
        <f>IF(ISNA(FH188),NA(),Capability!$J$11)</f>
        <v/>
      </c>
      <c r="FL188">
        <f>IF(ISNA(FH188),NA(),Capability!$L$11)</f>
        <v/>
      </c>
      <c r="FM188">
        <f>IF(OR(ISNA(FI188),ISNA(FI187)),NA(),ABS(FI188-FI187))</f>
        <v/>
      </c>
      <c r="FN188">
        <f>IF(ISNA(FH188),NA(),Capability!$N$11)</f>
        <v/>
      </c>
      <c r="FO188">
        <f>IF(ISNA(FH188),NA(),IF(OR(Capability!$Q$11="",Settings!$F$7&lt;&gt;"Y"),NA(),Capability!$Q$11))</f>
        <v/>
      </c>
      <c r="FP188">
        <f>IF(ISNA(FH188),NA(),IF(OR(Capability!$P$11="",Settings!$F$7&lt;&gt;"Y"),NA(),Capability!$P$11))</f>
        <v/>
      </c>
      <c r="FV188">
        <f>IF((FY$1+184)&gt;FW$1,NA(),(FY$1+184)-4)</f>
        <v/>
      </c>
      <c r="FW188">
        <f>IF((FY$1+184)&gt;FW$1,NA(),INDEX('Data Entry'!$O$5:$O$10004,(FY$1+184)-4))</f>
        <v/>
      </c>
      <c r="FX188">
        <f>IF(ISNA(FV188),NA(),Capability!$K$12)</f>
        <v/>
      </c>
      <c r="FY188">
        <f>IF(ISNA(FV188),NA(),Capability!$J$12)</f>
        <v/>
      </c>
      <c r="FZ188">
        <f>IF(ISNA(FV188),NA(),Capability!$L$12)</f>
        <v/>
      </c>
      <c r="GA188">
        <f>IF(OR(ISNA(FW188),ISNA(FW187)),NA(),ABS(FW188-FW187))</f>
        <v/>
      </c>
      <c r="GB188">
        <f>IF(ISNA(FV188),NA(),Capability!$N$12)</f>
        <v/>
      </c>
      <c r="GC188">
        <f>IF(ISNA(FV188),NA(),IF(OR(Capability!$Q$12="",Settings!$F$7&lt;&gt;"Y"),NA(),Capability!$Q$12))</f>
        <v/>
      </c>
      <c r="GD188">
        <f>IF(ISNA(FV188),NA(),IF(OR(Capability!$P$12="",Settings!$F$7&lt;&gt;"Y"),NA(),Capability!$P$12))</f>
        <v/>
      </c>
      <c r="GJ188">
        <f>IF((GM$1+184)&gt;GK$1,NA(),(GM$1+184)-4)</f>
        <v/>
      </c>
      <c r="GK188">
        <f>IF((GM$1+184)&gt;GK$1,NA(),INDEX('Data Entry'!$P$5:$P$10004,(GM$1+184)-4))</f>
        <v/>
      </c>
      <c r="GL188">
        <f>IF(ISNA(GJ188),NA(),Capability!$K$13)</f>
        <v/>
      </c>
      <c r="GM188">
        <f>IF(ISNA(GJ188),NA(),Capability!$J$13)</f>
        <v/>
      </c>
      <c r="GN188">
        <f>IF(ISNA(GJ188),NA(),Capability!$L$13)</f>
        <v/>
      </c>
      <c r="GO188">
        <f>IF(OR(ISNA(GK188),ISNA(GK187)),NA(),ABS(GK188-GK187))</f>
        <v/>
      </c>
      <c r="GP188">
        <f>IF(ISNA(GJ188),NA(),Capability!$N$13)</f>
        <v/>
      </c>
      <c r="GQ188">
        <f>IF(ISNA(GJ188),NA(),IF(OR(Capability!$Q$13="",Settings!$F$7&lt;&gt;"Y"),NA(),Capability!$Q$13))</f>
        <v/>
      </c>
      <c r="GR188">
        <f>IF(ISNA(GJ188),NA(),IF(OR(Capability!$P$13="",Settings!$F$7&lt;&gt;"Y"),NA(),Capability!$P$13))</f>
        <v/>
      </c>
      <c r="GX188">
        <f>IF((HA$1+184)&gt;GY$1,NA(),(HA$1+184)-4)</f>
        <v/>
      </c>
      <c r="GY188">
        <f>IF((HA$1+184)&gt;GY$1,NA(),INDEX('Data Entry'!$Q$5:$Q$10004,(HA$1+184)-4))</f>
        <v/>
      </c>
      <c r="GZ188">
        <f>IF(ISNA(GX188),NA(),Capability!$K$14)</f>
        <v/>
      </c>
      <c r="HA188">
        <f>IF(ISNA(GX188),NA(),Capability!$J$14)</f>
        <v/>
      </c>
      <c r="HB188">
        <f>IF(ISNA(GX188),NA(),Capability!$L$14)</f>
        <v/>
      </c>
      <c r="HC188">
        <f>IF(OR(ISNA(GY188),ISNA(GY187)),NA(),ABS(GY188-GY187))</f>
        <v/>
      </c>
      <c r="HD188">
        <f>IF(ISNA(GX188),NA(),Capability!$N$14)</f>
        <v/>
      </c>
      <c r="HE188">
        <f>IF(ISNA(GX188),NA(),IF(OR(Capability!$Q$14="",Settings!$F$7&lt;&gt;"Y"),NA(),Capability!$Q$14))</f>
        <v/>
      </c>
      <c r="HF188">
        <f>IF(ISNA(GX188),NA(),IF(OR(Capability!$P$14="",Settings!$F$7&lt;&gt;"Y"),NA(),Capability!$P$14))</f>
        <v/>
      </c>
    </row>
    <row r="189">
      <c r="A189" s="35" t="inlineStr">
        <is>
          <t>Pp</t>
        </is>
      </c>
      <c r="B189" s="38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P189">
        <f>IF((CS$1+185)&gt;CQ$1,NA(),(CS$1+185)-4)</f>
        <v/>
      </c>
      <c r="CQ189">
        <f>IF((CS$1+185)&gt;CQ$1,NA(),INDEX('Data Entry'!$I$5:$I$10004,(CS$1+185)-4))</f>
        <v/>
      </c>
      <c r="CR189">
        <f>IF(ISNA(CP189),NA(),Capability!$K$6)</f>
        <v/>
      </c>
      <c r="CS189">
        <f>IF(ISNA(CP189),NA(),Capability!$J$6)</f>
        <v/>
      </c>
      <c r="CT189">
        <f>IF(ISNA(CP189),NA(),Capability!$L$6)</f>
        <v/>
      </c>
      <c r="CU189">
        <f>IF(OR(ISNA(CQ189),ISNA(CQ188)),NA(),ABS(CQ189-CQ188))</f>
        <v/>
      </c>
      <c r="CV189">
        <f>IF(ISNA(CP189),NA(),Capability!$N$6)</f>
        <v/>
      </c>
      <c r="CW189">
        <f>IF(ISNA(CP189),NA(),IF(OR(Capability!$Q$6="",Settings!$F$7&lt;&gt;"Y"),NA(),Capability!$Q$6))</f>
        <v/>
      </c>
      <c r="CX189">
        <f>IF(ISNA(CP189),NA(),IF(OR(Capability!$P$6="",Settings!$F$7&lt;&gt;"Y"),NA(),Capability!$P$6))</f>
        <v/>
      </c>
      <c r="DD189">
        <f>IF((DG$1+185)&gt;DE$1,NA(),(DG$1+185)-4)</f>
        <v/>
      </c>
      <c r="DE189">
        <f>IF((DG$1+185)&gt;DE$1,NA(),INDEX('Data Entry'!$J$5:$J$10004,(DG$1+185)-4))</f>
        <v/>
      </c>
      <c r="DF189">
        <f>IF(ISNA(DD189),NA(),Capability!$K$7)</f>
        <v/>
      </c>
      <c r="DG189">
        <f>IF(ISNA(DD189),NA(),Capability!$J$7)</f>
        <v/>
      </c>
      <c r="DH189">
        <f>IF(ISNA(DD189),NA(),Capability!$L$7)</f>
        <v/>
      </c>
      <c r="DI189">
        <f>IF(OR(ISNA(DE189),ISNA(DE188)),NA(),ABS(DE189-DE188))</f>
        <v/>
      </c>
      <c r="DJ189">
        <f>IF(ISNA(DD189),NA(),Capability!$N$7)</f>
        <v/>
      </c>
      <c r="DK189">
        <f>IF(ISNA(DD189),NA(),IF(OR(Capability!$Q$7="",Settings!$F$7&lt;&gt;"Y"),NA(),Capability!$Q$7))</f>
        <v/>
      </c>
      <c r="DL189">
        <f>IF(ISNA(DD189),NA(),IF(OR(Capability!$P$7="",Settings!$F$7&lt;&gt;"Y"),NA(),Capability!$P$7))</f>
        <v/>
      </c>
      <c r="DR189">
        <f>IF((DU$1+185)&gt;DS$1,NA(),(DU$1+185)-4)</f>
        <v/>
      </c>
      <c r="DS189">
        <f>IF((DU$1+185)&gt;DS$1,NA(),INDEX('Data Entry'!$K$5:$K$10004,(DU$1+185)-4))</f>
        <v/>
      </c>
      <c r="DT189">
        <f>IF(ISNA(DR189),NA(),Capability!$K$8)</f>
        <v/>
      </c>
      <c r="DU189">
        <f>IF(ISNA(DR189),NA(),Capability!$J$8)</f>
        <v/>
      </c>
      <c r="DV189">
        <f>IF(ISNA(DR189),NA(),Capability!$L$8)</f>
        <v/>
      </c>
      <c r="DW189">
        <f>IF(OR(ISNA(DS189),ISNA(DS188)),NA(),ABS(DS189-DS188))</f>
        <v/>
      </c>
      <c r="DX189">
        <f>IF(ISNA(DR189),NA(),Capability!$N$8)</f>
        <v/>
      </c>
      <c r="DY189">
        <f>IF(ISNA(DR189),NA(),IF(OR(Capability!$Q$8="",Settings!$F$7&lt;&gt;"Y"),NA(),Capability!$Q$8))</f>
        <v/>
      </c>
      <c r="DZ189">
        <f>IF(ISNA(DR189),NA(),IF(OR(Capability!$P$8="",Settings!$F$7&lt;&gt;"Y"),NA(),Capability!$P$8))</f>
        <v/>
      </c>
      <c r="EF189">
        <f>IF((EI$1+185)&gt;EG$1,NA(),(EI$1+185)-4)</f>
        <v/>
      </c>
      <c r="EG189">
        <f>IF((EI$1+185)&gt;EG$1,NA(),INDEX('Data Entry'!$L$5:$L$10004,(EI$1+185)-4))</f>
        <v/>
      </c>
      <c r="EH189">
        <f>IF(ISNA(EF189),NA(),Capability!$K$9)</f>
        <v/>
      </c>
      <c r="EI189">
        <f>IF(ISNA(EF189),NA(),Capability!$J$9)</f>
        <v/>
      </c>
      <c r="EJ189">
        <f>IF(ISNA(EF189),NA(),Capability!$L$9)</f>
        <v/>
      </c>
      <c r="EK189">
        <f>IF(OR(ISNA(EG189),ISNA(EG188)),NA(),ABS(EG189-EG188))</f>
        <v/>
      </c>
      <c r="EL189">
        <f>IF(ISNA(EF189),NA(),Capability!$N$9)</f>
        <v/>
      </c>
      <c r="EM189">
        <f>IF(ISNA(EF189),NA(),IF(OR(Capability!$Q$9="",Settings!$F$7&lt;&gt;"Y"),NA(),Capability!$Q$9))</f>
        <v/>
      </c>
      <c r="EN189">
        <f>IF(ISNA(EF189),NA(),IF(OR(Capability!$P$9="",Settings!$F$7&lt;&gt;"Y"),NA(),Capability!$P$9))</f>
        <v/>
      </c>
      <c r="ET189">
        <f>IF((EW$1+185)&gt;EU$1,NA(),(EW$1+185)-4)</f>
        <v/>
      </c>
      <c r="EU189">
        <f>IF((EW$1+185)&gt;EU$1,NA(),INDEX('Data Entry'!$M$5:$M$10004,(EW$1+185)-4))</f>
        <v/>
      </c>
      <c r="EV189">
        <f>IF(ISNA(ET189),NA(),Capability!$K$10)</f>
        <v/>
      </c>
      <c r="EW189">
        <f>IF(ISNA(ET189),NA(),Capability!$J$10)</f>
        <v/>
      </c>
      <c r="EX189">
        <f>IF(ISNA(ET189),NA(),Capability!$L$10)</f>
        <v/>
      </c>
      <c r="EY189">
        <f>IF(OR(ISNA(EU189),ISNA(EU188)),NA(),ABS(EU189-EU188))</f>
        <v/>
      </c>
      <c r="EZ189">
        <f>IF(ISNA(ET189),NA(),Capability!$N$10)</f>
        <v/>
      </c>
      <c r="FA189">
        <f>IF(ISNA(ET189),NA(),IF(OR(Capability!$Q$10="",Settings!$F$7&lt;&gt;"Y"),NA(),Capability!$Q$10))</f>
        <v/>
      </c>
      <c r="FB189">
        <f>IF(ISNA(ET189),NA(),IF(OR(Capability!$P$10="",Settings!$F$7&lt;&gt;"Y"),NA(),Capability!$P$10))</f>
        <v/>
      </c>
      <c r="FH189">
        <f>IF((FK$1+185)&gt;FI$1,NA(),(FK$1+185)-4)</f>
        <v/>
      </c>
      <c r="FI189">
        <f>IF((FK$1+185)&gt;FI$1,NA(),INDEX('Data Entry'!$N$5:$N$10004,(FK$1+185)-4))</f>
        <v/>
      </c>
      <c r="FJ189">
        <f>IF(ISNA(FH189),NA(),Capability!$K$11)</f>
        <v/>
      </c>
      <c r="FK189">
        <f>IF(ISNA(FH189),NA(),Capability!$J$11)</f>
        <v/>
      </c>
      <c r="FL189">
        <f>IF(ISNA(FH189),NA(),Capability!$L$11)</f>
        <v/>
      </c>
      <c r="FM189">
        <f>IF(OR(ISNA(FI189),ISNA(FI188)),NA(),ABS(FI189-FI188))</f>
        <v/>
      </c>
      <c r="FN189">
        <f>IF(ISNA(FH189),NA(),Capability!$N$11)</f>
        <v/>
      </c>
      <c r="FO189">
        <f>IF(ISNA(FH189),NA(),IF(OR(Capability!$Q$11="",Settings!$F$7&lt;&gt;"Y"),NA(),Capability!$Q$11))</f>
        <v/>
      </c>
      <c r="FP189">
        <f>IF(ISNA(FH189),NA(),IF(OR(Capability!$P$11="",Settings!$F$7&lt;&gt;"Y"),NA(),Capability!$P$11))</f>
        <v/>
      </c>
      <c r="FV189">
        <f>IF((FY$1+185)&gt;FW$1,NA(),(FY$1+185)-4)</f>
        <v/>
      </c>
      <c r="FW189">
        <f>IF((FY$1+185)&gt;FW$1,NA(),INDEX('Data Entry'!$O$5:$O$10004,(FY$1+185)-4))</f>
        <v/>
      </c>
      <c r="FX189">
        <f>IF(ISNA(FV189),NA(),Capability!$K$12)</f>
        <v/>
      </c>
      <c r="FY189">
        <f>IF(ISNA(FV189),NA(),Capability!$J$12)</f>
        <v/>
      </c>
      <c r="FZ189">
        <f>IF(ISNA(FV189),NA(),Capability!$L$12)</f>
        <v/>
      </c>
      <c r="GA189">
        <f>IF(OR(ISNA(FW189),ISNA(FW188)),NA(),ABS(FW189-FW188))</f>
        <v/>
      </c>
      <c r="GB189">
        <f>IF(ISNA(FV189),NA(),Capability!$N$12)</f>
        <v/>
      </c>
      <c r="GC189">
        <f>IF(ISNA(FV189),NA(),IF(OR(Capability!$Q$12="",Settings!$F$7&lt;&gt;"Y"),NA(),Capability!$Q$12))</f>
        <v/>
      </c>
      <c r="GD189">
        <f>IF(ISNA(FV189),NA(),IF(OR(Capability!$P$12="",Settings!$F$7&lt;&gt;"Y"),NA(),Capability!$P$12))</f>
        <v/>
      </c>
      <c r="GJ189">
        <f>IF((GM$1+185)&gt;GK$1,NA(),(GM$1+185)-4)</f>
        <v/>
      </c>
      <c r="GK189">
        <f>IF((GM$1+185)&gt;GK$1,NA(),INDEX('Data Entry'!$P$5:$P$10004,(GM$1+185)-4))</f>
        <v/>
      </c>
      <c r="GL189">
        <f>IF(ISNA(GJ189),NA(),Capability!$K$13)</f>
        <v/>
      </c>
      <c r="GM189">
        <f>IF(ISNA(GJ189),NA(),Capability!$J$13)</f>
        <v/>
      </c>
      <c r="GN189">
        <f>IF(ISNA(GJ189),NA(),Capability!$L$13)</f>
        <v/>
      </c>
      <c r="GO189">
        <f>IF(OR(ISNA(GK189),ISNA(GK188)),NA(),ABS(GK189-GK188))</f>
        <v/>
      </c>
      <c r="GP189">
        <f>IF(ISNA(GJ189),NA(),Capability!$N$13)</f>
        <v/>
      </c>
      <c r="GQ189">
        <f>IF(ISNA(GJ189),NA(),IF(OR(Capability!$Q$13="",Settings!$F$7&lt;&gt;"Y"),NA(),Capability!$Q$13))</f>
        <v/>
      </c>
      <c r="GR189">
        <f>IF(ISNA(GJ189),NA(),IF(OR(Capability!$P$13="",Settings!$F$7&lt;&gt;"Y"),NA(),Capability!$P$13))</f>
        <v/>
      </c>
      <c r="GX189">
        <f>IF((HA$1+185)&gt;GY$1,NA(),(HA$1+185)-4)</f>
        <v/>
      </c>
      <c r="GY189">
        <f>IF((HA$1+185)&gt;GY$1,NA(),INDEX('Data Entry'!$Q$5:$Q$10004,(HA$1+185)-4))</f>
        <v/>
      </c>
      <c r="GZ189">
        <f>IF(ISNA(GX189),NA(),Capability!$K$14)</f>
        <v/>
      </c>
      <c r="HA189">
        <f>IF(ISNA(GX189),NA(),Capability!$J$14)</f>
        <v/>
      </c>
      <c r="HB189">
        <f>IF(ISNA(GX189),NA(),Capability!$L$14)</f>
        <v/>
      </c>
      <c r="HC189">
        <f>IF(OR(ISNA(GY189),ISNA(GY188)),NA(),ABS(GY189-GY188))</f>
        <v/>
      </c>
      <c r="HD189">
        <f>IF(ISNA(GX189),NA(),Capability!$N$14)</f>
        <v/>
      </c>
      <c r="HE189">
        <f>IF(ISNA(GX189),NA(),IF(OR(Capability!$Q$14="",Settings!$F$7&lt;&gt;"Y"),NA(),Capability!$Q$14))</f>
        <v/>
      </c>
      <c r="HF189">
        <f>IF(ISNA(GX189),NA(),IF(OR(Capability!$P$14="",Settings!$F$7&lt;&gt;"Y"),NA(),Capability!$P$14))</f>
        <v/>
      </c>
    </row>
    <row r="190">
      <c r="A190" s="35" t="inlineStr">
        <is>
          <t>Ppk</t>
        </is>
      </c>
      <c r="B190" s="38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P190">
        <f>IF((CS$1+186)&gt;CQ$1,NA(),(CS$1+186)-4)</f>
        <v/>
      </c>
      <c r="CQ190">
        <f>IF((CS$1+186)&gt;CQ$1,NA(),INDEX('Data Entry'!$I$5:$I$10004,(CS$1+186)-4))</f>
        <v/>
      </c>
      <c r="CR190">
        <f>IF(ISNA(CP190),NA(),Capability!$K$6)</f>
        <v/>
      </c>
      <c r="CS190">
        <f>IF(ISNA(CP190),NA(),Capability!$J$6)</f>
        <v/>
      </c>
      <c r="CT190">
        <f>IF(ISNA(CP190),NA(),Capability!$L$6)</f>
        <v/>
      </c>
      <c r="CU190">
        <f>IF(OR(ISNA(CQ190),ISNA(CQ189)),NA(),ABS(CQ190-CQ189))</f>
        <v/>
      </c>
      <c r="CV190">
        <f>IF(ISNA(CP190),NA(),Capability!$N$6)</f>
        <v/>
      </c>
      <c r="CW190">
        <f>IF(ISNA(CP190),NA(),IF(OR(Capability!$Q$6="",Settings!$F$7&lt;&gt;"Y"),NA(),Capability!$Q$6))</f>
        <v/>
      </c>
      <c r="CX190">
        <f>IF(ISNA(CP190),NA(),IF(OR(Capability!$P$6="",Settings!$F$7&lt;&gt;"Y"),NA(),Capability!$P$6))</f>
        <v/>
      </c>
      <c r="DD190">
        <f>IF((DG$1+186)&gt;DE$1,NA(),(DG$1+186)-4)</f>
        <v/>
      </c>
      <c r="DE190">
        <f>IF((DG$1+186)&gt;DE$1,NA(),INDEX('Data Entry'!$J$5:$J$10004,(DG$1+186)-4))</f>
        <v/>
      </c>
      <c r="DF190">
        <f>IF(ISNA(DD190),NA(),Capability!$K$7)</f>
        <v/>
      </c>
      <c r="DG190">
        <f>IF(ISNA(DD190),NA(),Capability!$J$7)</f>
        <v/>
      </c>
      <c r="DH190">
        <f>IF(ISNA(DD190),NA(),Capability!$L$7)</f>
        <v/>
      </c>
      <c r="DI190">
        <f>IF(OR(ISNA(DE190),ISNA(DE189)),NA(),ABS(DE190-DE189))</f>
        <v/>
      </c>
      <c r="DJ190">
        <f>IF(ISNA(DD190),NA(),Capability!$N$7)</f>
        <v/>
      </c>
      <c r="DK190">
        <f>IF(ISNA(DD190),NA(),IF(OR(Capability!$Q$7="",Settings!$F$7&lt;&gt;"Y"),NA(),Capability!$Q$7))</f>
        <v/>
      </c>
      <c r="DL190">
        <f>IF(ISNA(DD190),NA(),IF(OR(Capability!$P$7="",Settings!$F$7&lt;&gt;"Y"),NA(),Capability!$P$7))</f>
        <v/>
      </c>
      <c r="DR190">
        <f>IF((DU$1+186)&gt;DS$1,NA(),(DU$1+186)-4)</f>
        <v/>
      </c>
      <c r="DS190">
        <f>IF((DU$1+186)&gt;DS$1,NA(),INDEX('Data Entry'!$K$5:$K$10004,(DU$1+186)-4))</f>
        <v/>
      </c>
      <c r="DT190">
        <f>IF(ISNA(DR190),NA(),Capability!$K$8)</f>
        <v/>
      </c>
      <c r="DU190">
        <f>IF(ISNA(DR190),NA(),Capability!$J$8)</f>
        <v/>
      </c>
      <c r="DV190">
        <f>IF(ISNA(DR190),NA(),Capability!$L$8)</f>
        <v/>
      </c>
      <c r="DW190">
        <f>IF(OR(ISNA(DS190),ISNA(DS189)),NA(),ABS(DS190-DS189))</f>
        <v/>
      </c>
      <c r="DX190">
        <f>IF(ISNA(DR190),NA(),Capability!$N$8)</f>
        <v/>
      </c>
      <c r="DY190">
        <f>IF(ISNA(DR190),NA(),IF(OR(Capability!$Q$8="",Settings!$F$7&lt;&gt;"Y"),NA(),Capability!$Q$8))</f>
        <v/>
      </c>
      <c r="DZ190">
        <f>IF(ISNA(DR190),NA(),IF(OR(Capability!$P$8="",Settings!$F$7&lt;&gt;"Y"),NA(),Capability!$P$8))</f>
        <v/>
      </c>
      <c r="EF190">
        <f>IF((EI$1+186)&gt;EG$1,NA(),(EI$1+186)-4)</f>
        <v/>
      </c>
      <c r="EG190">
        <f>IF((EI$1+186)&gt;EG$1,NA(),INDEX('Data Entry'!$L$5:$L$10004,(EI$1+186)-4))</f>
        <v/>
      </c>
      <c r="EH190">
        <f>IF(ISNA(EF190),NA(),Capability!$K$9)</f>
        <v/>
      </c>
      <c r="EI190">
        <f>IF(ISNA(EF190),NA(),Capability!$J$9)</f>
        <v/>
      </c>
      <c r="EJ190">
        <f>IF(ISNA(EF190),NA(),Capability!$L$9)</f>
        <v/>
      </c>
      <c r="EK190">
        <f>IF(OR(ISNA(EG190),ISNA(EG189)),NA(),ABS(EG190-EG189))</f>
        <v/>
      </c>
      <c r="EL190">
        <f>IF(ISNA(EF190),NA(),Capability!$N$9)</f>
        <v/>
      </c>
      <c r="EM190">
        <f>IF(ISNA(EF190),NA(),IF(OR(Capability!$Q$9="",Settings!$F$7&lt;&gt;"Y"),NA(),Capability!$Q$9))</f>
        <v/>
      </c>
      <c r="EN190">
        <f>IF(ISNA(EF190),NA(),IF(OR(Capability!$P$9="",Settings!$F$7&lt;&gt;"Y"),NA(),Capability!$P$9))</f>
        <v/>
      </c>
      <c r="ET190">
        <f>IF((EW$1+186)&gt;EU$1,NA(),(EW$1+186)-4)</f>
        <v/>
      </c>
      <c r="EU190">
        <f>IF((EW$1+186)&gt;EU$1,NA(),INDEX('Data Entry'!$M$5:$M$10004,(EW$1+186)-4))</f>
        <v/>
      </c>
      <c r="EV190">
        <f>IF(ISNA(ET190),NA(),Capability!$K$10)</f>
        <v/>
      </c>
      <c r="EW190">
        <f>IF(ISNA(ET190),NA(),Capability!$J$10)</f>
        <v/>
      </c>
      <c r="EX190">
        <f>IF(ISNA(ET190),NA(),Capability!$L$10)</f>
        <v/>
      </c>
      <c r="EY190">
        <f>IF(OR(ISNA(EU190),ISNA(EU189)),NA(),ABS(EU190-EU189))</f>
        <v/>
      </c>
      <c r="EZ190">
        <f>IF(ISNA(ET190),NA(),Capability!$N$10)</f>
        <v/>
      </c>
      <c r="FA190">
        <f>IF(ISNA(ET190),NA(),IF(OR(Capability!$Q$10="",Settings!$F$7&lt;&gt;"Y"),NA(),Capability!$Q$10))</f>
        <v/>
      </c>
      <c r="FB190">
        <f>IF(ISNA(ET190),NA(),IF(OR(Capability!$P$10="",Settings!$F$7&lt;&gt;"Y"),NA(),Capability!$P$10))</f>
        <v/>
      </c>
      <c r="FH190">
        <f>IF((FK$1+186)&gt;FI$1,NA(),(FK$1+186)-4)</f>
        <v/>
      </c>
      <c r="FI190">
        <f>IF((FK$1+186)&gt;FI$1,NA(),INDEX('Data Entry'!$N$5:$N$10004,(FK$1+186)-4))</f>
        <v/>
      </c>
      <c r="FJ190">
        <f>IF(ISNA(FH190),NA(),Capability!$K$11)</f>
        <v/>
      </c>
      <c r="FK190">
        <f>IF(ISNA(FH190),NA(),Capability!$J$11)</f>
        <v/>
      </c>
      <c r="FL190">
        <f>IF(ISNA(FH190),NA(),Capability!$L$11)</f>
        <v/>
      </c>
      <c r="FM190">
        <f>IF(OR(ISNA(FI190),ISNA(FI189)),NA(),ABS(FI190-FI189))</f>
        <v/>
      </c>
      <c r="FN190">
        <f>IF(ISNA(FH190),NA(),Capability!$N$11)</f>
        <v/>
      </c>
      <c r="FO190">
        <f>IF(ISNA(FH190),NA(),IF(OR(Capability!$Q$11="",Settings!$F$7&lt;&gt;"Y"),NA(),Capability!$Q$11))</f>
        <v/>
      </c>
      <c r="FP190">
        <f>IF(ISNA(FH190),NA(),IF(OR(Capability!$P$11="",Settings!$F$7&lt;&gt;"Y"),NA(),Capability!$P$11))</f>
        <v/>
      </c>
      <c r="FV190">
        <f>IF((FY$1+186)&gt;FW$1,NA(),(FY$1+186)-4)</f>
        <v/>
      </c>
      <c r="FW190">
        <f>IF((FY$1+186)&gt;FW$1,NA(),INDEX('Data Entry'!$O$5:$O$10004,(FY$1+186)-4))</f>
        <v/>
      </c>
      <c r="FX190">
        <f>IF(ISNA(FV190),NA(),Capability!$K$12)</f>
        <v/>
      </c>
      <c r="FY190">
        <f>IF(ISNA(FV190),NA(),Capability!$J$12)</f>
        <v/>
      </c>
      <c r="FZ190">
        <f>IF(ISNA(FV190),NA(),Capability!$L$12)</f>
        <v/>
      </c>
      <c r="GA190">
        <f>IF(OR(ISNA(FW190),ISNA(FW189)),NA(),ABS(FW190-FW189))</f>
        <v/>
      </c>
      <c r="GB190">
        <f>IF(ISNA(FV190),NA(),Capability!$N$12)</f>
        <v/>
      </c>
      <c r="GC190">
        <f>IF(ISNA(FV190),NA(),IF(OR(Capability!$Q$12="",Settings!$F$7&lt;&gt;"Y"),NA(),Capability!$Q$12))</f>
        <v/>
      </c>
      <c r="GD190">
        <f>IF(ISNA(FV190),NA(),IF(OR(Capability!$P$12="",Settings!$F$7&lt;&gt;"Y"),NA(),Capability!$P$12))</f>
        <v/>
      </c>
      <c r="GJ190">
        <f>IF((GM$1+186)&gt;GK$1,NA(),(GM$1+186)-4)</f>
        <v/>
      </c>
      <c r="GK190">
        <f>IF((GM$1+186)&gt;GK$1,NA(),INDEX('Data Entry'!$P$5:$P$10004,(GM$1+186)-4))</f>
        <v/>
      </c>
      <c r="GL190">
        <f>IF(ISNA(GJ190),NA(),Capability!$K$13)</f>
        <v/>
      </c>
      <c r="GM190">
        <f>IF(ISNA(GJ190),NA(),Capability!$J$13)</f>
        <v/>
      </c>
      <c r="GN190">
        <f>IF(ISNA(GJ190),NA(),Capability!$L$13)</f>
        <v/>
      </c>
      <c r="GO190">
        <f>IF(OR(ISNA(GK190),ISNA(GK189)),NA(),ABS(GK190-GK189))</f>
        <v/>
      </c>
      <c r="GP190">
        <f>IF(ISNA(GJ190),NA(),Capability!$N$13)</f>
        <v/>
      </c>
      <c r="GQ190">
        <f>IF(ISNA(GJ190),NA(),IF(OR(Capability!$Q$13="",Settings!$F$7&lt;&gt;"Y"),NA(),Capability!$Q$13))</f>
        <v/>
      </c>
      <c r="GR190">
        <f>IF(ISNA(GJ190),NA(),IF(OR(Capability!$P$13="",Settings!$F$7&lt;&gt;"Y"),NA(),Capability!$P$13))</f>
        <v/>
      </c>
      <c r="GX190">
        <f>IF((HA$1+186)&gt;GY$1,NA(),(HA$1+186)-4)</f>
        <v/>
      </c>
      <c r="GY190">
        <f>IF((HA$1+186)&gt;GY$1,NA(),INDEX('Data Entry'!$Q$5:$Q$10004,(HA$1+186)-4))</f>
        <v/>
      </c>
      <c r="GZ190">
        <f>IF(ISNA(GX190),NA(),Capability!$K$14)</f>
        <v/>
      </c>
      <c r="HA190">
        <f>IF(ISNA(GX190),NA(),Capability!$J$14)</f>
        <v/>
      </c>
      <c r="HB190">
        <f>IF(ISNA(GX190),NA(),Capability!$L$14)</f>
        <v/>
      </c>
      <c r="HC190">
        <f>IF(OR(ISNA(GY190),ISNA(GY189)),NA(),ABS(GY190-GY189))</f>
        <v/>
      </c>
      <c r="HD190">
        <f>IF(ISNA(GX190),NA(),Capability!$N$14)</f>
        <v/>
      </c>
      <c r="HE190">
        <f>IF(ISNA(GX190),NA(),IF(OR(Capability!$Q$14="",Settings!$F$7&lt;&gt;"Y"),NA(),Capability!$Q$14))</f>
        <v/>
      </c>
      <c r="HF190">
        <f>IF(ISNA(GX190),NA(),IF(OR(Capability!$P$14="",Settings!$F$7&lt;&gt;"Y"),NA(),Capability!$P$14))</f>
        <v/>
      </c>
    </row>
    <row r="191">
      <c r="A191" s="35" t="inlineStr">
        <is>
          <t>In control?</t>
        </is>
      </c>
      <c r="B191" s="36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P191">
        <f>IF((CS$1+187)&gt;CQ$1,NA(),(CS$1+187)-4)</f>
        <v/>
      </c>
      <c r="CQ191">
        <f>IF((CS$1+187)&gt;CQ$1,NA(),INDEX('Data Entry'!$I$5:$I$10004,(CS$1+187)-4))</f>
        <v/>
      </c>
      <c r="CR191">
        <f>IF(ISNA(CP191),NA(),Capability!$K$6)</f>
        <v/>
      </c>
      <c r="CS191">
        <f>IF(ISNA(CP191),NA(),Capability!$J$6)</f>
        <v/>
      </c>
      <c r="CT191">
        <f>IF(ISNA(CP191),NA(),Capability!$L$6)</f>
        <v/>
      </c>
      <c r="CU191">
        <f>IF(OR(ISNA(CQ191),ISNA(CQ190)),NA(),ABS(CQ191-CQ190))</f>
        <v/>
      </c>
      <c r="CV191">
        <f>IF(ISNA(CP191),NA(),Capability!$N$6)</f>
        <v/>
      </c>
      <c r="CW191">
        <f>IF(ISNA(CP191),NA(),IF(OR(Capability!$Q$6="",Settings!$F$7&lt;&gt;"Y"),NA(),Capability!$Q$6))</f>
        <v/>
      </c>
      <c r="CX191">
        <f>IF(ISNA(CP191),NA(),IF(OR(Capability!$P$6="",Settings!$F$7&lt;&gt;"Y"),NA(),Capability!$P$6))</f>
        <v/>
      </c>
      <c r="DD191">
        <f>IF((DG$1+187)&gt;DE$1,NA(),(DG$1+187)-4)</f>
        <v/>
      </c>
      <c r="DE191">
        <f>IF((DG$1+187)&gt;DE$1,NA(),INDEX('Data Entry'!$J$5:$J$10004,(DG$1+187)-4))</f>
        <v/>
      </c>
      <c r="DF191">
        <f>IF(ISNA(DD191),NA(),Capability!$K$7)</f>
        <v/>
      </c>
      <c r="DG191">
        <f>IF(ISNA(DD191),NA(),Capability!$J$7)</f>
        <v/>
      </c>
      <c r="DH191">
        <f>IF(ISNA(DD191),NA(),Capability!$L$7)</f>
        <v/>
      </c>
      <c r="DI191">
        <f>IF(OR(ISNA(DE191),ISNA(DE190)),NA(),ABS(DE191-DE190))</f>
        <v/>
      </c>
      <c r="DJ191">
        <f>IF(ISNA(DD191),NA(),Capability!$N$7)</f>
        <v/>
      </c>
      <c r="DK191">
        <f>IF(ISNA(DD191),NA(),IF(OR(Capability!$Q$7="",Settings!$F$7&lt;&gt;"Y"),NA(),Capability!$Q$7))</f>
        <v/>
      </c>
      <c r="DL191">
        <f>IF(ISNA(DD191),NA(),IF(OR(Capability!$P$7="",Settings!$F$7&lt;&gt;"Y"),NA(),Capability!$P$7))</f>
        <v/>
      </c>
      <c r="DR191">
        <f>IF((DU$1+187)&gt;DS$1,NA(),(DU$1+187)-4)</f>
        <v/>
      </c>
      <c r="DS191">
        <f>IF((DU$1+187)&gt;DS$1,NA(),INDEX('Data Entry'!$K$5:$K$10004,(DU$1+187)-4))</f>
        <v/>
      </c>
      <c r="DT191">
        <f>IF(ISNA(DR191),NA(),Capability!$K$8)</f>
        <v/>
      </c>
      <c r="DU191">
        <f>IF(ISNA(DR191),NA(),Capability!$J$8)</f>
        <v/>
      </c>
      <c r="DV191">
        <f>IF(ISNA(DR191),NA(),Capability!$L$8)</f>
        <v/>
      </c>
      <c r="DW191">
        <f>IF(OR(ISNA(DS191),ISNA(DS190)),NA(),ABS(DS191-DS190))</f>
        <v/>
      </c>
      <c r="DX191">
        <f>IF(ISNA(DR191),NA(),Capability!$N$8)</f>
        <v/>
      </c>
      <c r="DY191">
        <f>IF(ISNA(DR191),NA(),IF(OR(Capability!$Q$8="",Settings!$F$7&lt;&gt;"Y"),NA(),Capability!$Q$8))</f>
        <v/>
      </c>
      <c r="DZ191">
        <f>IF(ISNA(DR191),NA(),IF(OR(Capability!$P$8="",Settings!$F$7&lt;&gt;"Y"),NA(),Capability!$P$8))</f>
        <v/>
      </c>
      <c r="EF191">
        <f>IF((EI$1+187)&gt;EG$1,NA(),(EI$1+187)-4)</f>
        <v/>
      </c>
      <c r="EG191">
        <f>IF((EI$1+187)&gt;EG$1,NA(),INDEX('Data Entry'!$L$5:$L$10004,(EI$1+187)-4))</f>
        <v/>
      </c>
      <c r="EH191">
        <f>IF(ISNA(EF191),NA(),Capability!$K$9)</f>
        <v/>
      </c>
      <c r="EI191">
        <f>IF(ISNA(EF191),NA(),Capability!$J$9)</f>
        <v/>
      </c>
      <c r="EJ191">
        <f>IF(ISNA(EF191),NA(),Capability!$L$9)</f>
        <v/>
      </c>
      <c r="EK191">
        <f>IF(OR(ISNA(EG191),ISNA(EG190)),NA(),ABS(EG191-EG190))</f>
        <v/>
      </c>
      <c r="EL191">
        <f>IF(ISNA(EF191),NA(),Capability!$N$9)</f>
        <v/>
      </c>
      <c r="EM191">
        <f>IF(ISNA(EF191),NA(),IF(OR(Capability!$Q$9="",Settings!$F$7&lt;&gt;"Y"),NA(),Capability!$Q$9))</f>
        <v/>
      </c>
      <c r="EN191">
        <f>IF(ISNA(EF191),NA(),IF(OR(Capability!$P$9="",Settings!$F$7&lt;&gt;"Y"),NA(),Capability!$P$9))</f>
        <v/>
      </c>
      <c r="ET191">
        <f>IF((EW$1+187)&gt;EU$1,NA(),(EW$1+187)-4)</f>
        <v/>
      </c>
      <c r="EU191">
        <f>IF((EW$1+187)&gt;EU$1,NA(),INDEX('Data Entry'!$M$5:$M$10004,(EW$1+187)-4))</f>
        <v/>
      </c>
      <c r="EV191">
        <f>IF(ISNA(ET191),NA(),Capability!$K$10)</f>
        <v/>
      </c>
      <c r="EW191">
        <f>IF(ISNA(ET191),NA(),Capability!$J$10)</f>
        <v/>
      </c>
      <c r="EX191">
        <f>IF(ISNA(ET191),NA(),Capability!$L$10)</f>
        <v/>
      </c>
      <c r="EY191">
        <f>IF(OR(ISNA(EU191),ISNA(EU190)),NA(),ABS(EU191-EU190))</f>
        <v/>
      </c>
      <c r="EZ191">
        <f>IF(ISNA(ET191),NA(),Capability!$N$10)</f>
        <v/>
      </c>
      <c r="FA191">
        <f>IF(ISNA(ET191),NA(),IF(OR(Capability!$Q$10="",Settings!$F$7&lt;&gt;"Y"),NA(),Capability!$Q$10))</f>
        <v/>
      </c>
      <c r="FB191">
        <f>IF(ISNA(ET191),NA(),IF(OR(Capability!$P$10="",Settings!$F$7&lt;&gt;"Y"),NA(),Capability!$P$10))</f>
        <v/>
      </c>
      <c r="FH191">
        <f>IF((FK$1+187)&gt;FI$1,NA(),(FK$1+187)-4)</f>
        <v/>
      </c>
      <c r="FI191">
        <f>IF((FK$1+187)&gt;FI$1,NA(),INDEX('Data Entry'!$N$5:$N$10004,(FK$1+187)-4))</f>
        <v/>
      </c>
      <c r="FJ191">
        <f>IF(ISNA(FH191),NA(),Capability!$K$11)</f>
        <v/>
      </c>
      <c r="FK191">
        <f>IF(ISNA(FH191),NA(),Capability!$J$11)</f>
        <v/>
      </c>
      <c r="FL191">
        <f>IF(ISNA(FH191),NA(),Capability!$L$11)</f>
        <v/>
      </c>
      <c r="FM191">
        <f>IF(OR(ISNA(FI191),ISNA(FI190)),NA(),ABS(FI191-FI190))</f>
        <v/>
      </c>
      <c r="FN191">
        <f>IF(ISNA(FH191),NA(),Capability!$N$11)</f>
        <v/>
      </c>
      <c r="FO191">
        <f>IF(ISNA(FH191),NA(),IF(OR(Capability!$Q$11="",Settings!$F$7&lt;&gt;"Y"),NA(),Capability!$Q$11))</f>
        <v/>
      </c>
      <c r="FP191">
        <f>IF(ISNA(FH191),NA(),IF(OR(Capability!$P$11="",Settings!$F$7&lt;&gt;"Y"),NA(),Capability!$P$11))</f>
        <v/>
      </c>
      <c r="FV191">
        <f>IF((FY$1+187)&gt;FW$1,NA(),(FY$1+187)-4)</f>
        <v/>
      </c>
      <c r="FW191">
        <f>IF((FY$1+187)&gt;FW$1,NA(),INDEX('Data Entry'!$O$5:$O$10004,(FY$1+187)-4))</f>
        <v/>
      </c>
      <c r="FX191">
        <f>IF(ISNA(FV191),NA(),Capability!$K$12)</f>
        <v/>
      </c>
      <c r="FY191">
        <f>IF(ISNA(FV191),NA(),Capability!$J$12)</f>
        <v/>
      </c>
      <c r="FZ191">
        <f>IF(ISNA(FV191),NA(),Capability!$L$12)</f>
        <v/>
      </c>
      <c r="GA191">
        <f>IF(OR(ISNA(FW191),ISNA(FW190)),NA(),ABS(FW191-FW190))</f>
        <v/>
      </c>
      <c r="GB191">
        <f>IF(ISNA(FV191),NA(),Capability!$N$12)</f>
        <v/>
      </c>
      <c r="GC191">
        <f>IF(ISNA(FV191),NA(),IF(OR(Capability!$Q$12="",Settings!$F$7&lt;&gt;"Y"),NA(),Capability!$Q$12))</f>
        <v/>
      </c>
      <c r="GD191">
        <f>IF(ISNA(FV191),NA(),IF(OR(Capability!$P$12="",Settings!$F$7&lt;&gt;"Y"),NA(),Capability!$P$12))</f>
        <v/>
      </c>
      <c r="GJ191">
        <f>IF((GM$1+187)&gt;GK$1,NA(),(GM$1+187)-4)</f>
        <v/>
      </c>
      <c r="GK191">
        <f>IF((GM$1+187)&gt;GK$1,NA(),INDEX('Data Entry'!$P$5:$P$10004,(GM$1+187)-4))</f>
        <v/>
      </c>
      <c r="GL191">
        <f>IF(ISNA(GJ191),NA(),Capability!$K$13)</f>
        <v/>
      </c>
      <c r="GM191">
        <f>IF(ISNA(GJ191),NA(),Capability!$J$13)</f>
        <v/>
      </c>
      <c r="GN191">
        <f>IF(ISNA(GJ191),NA(),Capability!$L$13)</f>
        <v/>
      </c>
      <c r="GO191">
        <f>IF(OR(ISNA(GK191),ISNA(GK190)),NA(),ABS(GK191-GK190))</f>
        <v/>
      </c>
      <c r="GP191">
        <f>IF(ISNA(GJ191),NA(),Capability!$N$13)</f>
        <v/>
      </c>
      <c r="GQ191">
        <f>IF(ISNA(GJ191),NA(),IF(OR(Capability!$Q$13="",Settings!$F$7&lt;&gt;"Y"),NA(),Capability!$Q$13))</f>
        <v/>
      </c>
      <c r="GR191">
        <f>IF(ISNA(GJ191),NA(),IF(OR(Capability!$P$13="",Settings!$F$7&lt;&gt;"Y"),NA(),Capability!$P$13))</f>
        <v/>
      </c>
      <c r="GX191">
        <f>IF((HA$1+187)&gt;GY$1,NA(),(HA$1+187)-4)</f>
        <v/>
      </c>
      <c r="GY191">
        <f>IF((HA$1+187)&gt;GY$1,NA(),INDEX('Data Entry'!$Q$5:$Q$10004,(HA$1+187)-4))</f>
        <v/>
      </c>
      <c r="GZ191">
        <f>IF(ISNA(GX191),NA(),Capability!$K$14)</f>
        <v/>
      </c>
      <c r="HA191">
        <f>IF(ISNA(GX191),NA(),Capability!$J$14)</f>
        <v/>
      </c>
      <c r="HB191">
        <f>IF(ISNA(GX191),NA(),Capability!$L$14)</f>
        <v/>
      </c>
      <c r="HC191">
        <f>IF(OR(ISNA(GY191),ISNA(GY190)),NA(),ABS(GY191-GY190))</f>
        <v/>
      </c>
      <c r="HD191">
        <f>IF(ISNA(GX191),NA(),Capability!$N$14)</f>
        <v/>
      </c>
      <c r="HE191">
        <f>IF(ISNA(GX191),NA(),IF(OR(Capability!$Q$14="",Settings!$F$7&lt;&gt;"Y"),NA(),Capability!$Q$14))</f>
        <v/>
      </c>
      <c r="HF191">
        <f>IF(ISNA(GX191),NA(),IF(OR(Capability!$P$14="",Settings!$F$7&lt;&gt;"Y"),NA(),Capability!$P$14))</f>
        <v/>
      </c>
    </row>
    <row r="192">
      <c r="A192" s="35" t="inlineStr">
        <is>
          <t>In spec?</t>
        </is>
      </c>
      <c r="B192" s="36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P192">
        <f>IF((CS$1+188)&gt;CQ$1,NA(),(CS$1+188)-4)</f>
        <v/>
      </c>
      <c r="CQ192">
        <f>IF((CS$1+188)&gt;CQ$1,NA(),INDEX('Data Entry'!$I$5:$I$10004,(CS$1+188)-4))</f>
        <v/>
      </c>
      <c r="CR192">
        <f>IF(ISNA(CP192),NA(),Capability!$K$6)</f>
        <v/>
      </c>
      <c r="CS192">
        <f>IF(ISNA(CP192),NA(),Capability!$J$6)</f>
        <v/>
      </c>
      <c r="CT192">
        <f>IF(ISNA(CP192),NA(),Capability!$L$6)</f>
        <v/>
      </c>
      <c r="CU192">
        <f>IF(OR(ISNA(CQ192),ISNA(CQ191)),NA(),ABS(CQ192-CQ191))</f>
        <v/>
      </c>
      <c r="CV192">
        <f>IF(ISNA(CP192),NA(),Capability!$N$6)</f>
        <v/>
      </c>
      <c r="CW192">
        <f>IF(ISNA(CP192),NA(),IF(OR(Capability!$Q$6="",Settings!$F$7&lt;&gt;"Y"),NA(),Capability!$Q$6))</f>
        <v/>
      </c>
      <c r="CX192">
        <f>IF(ISNA(CP192),NA(),IF(OR(Capability!$P$6="",Settings!$F$7&lt;&gt;"Y"),NA(),Capability!$P$6))</f>
        <v/>
      </c>
      <c r="DD192">
        <f>IF((DG$1+188)&gt;DE$1,NA(),(DG$1+188)-4)</f>
        <v/>
      </c>
      <c r="DE192">
        <f>IF((DG$1+188)&gt;DE$1,NA(),INDEX('Data Entry'!$J$5:$J$10004,(DG$1+188)-4))</f>
        <v/>
      </c>
      <c r="DF192">
        <f>IF(ISNA(DD192),NA(),Capability!$K$7)</f>
        <v/>
      </c>
      <c r="DG192">
        <f>IF(ISNA(DD192),NA(),Capability!$J$7)</f>
        <v/>
      </c>
      <c r="DH192">
        <f>IF(ISNA(DD192),NA(),Capability!$L$7)</f>
        <v/>
      </c>
      <c r="DI192">
        <f>IF(OR(ISNA(DE192),ISNA(DE191)),NA(),ABS(DE192-DE191))</f>
        <v/>
      </c>
      <c r="DJ192">
        <f>IF(ISNA(DD192),NA(),Capability!$N$7)</f>
        <v/>
      </c>
      <c r="DK192">
        <f>IF(ISNA(DD192),NA(),IF(OR(Capability!$Q$7="",Settings!$F$7&lt;&gt;"Y"),NA(),Capability!$Q$7))</f>
        <v/>
      </c>
      <c r="DL192">
        <f>IF(ISNA(DD192),NA(),IF(OR(Capability!$P$7="",Settings!$F$7&lt;&gt;"Y"),NA(),Capability!$P$7))</f>
        <v/>
      </c>
      <c r="DR192">
        <f>IF((DU$1+188)&gt;DS$1,NA(),(DU$1+188)-4)</f>
        <v/>
      </c>
      <c r="DS192">
        <f>IF((DU$1+188)&gt;DS$1,NA(),INDEX('Data Entry'!$K$5:$K$10004,(DU$1+188)-4))</f>
        <v/>
      </c>
      <c r="DT192">
        <f>IF(ISNA(DR192),NA(),Capability!$K$8)</f>
        <v/>
      </c>
      <c r="DU192">
        <f>IF(ISNA(DR192),NA(),Capability!$J$8)</f>
        <v/>
      </c>
      <c r="DV192">
        <f>IF(ISNA(DR192),NA(),Capability!$L$8)</f>
        <v/>
      </c>
      <c r="DW192">
        <f>IF(OR(ISNA(DS192),ISNA(DS191)),NA(),ABS(DS192-DS191))</f>
        <v/>
      </c>
      <c r="DX192">
        <f>IF(ISNA(DR192),NA(),Capability!$N$8)</f>
        <v/>
      </c>
      <c r="DY192">
        <f>IF(ISNA(DR192),NA(),IF(OR(Capability!$Q$8="",Settings!$F$7&lt;&gt;"Y"),NA(),Capability!$Q$8))</f>
        <v/>
      </c>
      <c r="DZ192">
        <f>IF(ISNA(DR192),NA(),IF(OR(Capability!$P$8="",Settings!$F$7&lt;&gt;"Y"),NA(),Capability!$P$8))</f>
        <v/>
      </c>
      <c r="EF192">
        <f>IF((EI$1+188)&gt;EG$1,NA(),(EI$1+188)-4)</f>
        <v/>
      </c>
      <c r="EG192">
        <f>IF((EI$1+188)&gt;EG$1,NA(),INDEX('Data Entry'!$L$5:$L$10004,(EI$1+188)-4))</f>
        <v/>
      </c>
      <c r="EH192">
        <f>IF(ISNA(EF192),NA(),Capability!$K$9)</f>
        <v/>
      </c>
      <c r="EI192">
        <f>IF(ISNA(EF192),NA(),Capability!$J$9)</f>
        <v/>
      </c>
      <c r="EJ192">
        <f>IF(ISNA(EF192),NA(),Capability!$L$9)</f>
        <v/>
      </c>
      <c r="EK192">
        <f>IF(OR(ISNA(EG192),ISNA(EG191)),NA(),ABS(EG192-EG191))</f>
        <v/>
      </c>
      <c r="EL192">
        <f>IF(ISNA(EF192),NA(),Capability!$N$9)</f>
        <v/>
      </c>
      <c r="EM192">
        <f>IF(ISNA(EF192),NA(),IF(OR(Capability!$Q$9="",Settings!$F$7&lt;&gt;"Y"),NA(),Capability!$Q$9))</f>
        <v/>
      </c>
      <c r="EN192">
        <f>IF(ISNA(EF192),NA(),IF(OR(Capability!$P$9="",Settings!$F$7&lt;&gt;"Y"),NA(),Capability!$P$9))</f>
        <v/>
      </c>
      <c r="ET192">
        <f>IF((EW$1+188)&gt;EU$1,NA(),(EW$1+188)-4)</f>
        <v/>
      </c>
      <c r="EU192">
        <f>IF((EW$1+188)&gt;EU$1,NA(),INDEX('Data Entry'!$M$5:$M$10004,(EW$1+188)-4))</f>
        <v/>
      </c>
      <c r="EV192">
        <f>IF(ISNA(ET192),NA(),Capability!$K$10)</f>
        <v/>
      </c>
      <c r="EW192">
        <f>IF(ISNA(ET192),NA(),Capability!$J$10)</f>
        <v/>
      </c>
      <c r="EX192">
        <f>IF(ISNA(ET192),NA(),Capability!$L$10)</f>
        <v/>
      </c>
      <c r="EY192">
        <f>IF(OR(ISNA(EU192),ISNA(EU191)),NA(),ABS(EU192-EU191))</f>
        <v/>
      </c>
      <c r="EZ192">
        <f>IF(ISNA(ET192),NA(),Capability!$N$10)</f>
        <v/>
      </c>
      <c r="FA192">
        <f>IF(ISNA(ET192),NA(),IF(OR(Capability!$Q$10="",Settings!$F$7&lt;&gt;"Y"),NA(),Capability!$Q$10))</f>
        <v/>
      </c>
      <c r="FB192">
        <f>IF(ISNA(ET192),NA(),IF(OR(Capability!$P$10="",Settings!$F$7&lt;&gt;"Y"),NA(),Capability!$P$10))</f>
        <v/>
      </c>
      <c r="FH192">
        <f>IF((FK$1+188)&gt;FI$1,NA(),(FK$1+188)-4)</f>
        <v/>
      </c>
      <c r="FI192">
        <f>IF((FK$1+188)&gt;FI$1,NA(),INDEX('Data Entry'!$N$5:$N$10004,(FK$1+188)-4))</f>
        <v/>
      </c>
      <c r="FJ192">
        <f>IF(ISNA(FH192),NA(),Capability!$K$11)</f>
        <v/>
      </c>
      <c r="FK192">
        <f>IF(ISNA(FH192),NA(),Capability!$J$11)</f>
        <v/>
      </c>
      <c r="FL192">
        <f>IF(ISNA(FH192),NA(),Capability!$L$11)</f>
        <v/>
      </c>
      <c r="FM192">
        <f>IF(OR(ISNA(FI192),ISNA(FI191)),NA(),ABS(FI192-FI191))</f>
        <v/>
      </c>
      <c r="FN192">
        <f>IF(ISNA(FH192),NA(),Capability!$N$11)</f>
        <v/>
      </c>
      <c r="FO192">
        <f>IF(ISNA(FH192),NA(),IF(OR(Capability!$Q$11="",Settings!$F$7&lt;&gt;"Y"),NA(),Capability!$Q$11))</f>
        <v/>
      </c>
      <c r="FP192">
        <f>IF(ISNA(FH192),NA(),IF(OR(Capability!$P$11="",Settings!$F$7&lt;&gt;"Y"),NA(),Capability!$P$11))</f>
        <v/>
      </c>
      <c r="FV192">
        <f>IF((FY$1+188)&gt;FW$1,NA(),(FY$1+188)-4)</f>
        <v/>
      </c>
      <c r="FW192">
        <f>IF((FY$1+188)&gt;FW$1,NA(),INDEX('Data Entry'!$O$5:$O$10004,(FY$1+188)-4))</f>
        <v/>
      </c>
      <c r="FX192">
        <f>IF(ISNA(FV192),NA(),Capability!$K$12)</f>
        <v/>
      </c>
      <c r="FY192">
        <f>IF(ISNA(FV192),NA(),Capability!$J$12)</f>
        <v/>
      </c>
      <c r="FZ192">
        <f>IF(ISNA(FV192),NA(),Capability!$L$12)</f>
        <v/>
      </c>
      <c r="GA192">
        <f>IF(OR(ISNA(FW192),ISNA(FW191)),NA(),ABS(FW192-FW191))</f>
        <v/>
      </c>
      <c r="GB192">
        <f>IF(ISNA(FV192),NA(),Capability!$N$12)</f>
        <v/>
      </c>
      <c r="GC192">
        <f>IF(ISNA(FV192),NA(),IF(OR(Capability!$Q$12="",Settings!$F$7&lt;&gt;"Y"),NA(),Capability!$Q$12))</f>
        <v/>
      </c>
      <c r="GD192">
        <f>IF(ISNA(FV192),NA(),IF(OR(Capability!$P$12="",Settings!$F$7&lt;&gt;"Y"),NA(),Capability!$P$12))</f>
        <v/>
      </c>
      <c r="GJ192">
        <f>IF((GM$1+188)&gt;GK$1,NA(),(GM$1+188)-4)</f>
        <v/>
      </c>
      <c r="GK192">
        <f>IF((GM$1+188)&gt;GK$1,NA(),INDEX('Data Entry'!$P$5:$P$10004,(GM$1+188)-4))</f>
        <v/>
      </c>
      <c r="GL192">
        <f>IF(ISNA(GJ192),NA(),Capability!$K$13)</f>
        <v/>
      </c>
      <c r="GM192">
        <f>IF(ISNA(GJ192),NA(),Capability!$J$13)</f>
        <v/>
      </c>
      <c r="GN192">
        <f>IF(ISNA(GJ192),NA(),Capability!$L$13)</f>
        <v/>
      </c>
      <c r="GO192">
        <f>IF(OR(ISNA(GK192),ISNA(GK191)),NA(),ABS(GK192-GK191))</f>
        <v/>
      </c>
      <c r="GP192">
        <f>IF(ISNA(GJ192),NA(),Capability!$N$13)</f>
        <v/>
      </c>
      <c r="GQ192">
        <f>IF(ISNA(GJ192),NA(),IF(OR(Capability!$Q$13="",Settings!$F$7&lt;&gt;"Y"),NA(),Capability!$Q$13))</f>
        <v/>
      </c>
      <c r="GR192">
        <f>IF(ISNA(GJ192),NA(),IF(OR(Capability!$P$13="",Settings!$F$7&lt;&gt;"Y"),NA(),Capability!$P$13))</f>
        <v/>
      </c>
      <c r="GX192">
        <f>IF((HA$1+188)&gt;GY$1,NA(),(HA$1+188)-4)</f>
        <v/>
      </c>
      <c r="GY192">
        <f>IF((HA$1+188)&gt;GY$1,NA(),INDEX('Data Entry'!$Q$5:$Q$10004,(HA$1+188)-4))</f>
        <v/>
      </c>
      <c r="GZ192">
        <f>IF(ISNA(GX192),NA(),Capability!$K$14)</f>
        <v/>
      </c>
      <c r="HA192">
        <f>IF(ISNA(GX192),NA(),Capability!$J$14)</f>
        <v/>
      </c>
      <c r="HB192">
        <f>IF(ISNA(GX192),NA(),Capability!$L$14)</f>
        <v/>
      </c>
      <c r="HC192">
        <f>IF(OR(ISNA(GY192),ISNA(GY191)),NA(),ABS(GY192-GY191))</f>
        <v/>
      </c>
      <c r="HD192">
        <f>IF(ISNA(GX192),NA(),Capability!$N$14)</f>
        <v/>
      </c>
      <c r="HE192">
        <f>IF(ISNA(GX192),NA(),IF(OR(Capability!$Q$14="",Settings!$F$7&lt;&gt;"Y"),NA(),Capability!$Q$14))</f>
        <v/>
      </c>
      <c r="HF192">
        <f>IF(ISNA(GX192),NA(),IF(OR(Capability!$P$14="",Settings!$F$7&lt;&gt;"Y"),NA(),Capability!$P$14))</f>
        <v/>
      </c>
    </row>
    <row r="193">
      <c r="A193" s="35" t="inlineStr">
        <is>
          <t>Verdict</t>
        </is>
      </c>
      <c r="B193" s="36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P193">
        <f>IF((CS$1+189)&gt;CQ$1,NA(),(CS$1+189)-4)</f>
        <v/>
      </c>
      <c r="CQ193">
        <f>IF((CS$1+189)&gt;CQ$1,NA(),INDEX('Data Entry'!$I$5:$I$10004,(CS$1+189)-4))</f>
        <v/>
      </c>
      <c r="CR193">
        <f>IF(ISNA(CP193),NA(),Capability!$K$6)</f>
        <v/>
      </c>
      <c r="CS193">
        <f>IF(ISNA(CP193),NA(),Capability!$J$6)</f>
        <v/>
      </c>
      <c r="CT193">
        <f>IF(ISNA(CP193),NA(),Capability!$L$6)</f>
        <v/>
      </c>
      <c r="CU193">
        <f>IF(OR(ISNA(CQ193),ISNA(CQ192)),NA(),ABS(CQ193-CQ192))</f>
        <v/>
      </c>
      <c r="CV193">
        <f>IF(ISNA(CP193),NA(),Capability!$N$6)</f>
        <v/>
      </c>
      <c r="CW193">
        <f>IF(ISNA(CP193),NA(),IF(OR(Capability!$Q$6="",Settings!$F$7&lt;&gt;"Y"),NA(),Capability!$Q$6))</f>
        <v/>
      </c>
      <c r="CX193">
        <f>IF(ISNA(CP193),NA(),IF(OR(Capability!$P$6="",Settings!$F$7&lt;&gt;"Y"),NA(),Capability!$P$6))</f>
        <v/>
      </c>
      <c r="DD193">
        <f>IF((DG$1+189)&gt;DE$1,NA(),(DG$1+189)-4)</f>
        <v/>
      </c>
      <c r="DE193">
        <f>IF((DG$1+189)&gt;DE$1,NA(),INDEX('Data Entry'!$J$5:$J$10004,(DG$1+189)-4))</f>
        <v/>
      </c>
      <c r="DF193">
        <f>IF(ISNA(DD193),NA(),Capability!$K$7)</f>
        <v/>
      </c>
      <c r="DG193">
        <f>IF(ISNA(DD193),NA(),Capability!$J$7)</f>
        <v/>
      </c>
      <c r="DH193">
        <f>IF(ISNA(DD193),NA(),Capability!$L$7)</f>
        <v/>
      </c>
      <c r="DI193">
        <f>IF(OR(ISNA(DE193),ISNA(DE192)),NA(),ABS(DE193-DE192))</f>
        <v/>
      </c>
      <c r="DJ193">
        <f>IF(ISNA(DD193),NA(),Capability!$N$7)</f>
        <v/>
      </c>
      <c r="DK193">
        <f>IF(ISNA(DD193),NA(),IF(OR(Capability!$Q$7="",Settings!$F$7&lt;&gt;"Y"),NA(),Capability!$Q$7))</f>
        <v/>
      </c>
      <c r="DL193">
        <f>IF(ISNA(DD193),NA(),IF(OR(Capability!$P$7="",Settings!$F$7&lt;&gt;"Y"),NA(),Capability!$P$7))</f>
        <v/>
      </c>
      <c r="DR193">
        <f>IF((DU$1+189)&gt;DS$1,NA(),(DU$1+189)-4)</f>
        <v/>
      </c>
      <c r="DS193">
        <f>IF((DU$1+189)&gt;DS$1,NA(),INDEX('Data Entry'!$K$5:$K$10004,(DU$1+189)-4))</f>
        <v/>
      </c>
      <c r="DT193">
        <f>IF(ISNA(DR193),NA(),Capability!$K$8)</f>
        <v/>
      </c>
      <c r="DU193">
        <f>IF(ISNA(DR193),NA(),Capability!$J$8)</f>
        <v/>
      </c>
      <c r="DV193">
        <f>IF(ISNA(DR193),NA(),Capability!$L$8)</f>
        <v/>
      </c>
      <c r="DW193">
        <f>IF(OR(ISNA(DS193),ISNA(DS192)),NA(),ABS(DS193-DS192))</f>
        <v/>
      </c>
      <c r="DX193">
        <f>IF(ISNA(DR193),NA(),Capability!$N$8)</f>
        <v/>
      </c>
      <c r="DY193">
        <f>IF(ISNA(DR193),NA(),IF(OR(Capability!$Q$8="",Settings!$F$7&lt;&gt;"Y"),NA(),Capability!$Q$8))</f>
        <v/>
      </c>
      <c r="DZ193">
        <f>IF(ISNA(DR193),NA(),IF(OR(Capability!$P$8="",Settings!$F$7&lt;&gt;"Y"),NA(),Capability!$P$8))</f>
        <v/>
      </c>
      <c r="EF193">
        <f>IF((EI$1+189)&gt;EG$1,NA(),(EI$1+189)-4)</f>
        <v/>
      </c>
      <c r="EG193">
        <f>IF((EI$1+189)&gt;EG$1,NA(),INDEX('Data Entry'!$L$5:$L$10004,(EI$1+189)-4))</f>
        <v/>
      </c>
      <c r="EH193">
        <f>IF(ISNA(EF193),NA(),Capability!$K$9)</f>
        <v/>
      </c>
      <c r="EI193">
        <f>IF(ISNA(EF193),NA(),Capability!$J$9)</f>
        <v/>
      </c>
      <c r="EJ193">
        <f>IF(ISNA(EF193),NA(),Capability!$L$9)</f>
        <v/>
      </c>
      <c r="EK193">
        <f>IF(OR(ISNA(EG193),ISNA(EG192)),NA(),ABS(EG193-EG192))</f>
        <v/>
      </c>
      <c r="EL193">
        <f>IF(ISNA(EF193),NA(),Capability!$N$9)</f>
        <v/>
      </c>
      <c r="EM193">
        <f>IF(ISNA(EF193),NA(),IF(OR(Capability!$Q$9="",Settings!$F$7&lt;&gt;"Y"),NA(),Capability!$Q$9))</f>
        <v/>
      </c>
      <c r="EN193">
        <f>IF(ISNA(EF193),NA(),IF(OR(Capability!$P$9="",Settings!$F$7&lt;&gt;"Y"),NA(),Capability!$P$9))</f>
        <v/>
      </c>
      <c r="ET193">
        <f>IF((EW$1+189)&gt;EU$1,NA(),(EW$1+189)-4)</f>
        <v/>
      </c>
      <c r="EU193">
        <f>IF((EW$1+189)&gt;EU$1,NA(),INDEX('Data Entry'!$M$5:$M$10004,(EW$1+189)-4))</f>
        <v/>
      </c>
      <c r="EV193">
        <f>IF(ISNA(ET193),NA(),Capability!$K$10)</f>
        <v/>
      </c>
      <c r="EW193">
        <f>IF(ISNA(ET193),NA(),Capability!$J$10)</f>
        <v/>
      </c>
      <c r="EX193">
        <f>IF(ISNA(ET193),NA(),Capability!$L$10)</f>
        <v/>
      </c>
      <c r="EY193">
        <f>IF(OR(ISNA(EU193),ISNA(EU192)),NA(),ABS(EU193-EU192))</f>
        <v/>
      </c>
      <c r="EZ193">
        <f>IF(ISNA(ET193),NA(),Capability!$N$10)</f>
        <v/>
      </c>
      <c r="FA193">
        <f>IF(ISNA(ET193),NA(),IF(OR(Capability!$Q$10="",Settings!$F$7&lt;&gt;"Y"),NA(),Capability!$Q$10))</f>
        <v/>
      </c>
      <c r="FB193">
        <f>IF(ISNA(ET193),NA(),IF(OR(Capability!$P$10="",Settings!$F$7&lt;&gt;"Y"),NA(),Capability!$P$10))</f>
        <v/>
      </c>
      <c r="FH193">
        <f>IF((FK$1+189)&gt;FI$1,NA(),(FK$1+189)-4)</f>
        <v/>
      </c>
      <c r="FI193">
        <f>IF((FK$1+189)&gt;FI$1,NA(),INDEX('Data Entry'!$N$5:$N$10004,(FK$1+189)-4))</f>
        <v/>
      </c>
      <c r="FJ193">
        <f>IF(ISNA(FH193),NA(),Capability!$K$11)</f>
        <v/>
      </c>
      <c r="FK193">
        <f>IF(ISNA(FH193),NA(),Capability!$J$11)</f>
        <v/>
      </c>
      <c r="FL193">
        <f>IF(ISNA(FH193),NA(),Capability!$L$11)</f>
        <v/>
      </c>
      <c r="FM193">
        <f>IF(OR(ISNA(FI193),ISNA(FI192)),NA(),ABS(FI193-FI192))</f>
        <v/>
      </c>
      <c r="FN193">
        <f>IF(ISNA(FH193),NA(),Capability!$N$11)</f>
        <v/>
      </c>
      <c r="FO193">
        <f>IF(ISNA(FH193),NA(),IF(OR(Capability!$Q$11="",Settings!$F$7&lt;&gt;"Y"),NA(),Capability!$Q$11))</f>
        <v/>
      </c>
      <c r="FP193">
        <f>IF(ISNA(FH193),NA(),IF(OR(Capability!$P$11="",Settings!$F$7&lt;&gt;"Y"),NA(),Capability!$P$11))</f>
        <v/>
      </c>
      <c r="FV193">
        <f>IF((FY$1+189)&gt;FW$1,NA(),(FY$1+189)-4)</f>
        <v/>
      </c>
      <c r="FW193">
        <f>IF((FY$1+189)&gt;FW$1,NA(),INDEX('Data Entry'!$O$5:$O$10004,(FY$1+189)-4))</f>
        <v/>
      </c>
      <c r="FX193">
        <f>IF(ISNA(FV193),NA(),Capability!$K$12)</f>
        <v/>
      </c>
      <c r="FY193">
        <f>IF(ISNA(FV193),NA(),Capability!$J$12)</f>
        <v/>
      </c>
      <c r="FZ193">
        <f>IF(ISNA(FV193),NA(),Capability!$L$12)</f>
        <v/>
      </c>
      <c r="GA193">
        <f>IF(OR(ISNA(FW193),ISNA(FW192)),NA(),ABS(FW193-FW192))</f>
        <v/>
      </c>
      <c r="GB193">
        <f>IF(ISNA(FV193),NA(),Capability!$N$12)</f>
        <v/>
      </c>
      <c r="GC193">
        <f>IF(ISNA(FV193),NA(),IF(OR(Capability!$Q$12="",Settings!$F$7&lt;&gt;"Y"),NA(),Capability!$Q$12))</f>
        <v/>
      </c>
      <c r="GD193">
        <f>IF(ISNA(FV193),NA(),IF(OR(Capability!$P$12="",Settings!$F$7&lt;&gt;"Y"),NA(),Capability!$P$12))</f>
        <v/>
      </c>
      <c r="GJ193">
        <f>IF((GM$1+189)&gt;GK$1,NA(),(GM$1+189)-4)</f>
        <v/>
      </c>
      <c r="GK193">
        <f>IF((GM$1+189)&gt;GK$1,NA(),INDEX('Data Entry'!$P$5:$P$10004,(GM$1+189)-4))</f>
        <v/>
      </c>
      <c r="GL193">
        <f>IF(ISNA(GJ193),NA(),Capability!$K$13)</f>
        <v/>
      </c>
      <c r="GM193">
        <f>IF(ISNA(GJ193),NA(),Capability!$J$13)</f>
        <v/>
      </c>
      <c r="GN193">
        <f>IF(ISNA(GJ193),NA(),Capability!$L$13)</f>
        <v/>
      </c>
      <c r="GO193">
        <f>IF(OR(ISNA(GK193),ISNA(GK192)),NA(),ABS(GK193-GK192))</f>
        <v/>
      </c>
      <c r="GP193">
        <f>IF(ISNA(GJ193),NA(),Capability!$N$13)</f>
        <v/>
      </c>
      <c r="GQ193">
        <f>IF(ISNA(GJ193),NA(),IF(OR(Capability!$Q$13="",Settings!$F$7&lt;&gt;"Y"),NA(),Capability!$Q$13))</f>
        <v/>
      </c>
      <c r="GR193">
        <f>IF(ISNA(GJ193),NA(),IF(OR(Capability!$P$13="",Settings!$F$7&lt;&gt;"Y"),NA(),Capability!$P$13))</f>
        <v/>
      </c>
      <c r="GX193">
        <f>IF((HA$1+189)&gt;GY$1,NA(),(HA$1+189)-4)</f>
        <v/>
      </c>
      <c r="GY193">
        <f>IF((HA$1+189)&gt;GY$1,NA(),INDEX('Data Entry'!$Q$5:$Q$10004,(HA$1+189)-4))</f>
        <v/>
      </c>
      <c r="GZ193">
        <f>IF(ISNA(GX193),NA(),Capability!$K$14)</f>
        <v/>
      </c>
      <c r="HA193">
        <f>IF(ISNA(GX193),NA(),Capability!$J$14)</f>
        <v/>
      </c>
      <c r="HB193">
        <f>IF(ISNA(GX193),NA(),Capability!$L$14)</f>
        <v/>
      </c>
      <c r="HC193">
        <f>IF(OR(ISNA(GY193),ISNA(GY192)),NA(),ABS(GY193-GY192))</f>
        <v/>
      </c>
      <c r="HD193">
        <f>IF(ISNA(GX193),NA(),Capability!$N$14)</f>
        <v/>
      </c>
      <c r="HE193">
        <f>IF(ISNA(GX193),NA(),IF(OR(Capability!$Q$14="",Settings!$F$7&lt;&gt;"Y"),NA(),Capability!$Q$14))</f>
        <v/>
      </c>
      <c r="HF193">
        <f>IF(ISNA(GX193),NA(),IF(OR(Capability!$P$14="",Settings!$F$7&lt;&gt;"Y"),NA(),Capability!$P$14))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P194">
        <f>IF((CS$1+190)&gt;CQ$1,NA(),(CS$1+190)-4)</f>
        <v/>
      </c>
      <c r="CQ194">
        <f>IF((CS$1+190)&gt;CQ$1,NA(),INDEX('Data Entry'!$I$5:$I$10004,(CS$1+190)-4))</f>
        <v/>
      </c>
      <c r="CR194">
        <f>IF(ISNA(CP194),NA(),Capability!$K$6)</f>
        <v/>
      </c>
      <c r="CS194">
        <f>IF(ISNA(CP194),NA(),Capability!$J$6)</f>
        <v/>
      </c>
      <c r="CT194">
        <f>IF(ISNA(CP194),NA(),Capability!$L$6)</f>
        <v/>
      </c>
      <c r="CU194">
        <f>IF(OR(ISNA(CQ194),ISNA(CQ193)),NA(),ABS(CQ194-CQ193))</f>
        <v/>
      </c>
      <c r="CV194">
        <f>IF(ISNA(CP194),NA(),Capability!$N$6)</f>
        <v/>
      </c>
      <c r="CW194">
        <f>IF(ISNA(CP194),NA(),IF(OR(Capability!$Q$6="",Settings!$F$7&lt;&gt;"Y"),NA(),Capability!$Q$6))</f>
        <v/>
      </c>
      <c r="CX194">
        <f>IF(ISNA(CP194),NA(),IF(OR(Capability!$P$6="",Settings!$F$7&lt;&gt;"Y"),NA(),Capability!$P$6))</f>
        <v/>
      </c>
      <c r="DD194">
        <f>IF((DG$1+190)&gt;DE$1,NA(),(DG$1+190)-4)</f>
        <v/>
      </c>
      <c r="DE194">
        <f>IF((DG$1+190)&gt;DE$1,NA(),INDEX('Data Entry'!$J$5:$J$10004,(DG$1+190)-4))</f>
        <v/>
      </c>
      <c r="DF194">
        <f>IF(ISNA(DD194),NA(),Capability!$K$7)</f>
        <v/>
      </c>
      <c r="DG194">
        <f>IF(ISNA(DD194),NA(),Capability!$J$7)</f>
        <v/>
      </c>
      <c r="DH194">
        <f>IF(ISNA(DD194),NA(),Capability!$L$7)</f>
        <v/>
      </c>
      <c r="DI194">
        <f>IF(OR(ISNA(DE194),ISNA(DE193)),NA(),ABS(DE194-DE193))</f>
        <v/>
      </c>
      <c r="DJ194">
        <f>IF(ISNA(DD194),NA(),Capability!$N$7)</f>
        <v/>
      </c>
      <c r="DK194">
        <f>IF(ISNA(DD194),NA(),IF(OR(Capability!$Q$7="",Settings!$F$7&lt;&gt;"Y"),NA(),Capability!$Q$7))</f>
        <v/>
      </c>
      <c r="DL194">
        <f>IF(ISNA(DD194),NA(),IF(OR(Capability!$P$7="",Settings!$F$7&lt;&gt;"Y"),NA(),Capability!$P$7))</f>
        <v/>
      </c>
      <c r="DR194">
        <f>IF((DU$1+190)&gt;DS$1,NA(),(DU$1+190)-4)</f>
        <v/>
      </c>
      <c r="DS194">
        <f>IF((DU$1+190)&gt;DS$1,NA(),INDEX('Data Entry'!$K$5:$K$10004,(DU$1+190)-4))</f>
        <v/>
      </c>
      <c r="DT194">
        <f>IF(ISNA(DR194),NA(),Capability!$K$8)</f>
        <v/>
      </c>
      <c r="DU194">
        <f>IF(ISNA(DR194),NA(),Capability!$J$8)</f>
        <v/>
      </c>
      <c r="DV194">
        <f>IF(ISNA(DR194),NA(),Capability!$L$8)</f>
        <v/>
      </c>
      <c r="DW194">
        <f>IF(OR(ISNA(DS194),ISNA(DS193)),NA(),ABS(DS194-DS193))</f>
        <v/>
      </c>
      <c r="DX194">
        <f>IF(ISNA(DR194),NA(),Capability!$N$8)</f>
        <v/>
      </c>
      <c r="DY194">
        <f>IF(ISNA(DR194),NA(),IF(OR(Capability!$Q$8="",Settings!$F$7&lt;&gt;"Y"),NA(),Capability!$Q$8))</f>
        <v/>
      </c>
      <c r="DZ194">
        <f>IF(ISNA(DR194),NA(),IF(OR(Capability!$P$8="",Settings!$F$7&lt;&gt;"Y"),NA(),Capability!$P$8))</f>
        <v/>
      </c>
      <c r="EF194">
        <f>IF((EI$1+190)&gt;EG$1,NA(),(EI$1+190)-4)</f>
        <v/>
      </c>
      <c r="EG194">
        <f>IF((EI$1+190)&gt;EG$1,NA(),INDEX('Data Entry'!$L$5:$L$10004,(EI$1+190)-4))</f>
        <v/>
      </c>
      <c r="EH194">
        <f>IF(ISNA(EF194),NA(),Capability!$K$9)</f>
        <v/>
      </c>
      <c r="EI194">
        <f>IF(ISNA(EF194),NA(),Capability!$J$9)</f>
        <v/>
      </c>
      <c r="EJ194">
        <f>IF(ISNA(EF194),NA(),Capability!$L$9)</f>
        <v/>
      </c>
      <c r="EK194">
        <f>IF(OR(ISNA(EG194),ISNA(EG193)),NA(),ABS(EG194-EG193))</f>
        <v/>
      </c>
      <c r="EL194">
        <f>IF(ISNA(EF194),NA(),Capability!$N$9)</f>
        <v/>
      </c>
      <c r="EM194">
        <f>IF(ISNA(EF194),NA(),IF(OR(Capability!$Q$9="",Settings!$F$7&lt;&gt;"Y"),NA(),Capability!$Q$9))</f>
        <v/>
      </c>
      <c r="EN194">
        <f>IF(ISNA(EF194),NA(),IF(OR(Capability!$P$9="",Settings!$F$7&lt;&gt;"Y"),NA(),Capability!$P$9))</f>
        <v/>
      </c>
      <c r="ET194">
        <f>IF((EW$1+190)&gt;EU$1,NA(),(EW$1+190)-4)</f>
        <v/>
      </c>
      <c r="EU194">
        <f>IF((EW$1+190)&gt;EU$1,NA(),INDEX('Data Entry'!$M$5:$M$10004,(EW$1+190)-4))</f>
        <v/>
      </c>
      <c r="EV194">
        <f>IF(ISNA(ET194),NA(),Capability!$K$10)</f>
        <v/>
      </c>
      <c r="EW194">
        <f>IF(ISNA(ET194),NA(),Capability!$J$10)</f>
        <v/>
      </c>
      <c r="EX194">
        <f>IF(ISNA(ET194),NA(),Capability!$L$10)</f>
        <v/>
      </c>
      <c r="EY194">
        <f>IF(OR(ISNA(EU194),ISNA(EU193)),NA(),ABS(EU194-EU193))</f>
        <v/>
      </c>
      <c r="EZ194">
        <f>IF(ISNA(ET194),NA(),Capability!$N$10)</f>
        <v/>
      </c>
      <c r="FA194">
        <f>IF(ISNA(ET194),NA(),IF(OR(Capability!$Q$10="",Settings!$F$7&lt;&gt;"Y"),NA(),Capability!$Q$10))</f>
        <v/>
      </c>
      <c r="FB194">
        <f>IF(ISNA(ET194),NA(),IF(OR(Capability!$P$10="",Settings!$F$7&lt;&gt;"Y"),NA(),Capability!$P$10))</f>
        <v/>
      </c>
      <c r="FH194">
        <f>IF((FK$1+190)&gt;FI$1,NA(),(FK$1+190)-4)</f>
        <v/>
      </c>
      <c r="FI194">
        <f>IF((FK$1+190)&gt;FI$1,NA(),INDEX('Data Entry'!$N$5:$N$10004,(FK$1+190)-4))</f>
        <v/>
      </c>
      <c r="FJ194">
        <f>IF(ISNA(FH194),NA(),Capability!$K$11)</f>
        <v/>
      </c>
      <c r="FK194">
        <f>IF(ISNA(FH194),NA(),Capability!$J$11)</f>
        <v/>
      </c>
      <c r="FL194">
        <f>IF(ISNA(FH194),NA(),Capability!$L$11)</f>
        <v/>
      </c>
      <c r="FM194">
        <f>IF(OR(ISNA(FI194),ISNA(FI193)),NA(),ABS(FI194-FI193))</f>
        <v/>
      </c>
      <c r="FN194">
        <f>IF(ISNA(FH194),NA(),Capability!$N$11)</f>
        <v/>
      </c>
      <c r="FO194">
        <f>IF(ISNA(FH194),NA(),IF(OR(Capability!$Q$11="",Settings!$F$7&lt;&gt;"Y"),NA(),Capability!$Q$11))</f>
        <v/>
      </c>
      <c r="FP194">
        <f>IF(ISNA(FH194),NA(),IF(OR(Capability!$P$11="",Settings!$F$7&lt;&gt;"Y"),NA(),Capability!$P$11))</f>
        <v/>
      </c>
      <c r="FV194">
        <f>IF((FY$1+190)&gt;FW$1,NA(),(FY$1+190)-4)</f>
        <v/>
      </c>
      <c r="FW194">
        <f>IF((FY$1+190)&gt;FW$1,NA(),INDEX('Data Entry'!$O$5:$O$10004,(FY$1+190)-4))</f>
        <v/>
      </c>
      <c r="FX194">
        <f>IF(ISNA(FV194),NA(),Capability!$K$12)</f>
        <v/>
      </c>
      <c r="FY194">
        <f>IF(ISNA(FV194),NA(),Capability!$J$12)</f>
        <v/>
      </c>
      <c r="FZ194">
        <f>IF(ISNA(FV194),NA(),Capability!$L$12)</f>
        <v/>
      </c>
      <c r="GA194">
        <f>IF(OR(ISNA(FW194),ISNA(FW193)),NA(),ABS(FW194-FW193))</f>
        <v/>
      </c>
      <c r="GB194">
        <f>IF(ISNA(FV194),NA(),Capability!$N$12)</f>
        <v/>
      </c>
      <c r="GC194">
        <f>IF(ISNA(FV194),NA(),IF(OR(Capability!$Q$12="",Settings!$F$7&lt;&gt;"Y"),NA(),Capability!$Q$12))</f>
        <v/>
      </c>
      <c r="GD194">
        <f>IF(ISNA(FV194),NA(),IF(OR(Capability!$P$12="",Settings!$F$7&lt;&gt;"Y"),NA(),Capability!$P$12))</f>
        <v/>
      </c>
      <c r="GJ194">
        <f>IF((GM$1+190)&gt;GK$1,NA(),(GM$1+190)-4)</f>
        <v/>
      </c>
      <c r="GK194">
        <f>IF((GM$1+190)&gt;GK$1,NA(),INDEX('Data Entry'!$P$5:$P$10004,(GM$1+190)-4))</f>
        <v/>
      </c>
      <c r="GL194">
        <f>IF(ISNA(GJ194),NA(),Capability!$K$13)</f>
        <v/>
      </c>
      <c r="GM194">
        <f>IF(ISNA(GJ194),NA(),Capability!$J$13)</f>
        <v/>
      </c>
      <c r="GN194">
        <f>IF(ISNA(GJ194),NA(),Capability!$L$13)</f>
        <v/>
      </c>
      <c r="GO194">
        <f>IF(OR(ISNA(GK194),ISNA(GK193)),NA(),ABS(GK194-GK193))</f>
        <v/>
      </c>
      <c r="GP194">
        <f>IF(ISNA(GJ194),NA(),Capability!$N$13)</f>
        <v/>
      </c>
      <c r="GQ194">
        <f>IF(ISNA(GJ194),NA(),IF(OR(Capability!$Q$13="",Settings!$F$7&lt;&gt;"Y"),NA(),Capability!$Q$13))</f>
        <v/>
      </c>
      <c r="GR194">
        <f>IF(ISNA(GJ194),NA(),IF(OR(Capability!$P$13="",Settings!$F$7&lt;&gt;"Y"),NA(),Capability!$P$13))</f>
        <v/>
      </c>
      <c r="GX194">
        <f>IF((HA$1+190)&gt;GY$1,NA(),(HA$1+190)-4)</f>
        <v/>
      </c>
      <c r="GY194">
        <f>IF((HA$1+190)&gt;GY$1,NA(),INDEX('Data Entry'!$Q$5:$Q$10004,(HA$1+190)-4))</f>
        <v/>
      </c>
      <c r="GZ194">
        <f>IF(ISNA(GX194),NA(),Capability!$K$14)</f>
        <v/>
      </c>
      <c r="HA194">
        <f>IF(ISNA(GX194),NA(),Capability!$J$14)</f>
        <v/>
      </c>
      <c r="HB194">
        <f>IF(ISNA(GX194),NA(),Capability!$L$14)</f>
        <v/>
      </c>
      <c r="HC194">
        <f>IF(OR(ISNA(GY194),ISNA(GY193)),NA(),ABS(GY194-GY193))</f>
        <v/>
      </c>
      <c r="HD194">
        <f>IF(ISNA(GX194),NA(),Capability!$N$14)</f>
        <v/>
      </c>
      <c r="HE194">
        <f>IF(ISNA(GX194),NA(),IF(OR(Capability!$Q$14="",Settings!$F$7&lt;&gt;"Y"),NA(),Capability!$Q$14))</f>
        <v/>
      </c>
      <c r="HF194">
        <f>IF(ISNA(GX194),NA(),IF(OR(Capability!$P$14="",Settings!$F$7&lt;&gt;"Y"),NA(),Capability!$P$14))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P195">
        <f>IF((CS$1+191)&gt;CQ$1,NA(),(CS$1+191)-4)</f>
        <v/>
      </c>
      <c r="CQ195">
        <f>IF((CS$1+191)&gt;CQ$1,NA(),INDEX('Data Entry'!$I$5:$I$10004,(CS$1+191)-4))</f>
        <v/>
      </c>
      <c r="CR195">
        <f>IF(ISNA(CP195),NA(),Capability!$K$6)</f>
        <v/>
      </c>
      <c r="CS195">
        <f>IF(ISNA(CP195),NA(),Capability!$J$6)</f>
        <v/>
      </c>
      <c r="CT195">
        <f>IF(ISNA(CP195),NA(),Capability!$L$6)</f>
        <v/>
      </c>
      <c r="CU195">
        <f>IF(OR(ISNA(CQ195),ISNA(CQ194)),NA(),ABS(CQ195-CQ194))</f>
        <v/>
      </c>
      <c r="CV195">
        <f>IF(ISNA(CP195),NA(),Capability!$N$6)</f>
        <v/>
      </c>
      <c r="CW195">
        <f>IF(ISNA(CP195),NA(),IF(OR(Capability!$Q$6="",Settings!$F$7&lt;&gt;"Y"),NA(),Capability!$Q$6))</f>
        <v/>
      </c>
      <c r="CX195">
        <f>IF(ISNA(CP195),NA(),IF(OR(Capability!$P$6="",Settings!$F$7&lt;&gt;"Y"),NA(),Capability!$P$6))</f>
        <v/>
      </c>
      <c r="DD195">
        <f>IF((DG$1+191)&gt;DE$1,NA(),(DG$1+191)-4)</f>
        <v/>
      </c>
      <c r="DE195">
        <f>IF((DG$1+191)&gt;DE$1,NA(),INDEX('Data Entry'!$J$5:$J$10004,(DG$1+191)-4))</f>
        <v/>
      </c>
      <c r="DF195">
        <f>IF(ISNA(DD195),NA(),Capability!$K$7)</f>
        <v/>
      </c>
      <c r="DG195">
        <f>IF(ISNA(DD195),NA(),Capability!$J$7)</f>
        <v/>
      </c>
      <c r="DH195">
        <f>IF(ISNA(DD195),NA(),Capability!$L$7)</f>
        <v/>
      </c>
      <c r="DI195">
        <f>IF(OR(ISNA(DE195),ISNA(DE194)),NA(),ABS(DE195-DE194))</f>
        <v/>
      </c>
      <c r="DJ195">
        <f>IF(ISNA(DD195),NA(),Capability!$N$7)</f>
        <v/>
      </c>
      <c r="DK195">
        <f>IF(ISNA(DD195),NA(),IF(OR(Capability!$Q$7="",Settings!$F$7&lt;&gt;"Y"),NA(),Capability!$Q$7))</f>
        <v/>
      </c>
      <c r="DL195">
        <f>IF(ISNA(DD195),NA(),IF(OR(Capability!$P$7="",Settings!$F$7&lt;&gt;"Y"),NA(),Capability!$P$7))</f>
        <v/>
      </c>
      <c r="DR195">
        <f>IF((DU$1+191)&gt;DS$1,NA(),(DU$1+191)-4)</f>
        <v/>
      </c>
      <c r="DS195">
        <f>IF((DU$1+191)&gt;DS$1,NA(),INDEX('Data Entry'!$K$5:$K$10004,(DU$1+191)-4))</f>
        <v/>
      </c>
      <c r="DT195">
        <f>IF(ISNA(DR195),NA(),Capability!$K$8)</f>
        <v/>
      </c>
      <c r="DU195">
        <f>IF(ISNA(DR195),NA(),Capability!$J$8)</f>
        <v/>
      </c>
      <c r="DV195">
        <f>IF(ISNA(DR195),NA(),Capability!$L$8)</f>
        <v/>
      </c>
      <c r="DW195">
        <f>IF(OR(ISNA(DS195),ISNA(DS194)),NA(),ABS(DS195-DS194))</f>
        <v/>
      </c>
      <c r="DX195">
        <f>IF(ISNA(DR195),NA(),Capability!$N$8)</f>
        <v/>
      </c>
      <c r="DY195">
        <f>IF(ISNA(DR195),NA(),IF(OR(Capability!$Q$8="",Settings!$F$7&lt;&gt;"Y"),NA(),Capability!$Q$8))</f>
        <v/>
      </c>
      <c r="DZ195">
        <f>IF(ISNA(DR195),NA(),IF(OR(Capability!$P$8="",Settings!$F$7&lt;&gt;"Y"),NA(),Capability!$P$8))</f>
        <v/>
      </c>
      <c r="EF195">
        <f>IF((EI$1+191)&gt;EG$1,NA(),(EI$1+191)-4)</f>
        <v/>
      </c>
      <c r="EG195">
        <f>IF((EI$1+191)&gt;EG$1,NA(),INDEX('Data Entry'!$L$5:$L$10004,(EI$1+191)-4))</f>
        <v/>
      </c>
      <c r="EH195">
        <f>IF(ISNA(EF195),NA(),Capability!$K$9)</f>
        <v/>
      </c>
      <c r="EI195">
        <f>IF(ISNA(EF195),NA(),Capability!$J$9)</f>
        <v/>
      </c>
      <c r="EJ195">
        <f>IF(ISNA(EF195),NA(),Capability!$L$9)</f>
        <v/>
      </c>
      <c r="EK195">
        <f>IF(OR(ISNA(EG195),ISNA(EG194)),NA(),ABS(EG195-EG194))</f>
        <v/>
      </c>
      <c r="EL195">
        <f>IF(ISNA(EF195),NA(),Capability!$N$9)</f>
        <v/>
      </c>
      <c r="EM195">
        <f>IF(ISNA(EF195),NA(),IF(OR(Capability!$Q$9="",Settings!$F$7&lt;&gt;"Y"),NA(),Capability!$Q$9))</f>
        <v/>
      </c>
      <c r="EN195">
        <f>IF(ISNA(EF195),NA(),IF(OR(Capability!$P$9="",Settings!$F$7&lt;&gt;"Y"),NA(),Capability!$P$9))</f>
        <v/>
      </c>
      <c r="ET195">
        <f>IF((EW$1+191)&gt;EU$1,NA(),(EW$1+191)-4)</f>
        <v/>
      </c>
      <c r="EU195">
        <f>IF((EW$1+191)&gt;EU$1,NA(),INDEX('Data Entry'!$M$5:$M$10004,(EW$1+191)-4))</f>
        <v/>
      </c>
      <c r="EV195">
        <f>IF(ISNA(ET195),NA(),Capability!$K$10)</f>
        <v/>
      </c>
      <c r="EW195">
        <f>IF(ISNA(ET195),NA(),Capability!$J$10)</f>
        <v/>
      </c>
      <c r="EX195">
        <f>IF(ISNA(ET195),NA(),Capability!$L$10)</f>
        <v/>
      </c>
      <c r="EY195">
        <f>IF(OR(ISNA(EU195),ISNA(EU194)),NA(),ABS(EU195-EU194))</f>
        <v/>
      </c>
      <c r="EZ195">
        <f>IF(ISNA(ET195),NA(),Capability!$N$10)</f>
        <v/>
      </c>
      <c r="FA195">
        <f>IF(ISNA(ET195),NA(),IF(OR(Capability!$Q$10="",Settings!$F$7&lt;&gt;"Y"),NA(),Capability!$Q$10))</f>
        <v/>
      </c>
      <c r="FB195">
        <f>IF(ISNA(ET195),NA(),IF(OR(Capability!$P$10="",Settings!$F$7&lt;&gt;"Y"),NA(),Capability!$P$10))</f>
        <v/>
      </c>
      <c r="FH195">
        <f>IF((FK$1+191)&gt;FI$1,NA(),(FK$1+191)-4)</f>
        <v/>
      </c>
      <c r="FI195">
        <f>IF((FK$1+191)&gt;FI$1,NA(),INDEX('Data Entry'!$N$5:$N$10004,(FK$1+191)-4))</f>
        <v/>
      </c>
      <c r="FJ195">
        <f>IF(ISNA(FH195),NA(),Capability!$K$11)</f>
        <v/>
      </c>
      <c r="FK195">
        <f>IF(ISNA(FH195),NA(),Capability!$J$11)</f>
        <v/>
      </c>
      <c r="FL195">
        <f>IF(ISNA(FH195),NA(),Capability!$L$11)</f>
        <v/>
      </c>
      <c r="FM195">
        <f>IF(OR(ISNA(FI195),ISNA(FI194)),NA(),ABS(FI195-FI194))</f>
        <v/>
      </c>
      <c r="FN195">
        <f>IF(ISNA(FH195),NA(),Capability!$N$11)</f>
        <v/>
      </c>
      <c r="FO195">
        <f>IF(ISNA(FH195),NA(),IF(OR(Capability!$Q$11="",Settings!$F$7&lt;&gt;"Y"),NA(),Capability!$Q$11))</f>
        <v/>
      </c>
      <c r="FP195">
        <f>IF(ISNA(FH195),NA(),IF(OR(Capability!$P$11="",Settings!$F$7&lt;&gt;"Y"),NA(),Capability!$P$11))</f>
        <v/>
      </c>
      <c r="FV195">
        <f>IF((FY$1+191)&gt;FW$1,NA(),(FY$1+191)-4)</f>
        <v/>
      </c>
      <c r="FW195">
        <f>IF((FY$1+191)&gt;FW$1,NA(),INDEX('Data Entry'!$O$5:$O$10004,(FY$1+191)-4))</f>
        <v/>
      </c>
      <c r="FX195">
        <f>IF(ISNA(FV195),NA(),Capability!$K$12)</f>
        <v/>
      </c>
      <c r="FY195">
        <f>IF(ISNA(FV195),NA(),Capability!$J$12)</f>
        <v/>
      </c>
      <c r="FZ195">
        <f>IF(ISNA(FV195),NA(),Capability!$L$12)</f>
        <v/>
      </c>
      <c r="GA195">
        <f>IF(OR(ISNA(FW195),ISNA(FW194)),NA(),ABS(FW195-FW194))</f>
        <v/>
      </c>
      <c r="GB195">
        <f>IF(ISNA(FV195),NA(),Capability!$N$12)</f>
        <v/>
      </c>
      <c r="GC195">
        <f>IF(ISNA(FV195),NA(),IF(OR(Capability!$Q$12="",Settings!$F$7&lt;&gt;"Y"),NA(),Capability!$Q$12))</f>
        <v/>
      </c>
      <c r="GD195">
        <f>IF(ISNA(FV195),NA(),IF(OR(Capability!$P$12="",Settings!$F$7&lt;&gt;"Y"),NA(),Capability!$P$12))</f>
        <v/>
      </c>
      <c r="GJ195">
        <f>IF((GM$1+191)&gt;GK$1,NA(),(GM$1+191)-4)</f>
        <v/>
      </c>
      <c r="GK195">
        <f>IF((GM$1+191)&gt;GK$1,NA(),INDEX('Data Entry'!$P$5:$P$10004,(GM$1+191)-4))</f>
        <v/>
      </c>
      <c r="GL195">
        <f>IF(ISNA(GJ195),NA(),Capability!$K$13)</f>
        <v/>
      </c>
      <c r="GM195">
        <f>IF(ISNA(GJ195),NA(),Capability!$J$13)</f>
        <v/>
      </c>
      <c r="GN195">
        <f>IF(ISNA(GJ195),NA(),Capability!$L$13)</f>
        <v/>
      </c>
      <c r="GO195">
        <f>IF(OR(ISNA(GK195),ISNA(GK194)),NA(),ABS(GK195-GK194))</f>
        <v/>
      </c>
      <c r="GP195">
        <f>IF(ISNA(GJ195),NA(),Capability!$N$13)</f>
        <v/>
      </c>
      <c r="GQ195">
        <f>IF(ISNA(GJ195),NA(),IF(OR(Capability!$Q$13="",Settings!$F$7&lt;&gt;"Y"),NA(),Capability!$Q$13))</f>
        <v/>
      </c>
      <c r="GR195">
        <f>IF(ISNA(GJ195),NA(),IF(OR(Capability!$P$13="",Settings!$F$7&lt;&gt;"Y"),NA(),Capability!$P$13))</f>
        <v/>
      </c>
      <c r="GX195">
        <f>IF((HA$1+191)&gt;GY$1,NA(),(HA$1+191)-4)</f>
        <v/>
      </c>
      <c r="GY195">
        <f>IF((HA$1+191)&gt;GY$1,NA(),INDEX('Data Entry'!$Q$5:$Q$10004,(HA$1+191)-4))</f>
        <v/>
      </c>
      <c r="GZ195">
        <f>IF(ISNA(GX195),NA(),Capability!$K$14)</f>
        <v/>
      </c>
      <c r="HA195">
        <f>IF(ISNA(GX195),NA(),Capability!$J$14)</f>
        <v/>
      </c>
      <c r="HB195">
        <f>IF(ISNA(GX195),NA(),Capability!$L$14)</f>
        <v/>
      </c>
      <c r="HC195">
        <f>IF(OR(ISNA(GY195),ISNA(GY194)),NA(),ABS(GY195-GY194))</f>
        <v/>
      </c>
      <c r="HD195">
        <f>IF(ISNA(GX195),NA(),Capability!$N$14)</f>
        <v/>
      </c>
      <c r="HE195">
        <f>IF(ISNA(GX195),NA(),IF(OR(Capability!$Q$14="",Settings!$F$7&lt;&gt;"Y"),NA(),Capability!$Q$14))</f>
        <v/>
      </c>
      <c r="HF195">
        <f>IF(ISNA(GX195),NA(),IF(OR(Capability!$P$14="",Settings!$F$7&lt;&gt;"Y"),NA(),Capability!$P$14))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P196">
        <f>IF((CS$1+192)&gt;CQ$1,NA(),(CS$1+192)-4)</f>
        <v/>
      </c>
      <c r="CQ196">
        <f>IF((CS$1+192)&gt;CQ$1,NA(),INDEX('Data Entry'!$I$5:$I$10004,(CS$1+192)-4))</f>
        <v/>
      </c>
      <c r="CR196">
        <f>IF(ISNA(CP196),NA(),Capability!$K$6)</f>
        <v/>
      </c>
      <c r="CS196">
        <f>IF(ISNA(CP196),NA(),Capability!$J$6)</f>
        <v/>
      </c>
      <c r="CT196">
        <f>IF(ISNA(CP196),NA(),Capability!$L$6)</f>
        <v/>
      </c>
      <c r="CU196">
        <f>IF(OR(ISNA(CQ196),ISNA(CQ195)),NA(),ABS(CQ196-CQ195))</f>
        <v/>
      </c>
      <c r="CV196">
        <f>IF(ISNA(CP196),NA(),Capability!$N$6)</f>
        <v/>
      </c>
      <c r="CW196">
        <f>IF(ISNA(CP196),NA(),IF(OR(Capability!$Q$6="",Settings!$F$7&lt;&gt;"Y"),NA(),Capability!$Q$6))</f>
        <v/>
      </c>
      <c r="CX196">
        <f>IF(ISNA(CP196),NA(),IF(OR(Capability!$P$6="",Settings!$F$7&lt;&gt;"Y"),NA(),Capability!$P$6))</f>
        <v/>
      </c>
      <c r="DD196">
        <f>IF((DG$1+192)&gt;DE$1,NA(),(DG$1+192)-4)</f>
        <v/>
      </c>
      <c r="DE196">
        <f>IF((DG$1+192)&gt;DE$1,NA(),INDEX('Data Entry'!$J$5:$J$10004,(DG$1+192)-4))</f>
        <v/>
      </c>
      <c r="DF196">
        <f>IF(ISNA(DD196),NA(),Capability!$K$7)</f>
        <v/>
      </c>
      <c r="DG196">
        <f>IF(ISNA(DD196),NA(),Capability!$J$7)</f>
        <v/>
      </c>
      <c r="DH196">
        <f>IF(ISNA(DD196),NA(),Capability!$L$7)</f>
        <v/>
      </c>
      <c r="DI196">
        <f>IF(OR(ISNA(DE196),ISNA(DE195)),NA(),ABS(DE196-DE195))</f>
        <v/>
      </c>
      <c r="DJ196">
        <f>IF(ISNA(DD196),NA(),Capability!$N$7)</f>
        <v/>
      </c>
      <c r="DK196">
        <f>IF(ISNA(DD196),NA(),IF(OR(Capability!$Q$7="",Settings!$F$7&lt;&gt;"Y"),NA(),Capability!$Q$7))</f>
        <v/>
      </c>
      <c r="DL196">
        <f>IF(ISNA(DD196),NA(),IF(OR(Capability!$P$7="",Settings!$F$7&lt;&gt;"Y"),NA(),Capability!$P$7))</f>
        <v/>
      </c>
      <c r="DR196">
        <f>IF((DU$1+192)&gt;DS$1,NA(),(DU$1+192)-4)</f>
        <v/>
      </c>
      <c r="DS196">
        <f>IF((DU$1+192)&gt;DS$1,NA(),INDEX('Data Entry'!$K$5:$K$10004,(DU$1+192)-4))</f>
        <v/>
      </c>
      <c r="DT196">
        <f>IF(ISNA(DR196),NA(),Capability!$K$8)</f>
        <v/>
      </c>
      <c r="DU196">
        <f>IF(ISNA(DR196),NA(),Capability!$J$8)</f>
        <v/>
      </c>
      <c r="DV196">
        <f>IF(ISNA(DR196),NA(),Capability!$L$8)</f>
        <v/>
      </c>
      <c r="DW196">
        <f>IF(OR(ISNA(DS196),ISNA(DS195)),NA(),ABS(DS196-DS195))</f>
        <v/>
      </c>
      <c r="DX196">
        <f>IF(ISNA(DR196),NA(),Capability!$N$8)</f>
        <v/>
      </c>
      <c r="DY196">
        <f>IF(ISNA(DR196),NA(),IF(OR(Capability!$Q$8="",Settings!$F$7&lt;&gt;"Y"),NA(),Capability!$Q$8))</f>
        <v/>
      </c>
      <c r="DZ196">
        <f>IF(ISNA(DR196),NA(),IF(OR(Capability!$P$8="",Settings!$F$7&lt;&gt;"Y"),NA(),Capability!$P$8))</f>
        <v/>
      </c>
      <c r="EF196">
        <f>IF((EI$1+192)&gt;EG$1,NA(),(EI$1+192)-4)</f>
        <v/>
      </c>
      <c r="EG196">
        <f>IF((EI$1+192)&gt;EG$1,NA(),INDEX('Data Entry'!$L$5:$L$10004,(EI$1+192)-4))</f>
        <v/>
      </c>
      <c r="EH196">
        <f>IF(ISNA(EF196),NA(),Capability!$K$9)</f>
        <v/>
      </c>
      <c r="EI196">
        <f>IF(ISNA(EF196),NA(),Capability!$J$9)</f>
        <v/>
      </c>
      <c r="EJ196">
        <f>IF(ISNA(EF196),NA(),Capability!$L$9)</f>
        <v/>
      </c>
      <c r="EK196">
        <f>IF(OR(ISNA(EG196),ISNA(EG195)),NA(),ABS(EG196-EG195))</f>
        <v/>
      </c>
      <c r="EL196">
        <f>IF(ISNA(EF196),NA(),Capability!$N$9)</f>
        <v/>
      </c>
      <c r="EM196">
        <f>IF(ISNA(EF196),NA(),IF(OR(Capability!$Q$9="",Settings!$F$7&lt;&gt;"Y"),NA(),Capability!$Q$9))</f>
        <v/>
      </c>
      <c r="EN196">
        <f>IF(ISNA(EF196),NA(),IF(OR(Capability!$P$9="",Settings!$F$7&lt;&gt;"Y"),NA(),Capability!$P$9))</f>
        <v/>
      </c>
      <c r="ET196">
        <f>IF((EW$1+192)&gt;EU$1,NA(),(EW$1+192)-4)</f>
        <v/>
      </c>
      <c r="EU196">
        <f>IF((EW$1+192)&gt;EU$1,NA(),INDEX('Data Entry'!$M$5:$M$10004,(EW$1+192)-4))</f>
        <v/>
      </c>
      <c r="EV196">
        <f>IF(ISNA(ET196),NA(),Capability!$K$10)</f>
        <v/>
      </c>
      <c r="EW196">
        <f>IF(ISNA(ET196),NA(),Capability!$J$10)</f>
        <v/>
      </c>
      <c r="EX196">
        <f>IF(ISNA(ET196),NA(),Capability!$L$10)</f>
        <v/>
      </c>
      <c r="EY196">
        <f>IF(OR(ISNA(EU196),ISNA(EU195)),NA(),ABS(EU196-EU195))</f>
        <v/>
      </c>
      <c r="EZ196">
        <f>IF(ISNA(ET196),NA(),Capability!$N$10)</f>
        <v/>
      </c>
      <c r="FA196">
        <f>IF(ISNA(ET196),NA(),IF(OR(Capability!$Q$10="",Settings!$F$7&lt;&gt;"Y"),NA(),Capability!$Q$10))</f>
        <v/>
      </c>
      <c r="FB196">
        <f>IF(ISNA(ET196),NA(),IF(OR(Capability!$P$10="",Settings!$F$7&lt;&gt;"Y"),NA(),Capability!$P$10))</f>
        <v/>
      </c>
      <c r="FH196">
        <f>IF((FK$1+192)&gt;FI$1,NA(),(FK$1+192)-4)</f>
        <v/>
      </c>
      <c r="FI196">
        <f>IF((FK$1+192)&gt;FI$1,NA(),INDEX('Data Entry'!$N$5:$N$10004,(FK$1+192)-4))</f>
        <v/>
      </c>
      <c r="FJ196">
        <f>IF(ISNA(FH196),NA(),Capability!$K$11)</f>
        <v/>
      </c>
      <c r="FK196">
        <f>IF(ISNA(FH196),NA(),Capability!$J$11)</f>
        <v/>
      </c>
      <c r="FL196">
        <f>IF(ISNA(FH196),NA(),Capability!$L$11)</f>
        <v/>
      </c>
      <c r="FM196">
        <f>IF(OR(ISNA(FI196),ISNA(FI195)),NA(),ABS(FI196-FI195))</f>
        <v/>
      </c>
      <c r="FN196">
        <f>IF(ISNA(FH196),NA(),Capability!$N$11)</f>
        <v/>
      </c>
      <c r="FO196">
        <f>IF(ISNA(FH196),NA(),IF(OR(Capability!$Q$11="",Settings!$F$7&lt;&gt;"Y"),NA(),Capability!$Q$11))</f>
        <v/>
      </c>
      <c r="FP196">
        <f>IF(ISNA(FH196),NA(),IF(OR(Capability!$P$11="",Settings!$F$7&lt;&gt;"Y"),NA(),Capability!$P$11))</f>
        <v/>
      </c>
      <c r="FV196">
        <f>IF((FY$1+192)&gt;FW$1,NA(),(FY$1+192)-4)</f>
        <v/>
      </c>
      <c r="FW196">
        <f>IF((FY$1+192)&gt;FW$1,NA(),INDEX('Data Entry'!$O$5:$O$10004,(FY$1+192)-4))</f>
        <v/>
      </c>
      <c r="FX196">
        <f>IF(ISNA(FV196),NA(),Capability!$K$12)</f>
        <v/>
      </c>
      <c r="FY196">
        <f>IF(ISNA(FV196),NA(),Capability!$J$12)</f>
        <v/>
      </c>
      <c r="FZ196">
        <f>IF(ISNA(FV196),NA(),Capability!$L$12)</f>
        <v/>
      </c>
      <c r="GA196">
        <f>IF(OR(ISNA(FW196),ISNA(FW195)),NA(),ABS(FW196-FW195))</f>
        <v/>
      </c>
      <c r="GB196">
        <f>IF(ISNA(FV196),NA(),Capability!$N$12)</f>
        <v/>
      </c>
      <c r="GC196">
        <f>IF(ISNA(FV196),NA(),IF(OR(Capability!$Q$12="",Settings!$F$7&lt;&gt;"Y"),NA(),Capability!$Q$12))</f>
        <v/>
      </c>
      <c r="GD196">
        <f>IF(ISNA(FV196),NA(),IF(OR(Capability!$P$12="",Settings!$F$7&lt;&gt;"Y"),NA(),Capability!$P$12))</f>
        <v/>
      </c>
      <c r="GJ196">
        <f>IF((GM$1+192)&gt;GK$1,NA(),(GM$1+192)-4)</f>
        <v/>
      </c>
      <c r="GK196">
        <f>IF((GM$1+192)&gt;GK$1,NA(),INDEX('Data Entry'!$P$5:$P$10004,(GM$1+192)-4))</f>
        <v/>
      </c>
      <c r="GL196">
        <f>IF(ISNA(GJ196),NA(),Capability!$K$13)</f>
        <v/>
      </c>
      <c r="GM196">
        <f>IF(ISNA(GJ196),NA(),Capability!$J$13)</f>
        <v/>
      </c>
      <c r="GN196">
        <f>IF(ISNA(GJ196),NA(),Capability!$L$13)</f>
        <v/>
      </c>
      <c r="GO196">
        <f>IF(OR(ISNA(GK196),ISNA(GK195)),NA(),ABS(GK196-GK195))</f>
        <v/>
      </c>
      <c r="GP196">
        <f>IF(ISNA(GJ196),NA(),Capability!$N$13)</f>
        <v/>
      </c>
      <c r="GQ196">
        <f>IF(ISNA(GJ196),NA(),IF(OR(Capability!$Q$13="",Settings!$F$7&lt;&gt;"Y"),NA(),Capability!$Q$13))</f>
        <v/>
      </c>
      <c r="GR196">
        <f>IF(ISNA(GJ196),NA(),IF(OR(Capability!$P$13="",Settings!$F$7&lt;&gt;"Y"),NA(),Capability!$P$13))</f>
        <v/>
      </c>
      <c r="GX196">
        <f>IF((HA$1+192)&gt;GY$1,NA(),(HA$1+192)-4)</f>
        <v/>
      </c>
      <c r="GY196">
        <f>IF((HA$1+192)&gt;GY$1,NA(),INDEX('Data Entry'!$Q$5:$Q$10004,(HA$1+192)-4))</f>
        <v/>
      </c>
      <c r="GZ196">
        <f>IF(ISNA(GX196),NA(),Capability!$K$14)</f>
        <v/>
      </c>
      <c r="HA196">
        <f>IF(ISNA(GX196),NA(),Capability!$J$14)</f>
        <v/>
      </c>
      <c r="HB196">
        <f>IF(ISNA(GX196),NA(),Capability!$L$14)</f>
        <v/>
      </c>
      <c r="HC196">
        <f>IF(OR(ISNA(GY196),ISNA(GY195)),NA(),ABS(GY196-GY195))</f>
        <v/>
      </c>
      <c r="HD196">
        <f>IF(ISNA(GX196),NA(),Capability!$N$14)</f>
        <v/>
      </c>
      <c r="HE196">
        <f>IF(ISNA(GX196),NA(),IF(OR(Capability!$Q$14="",Settings!$F$7&lt;&gt;"Y"),NA(),Capability!$Q$14))</f>
        <v/>
      </c>
      <c r="HF196">
        <f>IF(ISNA(GX196),NA(),IF(OR(Capability!$P$14="",Settings!$F$7&lt;&gt;"Y"),NA(),Capability!$P$14))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P197">
        <f>IF((CS$1+193)&gt;CQ$1,NA(),(CS$1+193)-4)</f>
        <v/>
      </c>
      <c r="CQ197">
        <f>IF((CS$1+193)&gt;CQ$1,NA(),INDEX('Data Entry'!$I$5:$I$10004,(CS$1+193)-4))</f>
        <v/>
      </c>
      <c r="CR197">
        <f>IF(ISNA(CP197),NA(),Capability!$K$6)</f>
        <v/>
      </c>
      <c r="CS197">
        <f>IF(ISNA(CP197),NA(),Capability!$J$6)</f>
        <v/>
      </c>
      <c r="CT197">
        <f>IF(ISNA(CP197),NA(),Capability!$L$6)</f>
        <v/>
      </c>
      <c r="CU197">
        <f>IF(OR(ISNA(CQ197),ISNA(CQ196)),NA(),ABS(CQ197-CQ196))</f>
        <v/>
      </c>
      <c r="CV197">
        <f>IF(ISNA(CP197),NA(),Capability!$N$6)</f>
        <v/>
      </c>
      <c r="CW197">
        <f>IF(ISNA(CP197),NA(),IF(OR(Capability!$Q$6="",Settings!$F$7&lt;&gt;"Y"),NA(),Capability!$Q$6))</f>
        <v/>
      </c>
      <c r="CX197">
        <f>IF(ISNA(CP197),NA(),IF(OR(Capability!$P$6="",Settings!$F$7&lt;&gt;"Y"),NA(),Capability!$P$6))</f>
        <v/>
      </c>
      <c r="DD197">
        <f>IF((DG$1+193)&gt;DE$1,NA(),(DG$1+193)-4)</f>
        <v/>
      </c>
      <c r="DE197">
        <f>IF((DG$1+193)&gt;DE$1,NA(),INDEX('Data Entry'!$J$5:$J$10004,(DG$1+193)-4))</f>
        <v/>
      </c>
      <c r="DF197">
        <f>IF(ISNA(DD197),NA(),Capability!$K$7)</f>
        <v/>
      </c>
      <c r="DG197">
        <f>IF(ISNA(DD197),NA(),Capability!$J$7)</f>
        <v/>
      </c>
      <c r="DH197">
        <f>IF(ISNA(DD197),NA(),Capability!$L$7)</f>
        <v/>
      </c>
      <c r="DI197">
        <f>IF(OR(ISNA(DE197),ISNA(DE196)),NA(),ABS(DE197-DE196))</f>
        <v/>
      </c>
      <c r="DJ197">
        <f>IF(ISNA(DD197),NA(),Capability!$N$7)</f>
        <v/>
      </c>
      <c r="DK197">
        <f>IF(ISNA(DD197),NA(),IF(OR(Capability!$Q$7="",Settings!$F$7&lt;&gt;"Y"),NA(),Capability!$Q$7))</f>
        <v/>
      </c>
      <c r="DL197">
        <f>IF(ISNA(DD197),NA(),IF(OR(Capability!$P$7="",Settings!$F$7&lt;&gt;"Y"),NA(),Capability!$P$7))</f>
        <v/>
      </c>
      <c r="DR197">
        <f>IF((DU$1+193)&gt;DS$1,NA(),(DU$1+193)-4)</f>
        <v/>
      </c>
      <c r="DS197">
        <f>IF((DU$1+193)&gt;DS$1,NA(),INDEX('Data Entry'!$K$5:$K$10004,(DU$1+193)-4))</f>
        <v/>
      </c>
      <c r="DT197">
        <f>IF(ISNA(DR197),NA(),Capability!$K$8)</f>
        <v/>
      </c>
      <c r="DU197">
        <f>IF(ISNA(DR197),NA(),Capability!$J$8)</f>
        <v/>
      </c>
      <c r="DV197">
        <f>IF(ISNA(DR197),NA(),Capability!$L$8)</f>
        <v/>
      </c>
      <c r="DW197">
        <f>IF(OR(ISNA(DS197),ISNA(DS196)),NA(),ABS(DS197-DS196))</f>
        <v/>
      </c>
      <c r="DX197">
        <f>IF(ISNA(DR197),NA(),Capability!$N$8)</f>
        <v/>
      </c>
      <c r="DY197">
        <f>IF(ISNA(DR197),NA(),IF(OR(Capability!$Q$8="",Settings!$F$7&lt;&gt;"Y"),NA(),Capability!$Q$8))</f>
        <v/>
      </c>
      <c r="DZ197">
        <f>IF(ISNA(DR197),NA(),IF(OR(Capability!$P$8="",Settings!$F$7&lt;&gt;"Y"),NA(),Capability!$P$8))</f>
        <v/>
      </c>
      <c r="EF197">
        <f>IF((EI$1+193)&gt;EG$1,NA(),(EI$1+193)-4)</f>
        <v/>
      </c>
      <c r="EG197">
        <f>IF((EI$1+193)&gt;EG$1,NA(),INDEX('Data Entry'!$L$5:$L$10004,(EI$1+193)-4))</f>
        <v/>
      </c>
      <c r="EH197">
        <f>IF(ISNA(EF197),NA(),Capability!$K$9)</f>
        <v/>
      </c>
      <c r="EI197">
        <f>IF(ISNA(EF197),NA(),Capability!$J$9)</f>
        <v/>
      </c>
      <c r="EJ197">
        <f>IF(ISNA(EF197),NA(),Capability!$L$9)</f>
        <v/>
      </c>
      <c r="EK197">
        <f>IF(OR(ISNA(EG197),ISNA(EG196)),NA(),ABS(EG197-EG196))</f>
        <v/>
      </c>
      <c r="EL197">
        <f>IF(ISNA(EF197),NA(),Capability!$N$9)</f>
        <v/>
      </c>
      <c r="EM197">
        <f>IF(ISNA(EF197),NA(),IF(OR(Capability!$Q$9="",Settings!$F$7&lt;&gt;"Y"),NA(),Capability!$Q$9))</f>
        <v/>
      </c>
      <c r="EN197">
        <f>IF(ISNA(EF197),NA(),IF(OR(Capability!$P$9="",Settings!$F$7&lt;&gt;"Y"),NA(),Capability!$P$9))</f>
        <v/>
      </c>
      <c r="ET197">
        <f>IF((EW$1+193)&gt;EU$1,NA(),(EW$1+193)-4)</f>
        <v/>
      </c>
      <c r="EU197">
        <f>IF((EW$1+193)&gt;EU$1,NA(),INDEX('Data Entry'!$M$5:$M$10004,(EW$1+193)-4))</f>
        <v/>
      </c>
      <c r="EV197">
        <f>IF(ISNA(ET197),NA(),Capability!$K$10)</f>
        <v/>
      </c>
      <c r="EW197">
        <f>IF(ISNA(ET197),NA(),Capability!$J$10)</f>
        <v/>
      </c>
      <c r="EX197">
        <f>IF(ISNA(ET197),NA(),Capability!$L$10)</f>
        <v/>
      </c>
      <c r="EY197">
        <f>IF(OR(ISNA(EU197),ISNA(EU196)),NA(),ABS(EU197-EU196))</f>
        <v/>
      </c>
      <c r="EZ197">
        <f>IF(ISNA(ET197),NA(),Capability!$N$10)</f>
        <v/>
      </c>
      <c r="FA197">
        <f>IF(ISNA(ET197),NA(),IF(OR(Capability!$Q$10="",Settings!$F$7&lt;&gt;"Y"),NA(),Capability!$Q$10))</f>
        <v/>
      </c>
      <c r="FB197">
        <f>IF(ISNA(ET197),NA(),IF(OR(Capability!$P$10="",Settings!$F$7&lt;&gt;"Y"),NA(),Capability!$P$10))</f>
        <v/>
      </c>
      <c r="FH197">
        <f>IF((FK$1+193)&gt;FI$1,NA(),(FK$1+193)-4)</f>
        <v/>
      </c>
      <c r="FI197">
        <f>IF((FK$1+193)&gt;FI$1,NA(),INDEX('Data Entry'!$N$5:$N$10004,(FK$1+193)-4))</f>
        <v/>
      </c>
      <c r="FJ197">
        <f>IF(ISNA(FH197),NA(),Capability!$K$11)</f>
        <v/>
      </c>
      <c r="FK197">
        <f>IF(ISNA(FH197),NA(),Capability!$J$11)</f>
        <v/>
      </c>
      <c r="FL197">
        <f>IF(ISNA(FH197),NA(),Capability!$L$11)</f>
        <v/>
      </c>
      <c r="FM197">
        <f>IF(OR(ISNA(FI197),ISNA(FI196)),NA(),ABS(FI197-FI196))</f>
        <v/>
      </c>
      <c r="FN197">
        <f>IF(ISNA(FH197),NA(),Capability!$N$11)</f>
        <v/>
      </c>
      <c r="FO197">
        <f>IF(ISNA(FH197),NA(),IF(OR(Capability!$Q$11="",Settings!$F$7&lt;&gt;"Y"),NA(),Capability!$Q$11))</f>
        <v/>
      </c>
      <c r="FP197">
        <f>IF(ISNA(FH197),NA(),IF(OR(Capability!$P$11="",Settings!$F$7&lt;&gt;"Y"),NA(),Capability!$P$11))</f>
        <v/>
      </c>
      <c r="FV197">
        <f>IF((FY$1+193)&gt;FW$1,NA(),(FY$1+193)-4)</f>
        <v/>
      </c>
      <c r="FW197">
        <f>IF((FY$1+193)&gt;FW$1,NA(),INDEX('Data Entry'!$O$5:$O$10004,(FY$1+193)-4))</f>
        <v/>
      </c>
      <c r="FX197">
        <f>IF(ISNA(FV197),NA(),Capability!$K$12)</f>
        <v/>
      </c>
      <c r="FY197">
        <f>IF(ISNA(FV197),NA(),Capability!$J$12)</f>
        <v/>
      </c>
      <c r="FZ197">
        <f>IF(ISNA(FV197),NA(),Capability!$L$12)</f>
        <v/>
      </c>
      <c r="GA197">
        <f>IF(OR(ISNA(FW197),ISNA(FW196)),NA(),ABS(FW197-FW196))</f>
        <v/>
      </c>
      <c r="GB197">
        <f>IF(ISNA(FV197),NA(),Capability!$N$12)</f>
        <v/>
      </c>
      <c r="GC197">
        <f>IF(ISNA(FV197),NA(),IF(OR(Capability!$Q$12="",Settings!$F$7&lt;&gt;"Y"),NA(),Capability!$Q$12))</f>
        <v/>
      </c>
      <c r="GD197">
        <f>IF(ISNA(FV197),NA(),IF(OR(Capability!$P$12="",Settings!$F$7&lt;&gt;"Y"),NA(),Capability!$P$12))</f>
        <v/>
      </c>
      <c r="GJ197">
        <f>IF((GM$1+193)&gt;GK$1,NA(),(GM$1+193)-4)</f>
        <v/>
      </c>
      <c r="GK197">
        <f>IF((GM$1+193)&gt;GK$1,NA(),INDEX('Data Entry'!$P$5:$P$10004,(GM$1+193)-4))</f>
        <v/>
      </c>
      <c r="GL197">
        <f>IF(ISNA(GJ197),NA(),Capability!$K$13)</f>
        <v/>
      </c>
      <c r="GM197">
        <f>IF(ISNA(GJ197),NA(),Capability!$J$13)</f>
        <v/>
      </c>
      <c r="GN197">
        <f>IF(ISNA(GJ197),NA(),Capability!$L$13)</f>
        <v/>
      </c>
      <c r="GO197">
        <f>IF(OR(ISNA(GK197),ISNA(GK196)),NA(),ABS(GK197-GK196))</f>
        <v/>
      </c>
      <c r="GP197">
        <f>IF(ISNA(GJ197),NA(),Capability!$N$13)</f>
        <v/>
      </c>
      <c r="GQ197">
        <f>IF(ISNA(GJ197),NA(),IF(OR(Capability!$Q$13="",Settings!$F$7&lt;&gt;"Y"),NA(),Capability!$Q$13))</f>
        <v/>
      </c>
      <c r="GR197">
        <f>IF(ISNA(GJ197),NA(),IF(OR(Capability!$P$13="",Settings!$F$7&lt;&gt;"Y"),NA(),Capability!$P$13))</f>
        <v/>
      </c>
      <c r="GX197">
        <f>IF((HA$1+193)&gt;GY$1,NA(),(HA$1+193)-4)</f>
        <v/>
      </c>
      <c r="GY197">
        <f>IF((HA$1+193)&gt;GY$1,NA(),INDEX('Data Entry'!$Q$5:$Q$10004,(HA$1+193)-4))</f>
        <v/>
      </c>
      <c r="GZ197">
        <f>IF(ISNA(GX197),NA(),Capability!$K$14)</f>
        <v/>
      </c>
      <c r="HA197">
        <f>IF(ISNA(GX197),NA(),Capability!$J$14)</f>
        <v/>
      </c>
      <c r="HB197">
        <f>IF(ISNA(GX197),NA(),Capability!$L$14)</f>
        <v/>
      </c>
      <c r="HC197">
        <f>IF(OR(ISNA(GY197),ISNA(GY196)),NA(),ABS(GY197-GY196))</f>
        <v/>
      </c>
      <c r="HD197">
        <f>IF(ISNA(GX197),NA(),Capability!$N$14)</f>
        <v/>
      </c>
      <c r="HE197">
        <f>IF(ISNA(GX197),NA(),IF(OR(Capability!$Q$14="",Settings!$F$7&lt;&gt;"Y"),NA(),Capability!$Q$14))</f>
        <v/>
      </c>
      <c r="HF197">
        <f>IF(ISNA(GX197),NA(),IF(OR(Capability!$P$14="",Settings!$F$7&lt;&gt;"Y"),NA(),Capability!$P$14))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P198">
        <f>IF((CS$1+194)&gt;CQ$1,NA(),(CS$1+194)-4)</f>
        <v/>
      </c>
      <c r="CQ198">
        <f>IF((CS$1+194)&gt;CQ$1,NA(),INDEX('Data Entry'!$I$5:$I$10004,(CS$1+194)-4))</f>
        <v/>
      </c>
      <c r="CR198">
        <f>IF(ISNA(CP198),NA(),Capability!$K$6)</f>
        <v/>
      </c>
      <c r="CS198">
        <f>IF(ISNA(CP198),NA(),Capability!$J$6)</f>
        <v/>
      </c>
      <c r="CT198">
        <f>IF(ISNA(CP198),NA(),Capability!$L$6)</f>
        <v/>
      </c>
      <c r="CU198">
        <f>IF(OR(ISNA(CQ198),ISNA(CQ197)),NA(),ABS(CQ198-CQ197))</f>
        <v/>
      </c>
      <c r="CV198">
        <f>IF(ISNA(CP198),NA(),Capability!$N$6)</f>
        <v/>
      </c>
      <c r="CW198">
        <f>IF(ISNA(CP198),NA(),IF(OR(Capability!$Q$6="",Settings!$F$7&lt;&gt;"Y"),NA(),Capability!$Q$6))</f>
        <v/>
      </c>
      <c r="CX198">
        <f>IF(ISNA(CP198),NA(),IF(OR(Capability!$P$6="",Settings!$F$7&lt;&gt;"Y"),NA(),Capability!$P$6))</f>
        <v/>
      </c>
      <c r="DD198">
        <f>IF((DG$1+194)&gt;DE$1,NA(),(DG$1+194)-4)</f>
        <v/>
      </c>
      <c r="DE198">
        <f>IF((DG$1+194)&gt;DE$1,NA(),INDEX('Data Entry'!$J$5:$J$10004,(DG$1+194)-4))</f>
        <v/>
      </c>
      <c r="DF198">
        <f>IF(ISNA(DD198),NA(),Capability!$K$7)</f>
        <v/>
      </c>
      <c r="DG198">
        <f>IF(ISNA(DD198),NA(),Capability!$J$7)</f>
        <v/>
      </c>
      <c r="DH198">
        <f>IF(ISNA(DD198),NA(),Capability!$L$7)</f>
        <v/>
      </c>
      <c r="DI198">
        <f>IF(OR(ISNA(DE198),ISNA(DE197)),NA(),ABS(DE198-DE197))</f>
        <v/>
      </c>
      <c r="DJ198">
        <f>IF(ISNA(DD198),NA(),Capability!$N$7)</f>
        <v/>
      </c>
      <c r="DK198">
        <f>IF(ISNA(DD198),NA(),IF(OR(Capability!$Q$7="",Settings!$F$7&lt;&gt;"Y"),NA(),Capability!$Q$7))</f>
        <v/>
      </c>
      <c r="DL198">
        <f>IF(ISNA(DD198),NA(),IF(OR(Capability!$P$7="",Settings!$F$7&lt;&gt;"Y"),NA(),Capability!$P$7))</f>
        <v/>
      </c>
      <c r="DR198">
        <f>IF((DU$1+194)&gt;DS$1,NA(),(DU$1+194)-4)</f>
        <v/>
      </c>
      <c r="DS198">
        <f>IF((DU$1+194)&gt;DS$1,NA(),INDEX('Data Entry'!$K$5:$K$10004,(DU$1+194)-4))</f>
        <v/>
      </c>
      <c r="DT198">
        <f>IF(ISNA(DR198),NA(),Capability!$K$8)</f>
        <v/>
      </c>
      <c r="DU198">
        <f>IF(ISNA(DR198),NA(),Capability!$J$8)</f>
        <v/>
      </c>
      <c r="DV198">
        <f>IF(ISNA(DR198),NA(),Capability!$L$8)</f>
        <v/>
      </c>
      <c r="DW198">
        <f>IF(OR(ISNA(DS198),ISNA(DS197)),NA(),ABS(DS198-DS197))</f>
        <v/>
      </c>
      <c r="DX198">
        <f>IF(ISNA(DR198),NA(),Capability!$N$8)</f>
        <v/>
      </c>
      <c r="DY198">
        <f>IF(ISNA(DR198),NA(),IF(OR(Capability!$Q$8="",Settings!$F$7&lt;&gt;"Y"),NA(),Capability!$Q$8))</f>
        <v/>
      </c>
      <c r="DZ198">
        <f>IF(ISNA(DR198),NA(),IF(OR(Capability!$P$8="",Settings!$F$7&lt;&gt;"Y"),NA(),Capability!$P$8))</f>
        <v/>
      </c>
      <c r="EF198">
        <f>IF((EI$1+194)&gt;EG$1,NA(),(EI$1+194)-4)</f>
        <v/>
      </c>
      <c r="EG198">
        <f>IF((EI$1+194)&gt;EG$1,NA(),INDEX('Data Entry'!$L$5:$L$10004,(EI$1+194)-4))</f>
        <v/>
      </c>
      <c r="EH198">
        <f>IF(ISNA(EF198),NA(),Capability!$K$9)</f>
        <v/>
      </c>
      <c r="EI198">
        <f>IF(ISNA(EF198),NA(),Capability!$J$9)</f>
        <v/>
      </c>
      <c r="EJ198">
        <f>IF(ISNA(EF198),NA(),Capability!$L$9)</f>
        <v/>
      </c>
      <c r="EK198">
        <f>IF(OR(ISNA(EG198),ISNA(EG197)),NA(),ABS(EG198-EG197))</f>
        <v/>
      </c>
      <c r="EL198">
        <f>IF(ISNA(EF198),NA(),Capability!$N$9)</f>
        <v/>
      </c>
      <c r="EM198">
        <f>IF(ISNA(EF198),NA(),IF(OR(Capability!$Q$9="",Settings!$F$7&lt;&gt;"Y"),NA(),Capability!$Q$9))</f>
        <v/>
      </c>
      <c r="EN198">
        <f>IF(ISNA(EF198),NA(),IF(OR(Capability!$P$9="",Settings!$F$7&lt;&gt;"Y"),NA(),Capability!$P$9))</f>
        <v/>
      </c>
      <c r="ET198">
        <f>IF((EW$1+194)&gt;EU$1,NA(),(EW$1+194)-4)</f>
        <v/>
      </c>
      <c r="EU198">
        <f>IF((EW$1+194)&gt;EU$1,NA(),INDEX('Data Entry'!$M$5:$M$10004,(EW$1+194)-4))</f>
        <v/>
      </c>
      <c r="EV198">
        <f>IF(ISNA(ET198),NA(),Capability!$K$10)</f>
        <v/>
      </c>
      <c r="EW198">
        <f>IF(ISNA(ET198),NA(),Capability!$J$10)</f>
        <v/>
      </c>
      <c r="EX198">
        <f>IF(ISNA(ET198),NA(),Capability!$L$10)</f>
        <v/>
      </c>
      <c r="EY198">
        <f>IF(OR(ISNA(EU198),ISNA(EU197)),NA(),ABS(EU198-EU197))</f>
        <v/>
      </c>
      <c r="EZ198">
        <f>IF(ISNA(ET198),NA(),Capability!$N$10)</f>
        <v/>
      </c>
      <c r="FA198">
        <f>IF(ISNA(ET198),NA(),IF(OR(Capability!$Q$10="",Settings!$F$7&lt;&gt;"Y"),NA(),Capability!$Q$10))</f>
        <v/>
      </c>
      <c r="FB198">
        <f>IF(ISNA(ET198),NA(),IF(OR(Capability!$P$10="",Settings!$F$7&lt;&gt;"Y"),NA(),Capability!$P$10))</f>
        <v/>
      </c>
      <c r="FH198">
        <f>IF((FK$1+194)&gt;FI$1,NA(),(FK$1+194)-4)</f>
        <v/>
      </c>
      <c r="FI198">
        <f>IF((FK$1+194)&gt;FI$1,NA(),INDEX('Data Entry'!$N$5:$N$10004,(FK$1+194)-4))</f>
        <v/>
      </c>
      <c r="FJ198">
        <f>IF(ISNA(FH198),NA(),Capability!$K$11)</f>
        <v/>
      </c>
      <c r="FK198">
        <f>IF(ISNA(FH198),NA(),Capability!$J$11)</f>
        <v/>
      </c>
      <c r="FL198">
        <f>IF(ISNA(FH198),NA(),Capability!$L$11)</f>
        <v/>
      </c>
      <c r="FM198">
        <f>IF(OR(ISNA(FI198),ISNA(FI197)),NA(),ABS(FI198-FI197))</f>
        <v/>
      </c>
      <c r="FN198">
        <f>IF(ISNA(FH198),NA(),Capability!$N$11)</f>
        <v/>
      </c>
      <c r="FO198">
        <f>IF(ISNA(FH198),NA(),IF(OR(Capability!$Q$11="",Settings!$F$7&lt;&gt;"Y"),NA(),Capability!$Q$11))</f>
        <v/>
      </c>
      <c r="FP198">
        <f>IF(ISNA(FH198),NA(),IF(OR(Capability!$P$11="",Settings!$F$7&lt;&gt;"Y"),NA(),Capability!$P$11))</f>
        <v/>
      </c>
      <c r="FV198">
        <f>IF((FY$1+194)&gt;FW$1,NA(),(FY$1+194)-4)</f>
        <v/>
      </c>
      <c r="FW198">
        <f>IF((FY$1+194)&gt;FW$1,NA(),INDEX('Data Entry'!$O$5:$O$10004,(FY$1+194)-4))</f>
        <v/>
      </c>
      <c r="FX198">
        <f>IF(ISNA(FV198),NA(),Capability!$K$12)</f>
        <v/>
      </c>
      <c r="FY198">
        <f>IF(ISNA(FV198),NA(),Capability!$J$12)</f>
        <v/>
      </c>
      <c r="FZ198">
        <f>IF(ISNA(FV198),NA(),Capability!$L$12)</f>
        <v/>
      </c>
      <c r="GA198">
        <f>IF(OR(ISNA(FW198),ISNA(FW197)),NA(),ABS(FW198-FW197))</f>
        <v/>
      </c>
      <c r="GB198">
        <f>IF(ISNA(FV198),NA(),Capability!$N$12)</f>
        <v/>
      </c>
      <c r="GC198">
        <f>IF(ISNA(FV198),NA(),IF(OR(Capability!$Q$12="",Settings!$F$7&lt;&gt;"Y"),NA(),Capability!$Q$12))</f>
        <v/>
      </c>
      <c r="GD198">
        <f>IF(ISNA(FV198),NA(),IF(OR(Capability!$P$12="",Settings!$F$7&lt;&gt;"Y"),NA(),Capability!$P$12))</f>
        <v/>
      </c>
      <c r="GJ198">
        <f>IF((GM$1+194)&gt;GK$1,NA(),(GM$1+194)-4)</f>
        <v/>
      </c>
      <c r="GK198">
        <f>IF((GM$1+194)&gt;GK$1,NA(),INDEX('Data Entry'!$P$5:$P$10004,(GM$1+194)-4))</f>
        <v/>
      </c>
      <c r="GL198">
        <f>IF(ISNA(GJ198),NA(),Capability!$K$13)</f>
        <v/>
      </c>
      <c r="GM198">
        <f>IF(ISNA(GJ198),NA(),Capability!$J$13)</f>
        <v/>
      </c>
      <c r="GN198">
        <f>IF(ISNA(GJ198),NA(),Capability!$L$13)</f>
        <v/>
      </c>
      <c r="GO198">
        <f>IF(OR(ISNA(GK198),ISNA(GK197)),NA(),ABS(GK198-GK197))</f>
        <v/>
      </c>
      <c r="GP198">
        <f>IF(ISNA(GJ198),NA(),Capability!$N$13)</f>
        <v/>
      </c>
      <c r="GQ198">
        <f>IF(ISNA(GJ198),NA(),IF(OR(Capability!$Q$13="",Settings!$F$7&lt;&gt;"Y"),NA(),Capability!$Q$13))</f>
        <v/>
      </c>
      <c r="GR198">
        <f>IF(ISNA(GJ198),NA(),IF(OR(Capability!$P$13="",Settings!$F$7&lt;&gt;"Y"),NA(),Capability!$P$13))</f>
        <v/>
      </c>
      <c r="GX198">
        <f>IF((HA$1+194)&gt;GY$1,NA(),(HA$1+194)-4)</f>
        <v/>
      </c>
      <c r="GY198">
        <f>IF((HA$1+194)&gt;GY$1,NA(),INDEX('Data Entry'!$Q$5:$Q$10004,(HA$1+194)-4))</f>
        <v/>
      </c>
      <c r="GZ198">
        <f>IF(ISNA(GX198),NA(),Capability!$K$14)</f>
        <v/>
      </c>
      <c r="HA198">
        <f>IF(ISNA(GX198),NA(),Capability!$J$14)</f>
        <v/>
      </c>
      <c r="HB198">
        <f>IF(ISNA(GX198),NA(),Capability!$L$14)</f>
        <v/>
      </c>
      <c r="HC198">
        <f>IF(OR(ISNA(GY198),ISNA(GY197)),NA(),ABS(GY198-GY197))</f>
        <v/>
      </c>
      <c r="HD198">
        <f>IF(ISNA(GX198),NA(),Capability!$N$14)</f>
        <v/>
      </c>
      <c r="HE198">
        <f>IF(ISNA(GX198),NA(),IF(OR(Capability!$Q$14="",Settings!$F$7&lt;&gt;"Y"),NA(),Capability!$Q$14))</f>
        <v/>
      </c>
      <c r="HF198">
        <f>IF(ISNA(GX198),NA(),IF(OR(Capability!$P$14="",Settings!$F$7&lt;&gt;"Y"),NA(),Capability!$P$14))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P199">
        <f>IF((CS$1+195)&gt;CQ$1,NA(),(CS$1+195)-4)</f>
        <v/>
      </c>
      <c r="CQ199">
        <f>IF((CS$1+195)&gt;CQ$1,NA(),INDEX('Data Entry'!$I$5:$I$10004,(CS$1+195)-4))</f>
        <v/>
      </c>
      <c r="CR199">
        <f>IF(ISNA(CP199),NA(),Capability!$K$6)</f>
        <v/>
      </c>
      <c r="CS199">
        <f>IF(ISNA(CP199),NA(),Capability!$J$6)</f>
        <v/>
      </c>
      <c r="CT199">
        <f>IF(ISNA(CP199),NA(),Capability!$L$6)</f>
        <v/>
      </c>
      <c r="CU199">
        <f>IF(OR(ISNA(CQ199),ISNA(CQ198)),NA(),ABS(CQ199-CQ198))</f>
        <v/>
      </c>
      <c r="CV199">
        <f>IF(ISNA(CP199),NA(),Capability!$N$6)</f>
        <v/>
      </c>
      <c r="CW199">
        <f>IF(ISNA(CP199),NA(),IF(OR(Capability!$Q$6="",Settings!$F$7&lt;&gt;"Y"),NA(),Capability!$Q$6))</f>
        <v/>
      </c>
      <c r="CX199">
        <f>IF(ISNA(CP199),NA(),IF(OR(Capability!$P$6="",Settings!$F$7&lt;&gt;"Y"),NA(),Capability!$P$6))</f>
        <v/>
      </c>
      <c r="DD199">
        <f>IF((DG$1+195)&gt;DE$1,NA(),(DG$1+195)-4)</f>
        <v/>
      </c>
      <c r="DE199">
        <f>IF((DG$1+195)&gt;DE$1,NA(),INDEX('Data Entry'!$J$5:$J$10004,(DG$1+195)-4))</f>
        <v/>
      </c>
      <c r="DF199">
        <f>IF(ISNA(DD199),NA(),Capability!$K$7)</f>
        <v/>
      </c>
      <c r="DG199">
        <f>IF(ISNA(DD199),NA(),Capability!$J$7)</f>
        <v/>
      </c>
      <c r="DH199">
        <f>IF(ISNA(DD199),NA(),Capability!$L$7)</f>
        <v/>
      </c>
      <c r="DI199">
        <f>IF(OR(ISNA(DE199),ISNA(DE198)),NA(),ABS(DE199-DE198))</f>
        <v/>
      </c>
      <c r="DJ199">
        <f>IF(ISNA(DD199),NA(),Capability!$N$7)</f>
        <v/>
      </c>
      <c r="DK199">
        <f>IF(ISNA(DD199),NA(),IF(OR(Capability!$Q$7="",Settings!$F$7&lt;&gt;"Y"),NA(),Capability!$Q$7))</f>
        <v/>
      </c>
      <c r="DL199">
        <f>IF(ISNA(DD199),NA(),IF(OR(Capability!$P$7="",Settings!$F$7&lt;&gt;"Y"),NA(),Capability!$P$7))</f>
        <v/>
      </c>
      <c r="DR199">
        <f>IF((DU$1+195)&gt;DS$1,NA(),(DU$1+195)-4)</f>
        <v/>
      </c>
      <c r="DS199">
        <f>IF((DU$1+195)&gt;DS$1,NA(),INDEX('Data Entry'!$K$5:$K$10004,(DU$1+195)-4))</f>
        <v/>
      </c>
      <c r="DT199">
        <f>IF(ISNA(DR199),NA(),Capability!$K$8)</f>
        <v/>
      </c>
      <c r="DU199">
        <f>IF(ISNA(DR199),NA(),Capability!$J$8)</f>
        <v/>
      </c>
      <c r="DV199">
        <f>IF(ISNA(DR199),NA(),Capability!$L$8)</f>
        <v/>
      </c>
      <c r="DW199">
        <f>IF(OR(ISNA(DS199),ISNA(DS198)),NA(),ABS(DS199-DS198))</f>
        <v/>
      </c>
      <c r="DX199">
        <f>IF(ISNA(DR199),NA(),Capability!$N$8)</f>
        <v/>
      </c>
      <c r="DY199">
        <f>IF(ISNA(DR199),NA(),IF(OR(Capability!$Q$8="",Settings!$F$7&lt;&gt;"Y"),NA(),Capability!$Q$8))</f>
        <v/>
      </c>
      <c r="DZ199">
        <f>IF(ISNA(DR199),NA(),IF(OR(Capability!$P$8="",Settings!$F$7&lt;&gt;"Y"),NA(),Capability!$P$8))</f>
        <v/>
      </c>
      <c r="EF199">
        <f>IF((EI$1+195)&gt;EG$1,NA(),(EI$1+195)-4)</f>
        <v/>
      </c>
      <c r="EG199">
        <f>IF((EI$1+195)&gt;EG$1,NA(),INDEX('Data Entry'!$L$5:$L$10004,(EI$1+195)-4))</f>
        <v/>
      </c>
      <c r="EH199">
        <f>IF(ISNA(EF199),NA(),Capability!$K$9)</f>
        <v/>
      </c>
      <c r="EI199">
        <f>IF(ISNA(EF199),NA(),Capability!$J$9)</f>
        <v/>
      </c>
      <c r="EJ199">
        <f>IF(ISNA(EF199),NA(),Capability!$L$9)</f>
        <v/>
      </c>
      <c r="EK199">
        <f>IF(OR(ISNA(EG199),ISNA(EG198)),NA(),ABS(EG199-EG198))</f>
        <v/>
      </c>
      <c r="EL199">
        <f>IF(ISNA(EF199),NA(),Capability!$N$9)</f>
        <v/>
      </c>
      <c r="EM199">
        <f>IF(ISNA(EF199),NA(),IF(OR(Capability!$Q$9="",Settings!$F$7&lt;&gt;"Y"),NA(),Capability!$Q$9))</f>
        <v/>
      </c>
      <c r="EN199">
        <f>IF(ISNA(EF199),NA(),IF(OR(Capability!$P$9="",Settings!$F$7&lt;&gt;"Y"),NA(),Capability!$P$9))</f>
        <v/>
      </c>
      <c r="ET199">
        <f>IF((EW$1+195)&gt;EU$1,NA(),(EW$1+195)-4)</f>
        <v/>
      </c>
      <c r="EU199">
        <f>IF((EW$1+195)&gt;EU$1,NA(),INDEX('Data Entry'!$M$5:$M$10004,(EW$1+195)-4))</f>
        <v/>
      </c>
      <c r="EV199">
        <f>IF(ISNA(ET199),NA(),Capability!$K$10)</f>
        <v/>
      </c>
      <c r="EW199">
        <f>IF(ISNA(ET199),NA(),Capability!$J$10)</f>
        <v/>
      </c>
      <c r="EX199">
        <f>IF(ISNA(ET199),NA(),Capability!$L$10)</f>
        <v/>
      </c>
      <c r="EY199">
        <f>IF(OR(ISNA(EU199),ISNA(EU198)),NA(),ABS(EU199-EU198))</f>
        <v/>
      </c>
      <c r="EZ199">
        <f>IF(ISNA(ET199),NA(),Capability!$N$10)</f>
        <v/>
      </c>
      <c r="FA199">
        <f>IF(ISNA(ET199),NA(),IF(OR(Capability!$Q$10="",Settings!$F$7&lt;&gt;"Y"),NA(),Capability!$Q$10))</f>
        <v/>
      </c>
      <c r="FB199">
        <f>IF(ISNA(ET199),NA(),IF(OR(Capability!$P$10="",Settings!$F$7&lt;&gt;"Y"),NA(),Capability!$P$10))</f>
        <v/>
      </c>
      <c r="FH199">
        <f>IF((FK$1+195)&gt;FI$1,NA(),(FK$1+195)-4)</f>
        <v/>
      </c>
      <c r="FI199">
        <f>IF((FK$1+195)&gt;FI$1,NA(),INDEX('Data Entry'!$N$5:$N$10004,(FK$1+195)-4))</f>
        <v/>
      </c>
      <c r="FJ199">
        <f>IF(ISNA(FH199),NA(),Capability!$K$11)</f>
        <v/>
      </c>
      <c r="FK199">
        <f>IF(ISNA(FH199),NA(),Capability!$J$11)</f>
        <v/>
      </c>
      <c r="FL199">
        <f>IF(ISNA(FH199),NA(),Capability!$L$11)</f>
        <v/>
      </c>
      <c r="FM199">
        <f>IF(OR(ISNA(FI199),ISNA(FI198)),NA(),ABS(FI199-FI198))</f>
        <v/>
      </c>
      <c r="FN199">
        <f>IF(ISNA(FH199),NA(),Capability!$N$11)</f>
        <v/>
      </c>
      <c r="FO199">
        <f>IF(ISNA(FH199),NA(),IF(OR(Capability!$Q$11="",Settings!$F$7&lt;&gt;"Y"),NA(),Capability!$Q$11))</f>
        <v/>
      </c>
      <c r="FP199">
        <f>IF(ISNA(FH199),NA(),IF(OR(Capability!$P$11="",Settings!$F$7&lt;&gt;"Y"),NA(),Capability!$P$11))</f>
        <v/>
      </c>
      <c r="FV199">
        <f>IF((FY$1+195)&gt;FW$1,NA(),(FY$1+195)-4)</f>
        <v/>
      </c>
      <c r="FW199">
        <f>IF((FY$1+195)&gt;FW$1,NA(),INDEX('Data Entry'!$O$5:$O$10004,(FY$1+195)-4))</f>
        <v/>
      </c>
      <c r="FX199">
        <f>IF(ISNA(FV199),NA(),Capability!$K$12)</f>
        <v/>
      </c>
      <c r="FY199">
        <f>IF(ISNA(FV199),NA(),Capability!$J$12)</f>
        <v/>
      </c>
      <c r="FZ199">
        <f>IF(ISNA(FV199),NA(),Capability!$L$12)</f>
        <v/>
      </c>
      <c r="GA199">
        <f>IF(OR(ISNA(FW199),ISNA(FW198)),NA(),ABS(FW199-FW198))</f>
        <v/>
      </c>
      <c r="GB199">
        <f>IF(ISNA(FV199),NA(),Capability!$N$12)</f>
        <v/>
      </c>
      <c r="GC199">
        <f>IF(ISNA(FV199),NA(),IF(OR(Capability!$Q$12="",Settings!$F$7&lt;&gt;"Y"),NA(),Capability!$Q$12))</f>
        <v/>
      </c>
      <c r="GD199">
        <f>IF(ISNA(FV199),NA(),IF(OR(Capability!$P$12="",Settings!$F$7&lt;&gt;"Y"),NA(),Capability!$P$12))</f>
        <v/>
      </c>
      <c r="GJ199">
        <f>IF((GM$1+195)&gt;GK$1,NA(),(GM$1+195)-4)</f>
        <v/>
      </c>
      <c r="GK199">
        <f>IF((GM$1+195)&gt;GK$1,NA(),INDEX('Data Entry'!$P$5:$P$10004,(GM$1+195)-4))</f>
        <v/>
      </c>
      <c r="GL199">
        <f>IF(ISNA(GJ199),NA(),Capability!$K$13)</f>
        <v/>
      </c>
      <c r="GM199">
        <f>IF(ISNA(GJ199),NA(),Capability!$J$13)</f>
        <v/>
      </c>
      <c r="GN199">
        <f>IF(ISNA(GJ199),NA(),Capability!$L$13)</f>
        <v/>
      </c>
      <c r="GO199">
        <f>IF(OR(ISNA(GK199),ISNA(GK198)),NA(),ABS(GK199-GK198))</f>
        <v/>
      </c>
      <c r="GP199">
        <f>IF(ISNA(GJ199),NA(),Capability!$N$13)</f>
        <v/>
      </c>
      <c r="GQ199">
        <f>IF(ISNA(GJ199),NA(),IF(OR(Capability!$Q$13="",Settings!$F$7&lt;&gt;"Y"),NA(),Capability!$Q$13))</f>
        <v/>
      </c>
      <c r="GR199">
        <f>IF(ISNA(GJ199),NA(),IF(OR(Capability!$P$13="",Settings!$F$7&lt;&gt;"Y"),NA(),Capability!$P$13))</f>
        <v/>
      </c>
      <c r="GX199">
        <f>IF((HA$1+195)&gt;GY$1,NA(),(HA$1+195)-4)</f>
        <v/>
      </c>
      <c r="GY199">
        <f>IF((HA$1+195)&gt;GY$1,NA(),INDEX('Data Entry'!$Q$5:$Q$10004,(HA$1+195)-4))</f>
        <v/>
      </c>
      <c r="GZ199">
        <f>IF(ISNA(GX199),NA(),Capability!$K$14)</f>
        <v/>
      </c>
      <c r="HA199">
        <f>IF(ISNA(GX199),NA(),Capability!$J$14)</f>
        <v/>
      </c>
      <c r="HB199">
        <f>IF(ISNA(GX199),NA(),Capability!$L$14)</f>
        <v/>
      </c>
      <c r="HC199">
        <f>IF(OR(ISNA(GY199),ISNA(GY198)),NA(),ABS(GY199-GY198))</f>
        <v/>
      </c>
      <c r="HD199">
        <f>IF(ISNA(GX199),NA(),Capability!$N$14)</f>
        <v/>
      </c>
      <c r="HE199">
        <f>IF(ISNA(GX199),NA(),IF(OR(Capability!$Q$14="",Settings!$F$7&lt;&gt;"Y"),NA(),Capability!$Q$14))</f>
        <v/>
      </c>
      <c r="HF199">
        <f>IF(ISNA(GX199),NA(),IF(OR(Capability!$P$14="",Settings!$F$7&lt;&gt;"Y"),NA(),Capability!$P$14))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P200">
        <f>IF((CS$1+196)&gt;CQ$1,NA(),(CS$1+196)-4)</f>
        <v/>
      </c>
      <c r="CQ200">
        <f>IF((CS$1+196)&gt;CQ$1,NA(),INDEX('Data Entry'!$I$5:$I$10004,(CS$1+196)-4))</f>
        <v/>
      </c>
      <c r="CR200">
        <f>IF(ISNA(CP200),NA(),Capability!$K$6)</f>
        <v/>
      </c>
      <c r="CS200">
        <f>IF(ISNA(CP200),NA(),Capability!$J$6)</f>
        <v/>
      </c>
      <c r="CT200">
        <f>IF(ISNA(CP200),NA(),Capability!$L$6)</f>
        <v/>
      </c>
      <c r="CU200">
        <f>IF(OR(ISNA(CQ200),ISNA(CQ199)),NA(),ABS(CQ200-CQ199))</f>
        <v/>
      </c>
      <c r="CV200">
        <f>IF(ISNA(CP200),NA(),Capability!$N$6)</f>
        <v/>
      </c>
      <c r="CW200">
        <f>IF(ISNA(CP200),NA(),IF(OR(Capability!$Q$6="",Settings!$F$7&lt;&gt;"Y"),NA(),Capability!$Q$6))</f>
        <v/>
      </c>
      <c r="CX200">
        <f>IF(ISNA(CP200),NA(),IF(OR(Capability!$P$6="",Settings!$F$7&lt;&gt;"Y"),NA(),Capability!$P$6))</f>
        <v/>
      </c>
      <c r="DD200">
        <f>IF((DG$1+196)&gt;DE$1,NA(),(DG$1+196)-4)</f>
        <v/>
      </c>
      <c r="DE200">
        <f>IF((DG$1+196)&gt;DE$1,NA(),INDEX('Data Entry'!$J$5:$J$10004,(DG$1+196)-4))</f>
        <v/>
      </c>
      <c r="DF200">
        <f>IF(ISNA(DD200),NA(),Capability!$K$7)</f>
        <v/>
      </c>
      <c r="DG200">
        <f>IF(ISNA(DD200),NA(),Capability!$J$7)</f>
        <v/>
      </c>
      <c r="DH200">
        <f>IF(ISNA(DD200),NA(),Capability!$L$7)</f>
        <v/>
      </c>
      <c r="DI200">
        <f>IF(OR(ISNA(DE200),ISNA(DE199)),NA(),ABS(DE200-DE199))</f>
        <v/>
      </c>
      <c r="DJ200">
        <f>IF(ISNA(DD200),NA(),Capability!$N$7)</f>
        <v/>
      </c>
      <c r="DK200">
        <f>IF(ISNA(DD200),NA(),IF(OR(Capability!$Q$7="",Settings!$F$7&lt;&gt;"Y"),NA(),Capability!$Q$7))</f>
        <v/>
      </c>
      <c r="DL200">
        <f>IF(ISNA(DD200),NA(),IF(OR(Capability!$P$7="",Settings!$F$7&lt;&gt;"Y"),NA(),Capability!$P$7))</f>
        <v/>
      </c>
      <c r="DR200">
        <f>IF((DU$1+196)&gt;DS$1,NA(),(DU$1+196)-4)</f>
        <v/>
      </c>
      <c r="DS200">
        <f>IF((DU$1+196)&gt;DS$1,NA(),INDEX('Data Entry'!$K$5:$K$10004,(DU$1+196)-4))</f>
        <v/>
      </c>
      <c r="DT200">
        <f>IF(ISNA(DR200),NA(),Capability!$K$8)</f>
        <v/>
      </c>
      <c r="DU200">
        <f>IF(ISNA(DR200),NA(),Capability!$J$8)</f>
        <v/>
      </c>
      <c r="DV200">
        <f>IF(ISNA(DR200),NA(),Capability!$L$8)</f>
        <v/>
      </c>
      <c r="DW200">
        <f>IF(OR(ISNA(DS200),ISNA(DS199)),NA(),ABS(DS200-DS199))</f>
        <v/>
      </c>
      <c r="DX200">
        <f>IF(ISNA(DR200),NA(),Capability!$N$8)</f>
        <v/>
      </c>
      <c r="DY200">
        <f>IF(ISNA(DR200),NA(),IF(OR(Capability!$Q$8="",Settings!$F$7&lt;&gt;"Y"),NA(),Capability!$Q$8))</f>
        <v/>
      </c>
      <c r="DZ200">
        <f>IF(ISNA(DR200),NA(),IF(OR(Capability!$P$8="",Settings!$F$7&lt;&gt;"Y"),NA(),Capability!$P$8))</f>
        <v/>
      </c>
      <c r="EF200">
        <f>IF((EI$1+196)&gt;EG$1,NA(),(EI$1+196)-4)</f>
        <v/>
      </c>
      <c r="EG200">
        <f>IF((EI$1+196)&gt;EG$1,NA(),INDEX('Data Entry'!$L$5:$L$10004,(EI$1+196)-4))</f>
        <v/>
      </c>
      <c r="EH200">
        <f>IF(ISNA(EF200),NA(),Capability!$K$9)</f>
        <v/>
      </c>
      <c r="EI200">
        <f>IF(ISNA(EF200),NA(),Capability!$J$9)</f>
        <v/>
      </c>
      <c r="EJ200">
        <f>IF(ISNA(EF200),NA(),Capability!$L$9)</f>
        <v/>
      </c>
      <c r="EK200">
        <f>IF(OR(ISNA(EG200),ISNA(EG199)),NA(),ABS(EG200-EG199))</f>
        <v/>
      </c>
      <c r="EL200">
        <f>IF(ISNA(EF200),NA(),Capability!$N$9)</f>
        <v/>
      </c>
      <c r="EM200">
        <f>IF(ISNA(EF200),NA(),IF(OR(Capability!$Q$9="",Settings!$F$7&lt;&gt;"Y"),NA(),Capability!$Q$9))</f>
        <v/>
      </c>
      <c r="EN200">
        <f>IF(ISNA(EF200),NA(),IF(OR(Capability!$P$9="",Settings!$F$7&lt;&gt;"Y"),NA(),Capability!$P$9))</f>
        <v/>
      </c>
      <c r="ET200">
        <f>IF((EW$1+196)&gt;EU$1,NA(),(EW$1+196)-4)</f>
        <v/>
      </c>
      <c r="EU200">
        <f>IF((EW$1+196)&gt;EU$1,NA(),INDEX('Data Entry'!$M$5:$M$10004,(EW$1+196)-4))</f>
        <v/>
      </c>
      <c r="EV200">
        <f>IF(ISNA(ET200),NA(),Capability!$K$10)</f>
        <v/>
      </c>
      <c r="EW200">
        <f>IF(ISNA(ET200),NA(),Capability!$J$10)</f>
        <v/>
      </c>
      <c r="EX200">
        <f>IF(ISNA(ET200),NA(),Capability!$L$10)</f>
        <v/>
      </c>
      <c r="EY200">
        <f>IF(OR(ISNA(EU200),ISNA(EU199)),NA(),ABS(EU200-EU199))</f>
        <v/>
      </c>
      <c r="EZ200">
        <f>IF(ISNA(ET200),NA(),Capability!$N$10)</f>
        <v/>
      </c>
      <c r="FA200">
        <f>IF(ISNA(ET200),NA(),IF(OR(Capability!$Q$10="",Settings!$F$7&lt;&gt;"Y"),NA(),Capability!$Q$10))</f>
        <v/>
      </c>
      <c r="FB200">
        <f>IF(ISNA(ET200),NA(),IF(OR(Capability!$P$10="",Settings!$F$7&lt;&gt;"Y"),NA(),Capability!$P$10))</f>
        <v/>
      </c>
      <c r="FH200">
        <f>IF((FK$1+196)&gt;FI$1,NA(),(FK$1+196)-4)</f>
        <v/>
      </c>
      <c r="FI200">
        <f>IF((FK$1+196)&gt;FI$1,NA(),INDEX('Data Entry'!$N$5:$N$10004,(FK$1+196)-4))</f>
        <v/>
      </c>
      <c r="FJ200">
        <f>IF(ISNA(FH200),NA(),Capability!$K$11)</f>
        <v/>
      </c>
      <c r="FK200">
        <f>IF(ISNA(FH200),NA(),Capability!$J$11)</f>
        <v/>
      </c>
      <c r="FL200">
        <f>IF(ISNA(FH200),NA(),Capability!$L$11)</f>
        <v/>
      </c>
      <c r="FM200">
        <f>IF(OR(ISNA(FI200),ISNA(FI199)),NA(),ABS(FI200-FI199))</f>
        <v/>
      </c>
      <c r="FN200">
        <f>IF(ISNA(FH200),NA(),Capability!$N$11)</f>
        <v/>
      </c>
      <c r="FO200">
        <f>IF(ISNA(FH200),NA(),IF(OR(Capability!$Q$11="",Settings!$F$7&lt;&gt;"Y"),NA(),Capability!$Q$11))</f>
        <v/>
      </c>
      <c r="FP200">
        <f>IF(ISNA(FH200),NA(),IF(OR(Capability!$P$11="",Settings!$F$7&lt;&gt;"Y"),NA(),Capability!$P$11))</f>
        <v/>
      </c>
      <c r="FV200">
        <f>IF((FY$1+196)&gt;FW$1,NA(),(FY$1+196)-4)</f>
        <v/>
      </c>
      <c r="FW200">
        <f>IF((FY$1+196)&gt;FW$1,NA(),INDEX('Data Entry'!$O$5:$O$10004,(FY$1+196)-4))</f>
        <v/>
      </c>
      <c r="FX200">
        <f>IF(ISNA(FV200),NA(),Capability!$K$12)</f>
        <v/>
      </c>
      <c r="FY200">
        <f>IF(ISNA(FV200),NA(),Capability!$J$12)</f>
        <v/>
      </c>
      <c r="FZ200">
        <f>IF(ISNA(FV200),NA(),Capability!$L$12)</f>
        <v/>
      </c>
      <c r="GA200">
        <f>IF(OR(ISNA(FW200),ISNA(FW199)),NA(),ABS(FW200-FW199))</f>
        <v/>
      </c>
      <c r="GB200">
        <f>IF(ISNA(FV200),NA(),Capability!$N$12)</f>
        <v/>
      </c>
      <c r="GC200">
        <f>IF(ISNA(FV200),NA(),IF(OR(Capability!$Q$12="",Settings!$F$7&lt;&gt;"Y"),NA(),Capability!$Q$12))</f>
        <v/>
      </c>
      <c r="GD200">
        <f>IF(ISNA(FV200),NA(),IF(OR(Capability!$P$12="",Settings!$F$7&lt;&gt;"Y"),NA(),Capability!$P$12))</f>
        <v/>
      </c>
      <c r="GJ200">
        <f>IF((GM$1+196)&gt;GK$1,NA(),(GM$1+196)-4)</f>
        <v/>
      </c>
      <c r="GK200">
        <f>IF((GM$1+196)&gt;GK$1,NA(),INDEX('Data Entry'!$P$5:$P$10004,(GM$1+196)-4))</f>
        <v/>
      </c>
      <c r="GL200">
        <f>IF(ISNA(GJ200),NA(),Capability!$K$13)</f>
        <v/>
      </c>
      <c r="GM200">
        <f>IF(ISNA(GJ200),NA(),Capability!$J$13)</f>
        <v/>
      </c>
      <c r="GN200">
        <f>IF(ISNA(GJ200),NA(),Capability!$L$13)</f>
        <v/>
      </c>
      <c r="GO200">
        <f>IF(OR(ISNA(GK200),ISNA(GK199)),NA(),ABS(GK200-GK199))</f>
        <v/>
      </c>
      <c r="GP200">
        <f>IF(ISNA(GJ200),NA(),Capability!$N$13)</f>
        <v/>
      </c>
      <c r="GQ200">
        <f>IF(ISNA(GJ200),NA(),IF(OR(Capability!$Q$13="",Settings!$F$7&lt;&gt;"Y"),NA(),Capability!$Q$13))</f>
        <v/>
      </c>
      <c r="GR200">
        <f>IF(ISNA(GJ200),NA(),IF(OR(Capability!$P$13="",Settings!$F$7&lt;&gt;"Y"),NA(),Capability!$P$13))</f>
        <v/>
      </c>
      <c r="GX200">
        <f>IF((HA$1+196)&gt;GY$1,NA(),(HA$1+196)-4)</f>
        <v/>
      </c>
      <c r="GY200">
        <f>IF((HA$1+196)&gt;GY$1,NA(),INDEX('Data Entry'!$Q$5:$Q$10004,(HA$1+196)-4))</f>
        <v/>
      </c>
      <c r="GZ200">
        <f>IF(ISNA(GX200),NA(),Capability!$K$14)</f>
        <v/>
      </c>
      <c r="HA200">
        <f>IF(ISNA(GX200),NA(),Capability!$J$14)</f>
        <v/>
      </c>
      <c r="HB200">
        <f>IF(ISNA(GX200),NA(),Capability!$L$14)</f>
        <v/>
      </c>
      <c r="HC200">
        <f>IF(OR(ISNA(GY200),ISNA(GY199)),NA(),ABS(GY200-GY199))</f>
        <v/>
      </c>
      <c r="HD200">
        <f>IF(ISNA(GX200),NA(),Capability!$N$14)</f>
        <v/>
      </c>
      <c r="HE200">
        <f>IF(ISNA(GX200),NA(),IF(OR(Capability!$Q$14="",Settings!$F$7&lt;&gt;"Y"),NA(),Capability!$Q$14))</f>
        <v/>
      </c>
      <c r="HF200">
        <f>IF(ISNA(GX200),NA(),IF(OR(Capability!$P$14="",Settings!$F$7&lt;&gt;"Y"),NA(),Capability!$P$14))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P201">
        <f>IF((CS$1+197)&gt;CQ$1,NA(),(CS$1+197)-4)</f>
        <v/>
      </c>
      <c r="CQ201">
        <f>IF((CS$1+197)&gt;CQ$1,NA(),INDEX('Data Entry'!$I$5:$I$10004,(CS$1+197)-4))</f>
        <v/>
      </c>
      <c r="CR201">
        <f>IF(ISNA(CP201),NA(),Capability!$K$6)</f>
        <v/>
      </c>
      <c r="CS201">
        <f>IF(ISNA(CP201),NA(),Capability!$J$6)</f>
        <v/>
      </c>
      <c r="CT201">
        <f>IF(ISNA(CP201),NA(),Capability!$L$6)</f>
        <v/>
      </c>
      <c r="CU201">
        <f>IF(OR(ISNA(CQ201),ISNA(CQ200)),NA(),ABS(CQ201-CQ200))</f>
        <v/>
      </c>
      <c r="CV201">
        <f>IF(ISNA(CP201),NA(),Capability!$N$6)</f>
        <v/>
      </c>
      <c r="CW201">
        <f>IF(ISNA(CP201),NA(),IF(OR(Capability!$Q$6="",Settings!$F$7&lt;&gt;"Y"),NA(),Capability!$Q$6))</f>
        <v/>
      </c>
      <c r="CX201">
        <f>IF(ISNA(CP201),NA(),IF(OR(Capability!$P$6="",Settings!$F$7&lt;&gt;"Y"),NA(),Capability!$P$6))</f>
        <v/>
      </c>
      <c r="DD201">
        <f>IF((DG$1+197)&gt;DE$1,NA(),(DG$1+197)-4)</f>
        <v/>
      </c>
      <c r="DE201">
        <f>IF((DG$1+197)&gt;DE$1,NA(),INDEX('Data Entry'!$J$5:$J$10004,(DG$1+197)-4))</f>
        <v/>
      </c>
      <c r="DF201">
        <f>IF(ISNA(DD201),NA(),Capability!$K$7)</f>
        <v/>
      </c>
      <c r="DG201">
        <f>IF(ISNA(DD201),NA(),Capability!$J$7)</f>
        <v/>
      </c>
      <c r="DH201">
        <f>IF(ISNA(DD201),NA(),Capability!$L$7)</f>
        <v/>
      </c>
      <c r="DI201">
        <f>IF(OR(ISNA(DE201),ISNA(DE200)),NA(),ABS(DE201-DE200))</f>
        <v/>
      </c>
      <c r="DJ201">
        <f>IF(ISNA(DD201),NA(),Capability!$N$7)</f>
        <v/>
      </c>
      <c r="DK201">
        <f>IF(ISNA(DD201),NA(),IF(OR(Capability!$Q$7="",Settings!$F$7&lt;&gt;"Y"),NA(),Capability!$Q$7))</f>
        <v/>
      </c>
      <c r="DL201">
        <f>IF(ISNA(DD201),NA(),IF(OR(Capability!$P$7="",Settings!$F$7&lt;&gt;"Y"),NA(),Capability!$P$7))</f>
        <v/>
      </c>
      <c r="DR201">
        <f>IF((DU$1+197)&gt;DS$1,NA(),(DU$1+197)-4)</f>
        <v/>
      </c>
      <c r="DS201">
        <f>IF((DU$1+197)&gt;DS$1,NA(),INDEX('Data Entry'!$K$5:$K$10004,(DU$1+197)-4))</f>
        <v/>
      </c>
      <c r="DT201">
        <f>IF(ISNA(DR201),NA(),Capability!$K$8)</f>
        <v/>
      </c>
      <c r="DU201">
        <f>IF(ISNA(DR201),NA(),Capability!$J$8)</f>
        <v/>
      </c>
      <c r="DV201">
        <f>IF(ISNA(DR201),NA(),Capability!$L$8)</f>
        <v/>
      </c>
      <c r="DW201">
        <f>IF(OR(ISNA(DS201),ISNA(DS200)),NA(),ABS(DS201-DS200))</f>
        <v/>
      </c>
      <c r="DX201">
        <f>IF(ISNA(DR201),NA(),Capability!$N$8)</f>
        <v/>
      </c>
      <c r="DY201">
        <f>IF(ISNA(DR201),NA(),IF(OR(Capability!$Q$8="",Settings!$F$7&lt;&gt;"Y"),NA(),Capability!$Q$8))</f>
        <v/>
      </c>
      <c r="DZ201">
        <f>IF(ISNA(DR201),NA(),IF(OR(Capability!$P$8="",Settings!$F$7&lt;&gt;"Y"),NA(),Capability!$P$8))</f>
        <v/>
      </c>
      <c r="EF201">
        <f>IF((EI$1+197)&gt;EG$1,NA(),(EI$1+197)-4)</f>
        <v/>
      </c>
      <c r="EG201">
        <f>IF((EI$1+197)&gt;EG$1,NA(),INDEX('Data Entry'!$L$5:$L$10004,(EI$1+197)-4))</f>
        <v/>
      </c>
      <c r="EH201">
        <f>IF(ISNA(EF201),NA(),Capability!$K$9)</f>
        <v/>
      </c>
      <c r="EI201">
        <f>IF(ISNA(EF201),NA(),Capability!$J$9)</f>
        <v/>
      </c>
      <c r="EJ201">
        <f>IF(ISNA(EF201),NA(),Capability!$L$9)</f>
        <v/>
      </c>
      <c r="EK201">
        <f>IF(OR(ISNA(EG201),ISNA(EG200)),NA(),ABS(EG201-EG200))</f>
        <v/>
      </c>
      <c r="EL201">
        <f>IF(ISNA(EF201),NA(),Capability!$N$9)</f>
        <v/>
      </c>
      <c r="EM201">
        <f>IF(ISNA(EF201),NA(),IF(OR(Capability!$Q$9="",Settings!$F$7&lt;&gt;"Y"),NA(),Capability!$Q$9))</f>
        <v/>
      </c>
      <c r="EN201">
        <f>IF(ISNA(EF201),NA(),IF(OR(Capability!$P$9="",Settings!$F$7&lt;&gt;"Y"),NA(),Capability!$P$9))</f>
        <v/>
      </c>
      <c r="ET201">
        <f>IF((EW$1+197)&gt;EU$1,NA(),(EW$1+197)-4)</f>
        <v/>
      </c>
      <c r="EU201">
        <f>IF((EW$1+197)&gt;EU$1,NA(),INDEX('Data Entry'!$M$5:$M$10004,(EW$1+197)-4))</f>
        <v/>
      </c>
      <c r="EV201">
        <f>IF(ISNA(ET201),NA(),Capability!$K$10)</f>
        <v/>
      </c>
      <c r="EW201">
        <f>IF(ISNA(ET201),NA(),Capability!$J$10)</f>
        <v/>
      </c>
      <c r="EX201">
        <f>IF(ISNA(ET201),NA(),Capability!$L$10)</f>
        <v/>
      </c>
      <c r="EY201">
        <f>IF(OR(ISNA(EU201),ISNA(EU200)),NA(),ABS(EU201-EU200))</f>
        <v/>
      </c>
      <c r="EZ201">
        <f>IF(ISNA(ET201),NA(),Capability!$N$10)</f>
        <v/>
      </c>
      <c r="FA201">
        <f>IF(ISNA(ET201),NA(),IF(OR(Capability!$Q$10="",Settings!$F$7&lt;&gt;"Y"),NA(),Capability!$Q$10))</f>
        <v/>
      </c>
      <c r="FB201">
        <f>IF(ISNA(ET201),NA(),IF(OR(Capability!$P$10="",Settings!$F$7&lt;&gt;"Y"),NA(),Capability!$P$10))</f>
        <v/>
      </c>
      <c r="FH201">
        <f>IF((FK$1+197)&gt;FI$1,NA(),(FK$1+197)-4)</f>
        <v/>
      </c>
      <c r="FI201">
        <f>IF((FK$1+197)&gt;FI$1,NA(),INDEX('Data Entry'!$N$5:$N$10004,(FK$1+197)-4))</f>
        <v/>
      </c>
      <c r="FJ201">
        <f>IF(ISNA(FH201),NA(),Capability!$K$11)</f>
        <v/>
      </c>
      <c r="FK201">
        <f>IF(ISNA(FH201),NA(),Capability!$J$11)</f>
        <v/>
      </c>
      <c r="FL201">
        <f>IF(ISNA(FH201),NA(),Capability!$L$11)</f>
        <v/>
      </c>
      <c r="FM201">
        <f>IF(OR(ISNA(FI201),ISNA(FI200)),NA(),ABS(FI201-FI200))</f>
        <v/>
      </c>
      <c r="FN201">
        <f>IF(ISNA(FH201),NA(),Capability!$N$11)</f>
        <v/>
      </c>
      <c r="FO201">
        <f>IF(ISNA(FH201),NA(),IF(OR(Capability!$Q$11="",Settings!$F$7&lt;&gt;"Y"),NA(),Capability!$Q$11))</f>
        <v/>
      </c>
      <c r="FP201">
        <f>IF(ISNA(FH201),NA(),IF(OR(Capability!$P$11="",Settings!$F$7&lt;&gt;"Y"),NA(),Capability!$P$11))</f>
        <v/>
      </c>
      <c r="FV201">
        <f>IF((FY$1+197)&gt;FW$1,NA(),(FY$1+197)-4)</f>
        <v/>
      </c>
      <c r="FW201">
        <f>IF((FY$1+197)&gt;FW$1,NA(),INDEX('Data Entry'!$O$5:$O$10004,(FY$1+197)-4))</f>
        <v/>
      </c>
      <c r="FX201">
        <f>IF(ISNA(FV201),NA(),Capability!$K$12)</f>
        <v/>
      </c>
      <c r="FY201">
        <f>IF(ISNA(FV201),NA(),Capability!$J$12)</f>
        <v/>
      </c>
      <c r="FZ201">
        <f>IF(ISNA(FV201),NA(),Capability!$L$12)</f>
        <v/>
      </c>
      <c r="GA201">
        <f>IF(OR(ISNA(FW201),ISNA(FW200)),NA(),ABS(FW201-FW200))</f>
        <v/>
      </c>
      <c r="GB201">
        <f>IF(ISNA(FV201),NA(),Capability!$N$12)</f>
        <v/>
      </c>
      <c r="GC201">
        <f>IF(ISNA(FV201),NA(),IF(OR(Capability!$Q$12="",Settings!$F$7&lt;&gt;"Y"),NA(),Capability!$Q$12))</f>
        <v/>
      </c>
      <c r="GD201">
        <f>IF(ISNA(FV201),NA(),IF(OR(Capability!$P$12="",Settings!$F$7&lt;&gt;"Y"),NA(),Capability!$P$12))</f>
        <v/>
      </c>
      <c r="GJ201">
        <f>IF((GM$1+197)&gt;GK$1,NA(),(GM$1+197)-4)</f>
        <v/>
      </c>
      <c r="GK201">
        <f>IF((GM$1+197)&gt;GK$1,NA(),INDEX('Data Entry'!$P$5:$P$10004,(GM$1+197)-4))</f>
        <v/>
      </c>
      <c r="GL201">
        <f>IF(ISNA(GJ201),NA(),Capability!$K$13)</f>
        <v/>
      </c>
      <c r="GM201">
        <f>IF(ISNA(GJ201),NA(),Capability!$J$13)</f>
        <v/>
      </c>
      <c r="GN201">
        <f>IF(ISNA(GJ201),NA(),Capability!$L$13)</f>
        <v/>
      </c>
      <c r="GO201">
        <f>IF(OR(ISNA(GK201),ISNA(GK200)),NA(),ABS(GK201-GK200))</f>
        <v/>
      </c>
      <c r="GP201">
        <f>IF(ISNA(GJ201),NA(),Capability!$N$13)</f>
        <v/>
      </c>
      <c r="GQ201">
        <f>IF(ISNA(GJ201),NA(),IF(OR(Capability!$Q$13="",Settings!$F$7&lt;&gt;"Y"),NA(),Capability!$Q$13))</f>
        <v/>
      </c>
      <c r="GR201">
        <f>IF(ISNA(GJ201),NA(),IF(OR(Capability!$P$13="",Settings!$F$7&lt;&gt;"Y"),NA(),Capability!$P$13))</f>
        <v/>
      </c>
      <c r="GX201">
        <f>IF((HA$1+197)&gt;GY$1,NA(),(HA$1+197)-4)</f>
        <v/>
      </c>
      <c r="GY201">
        <f>IF((HA$1+197)&gt;GY$1,NA(),INDEX('Data Entry'!$Q$5:$Q$10004,(HA$1+197)-4))</f>
        <v/>
      </c>
      <c r="GZ201">
        <f>IF(ISNA(GX201),NA(),Capability!$K$14)</f>
        <v/>
      </c>
      <c r="HA201">
        <f>IF(ISNA(GX201),NA(),Capability!$J$14)</f>
        <v/>
      </c>
      <c r="HB201">
        <f>IF(ISNA(GX201),NA(),Capability!$L$14)</f>
        <v/>
      </c>
      <c r="HC201">
        <f>IF(OR(ISNA(GY201),ISNA(GY200)),NA(),ABS(GY201-GY200))</f>
        <v/>
      </c>
      <c r="HD201">
        <f>IF(ISNA(GX201),NA(),Capability!$N$14)</f>
        <v/>
      </c>
      <c r="HE201">
        <f>IF(ISNA(GX201),NA(),IF(OR(Capability!$Q$14="",Settings!$F$7&lt;&gt;"Y"),NA(),Capability!$Q$14))</f>
        <v/>
      </c>
      <c r="HF201">
        <f>IF(ISNA(GX201),NA(),IF(OR(Capability!$P$14="",Settings!$F$7&lt;&gt;"Y"),NA(),Capability!$P$14))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P202">
        <f>IF((CS$1+198)&gt;CQ$1,NA(),(CS$1+198)-4)</f>
        <v/>
      </c>
      <c r="CQ202">
        <f>IF((CS$1+198)&gt;CQ$1,NA(),INDEX('Data Entry'!$I$5:$I$10004,(CS$1+198)-4))</f>
        <v/>
      </c>
      <c r="CR202">
        <f>IF(ISNA(CP202),NA(),Capability!$K$6)</f>
        <v/>
      </c>
      <c r="CS202">
        <f>IF(ISNA(CP202),NA(),Capability!$J$6)</f>
        <v/>
      </c>
      <c r="CT202">
        <f>IF(ISNA(CP202),NA(),Capability!$L$6)</f>
        <v/>
      </c>
      <c r="CU202">
        <f>IF(OR(ISNA(CQ202),ISNA(CQ201)),NA(),ABS(CQ202-CQ201))</f>
        <v/>
      </c>
      <c r="CV202">
        <f>IF(ISNA(CP202),NA(),Capability!$N$6)</f>
        <v/>
      </c>
      <c r="CW202">
        <f>IF(ISNA(CP202),NA(),IF(OR(Capability!$Q$6="",Settings!$F$7&lt;&gt;"Y"),NA(),Capability!$Q$6))</f>
        <v/>
      </c>
      <c r="CX202">
        <f>IF(ISNA(CP202),NA(),IF(OR(Capability!$P$6="",Settings!$F$7&lt;&gt;"Y"),NA(),Capability!$P$6))</f>
        <v/>
      </c>
      <c r="DD202">
        <f>IF((DG$1+198)&gt;DE$1,NA(),(DG$1+198)-4)</f>
        <v/>
      </c>
      <c r="DE202">
        <f>IF((DG$1+198)&gt;DE$1,NA(),INDEX('Data Entry'!$J$5:$J$10004,(DG$1+198)-4))</f>
        <v/>
      </c>
      <c r="DF202">
        <f>IF(ISNA(DD202),NA(),Capability!$K$7)</f>
        <v/>
      </c>
      <c r="DG202">
        <f>IF(ISNA(DD202),NA(),Capability!$J$7)</f>
        <v/>
      </c>
      <c r="DH202">
        <f>IF(ISNA(DD202),NA(),Capability!$L$7)</f>
        <v/>
      </c>
      <c r="DI202">
        <f>IF(OR(ISNA(DE202),ISNA(DE201)),NA(),ABS(DE202-DE201))</f>
        <v/>
      </c>
      <c r="DJ202">
        <f>IF(ISNA(DD202),NA(),Capability!$N$7)</f>
        <v/>
      </c>
      <c r="DK202">
        <f>IF(ISNA(DD202),NA(),IF(OR(Capability!$Q$7="",Settings!$F$7&lt;&gt;"Y"),NA(),Capability!$Q$7))</f>
        <v/>
      </c>
      <c r="DL202">
        <f>IF(ISNA(DD202),NA(),IF(OR(Capability!$P$7="",Settings!$F$7&lt;&gt;"Y"),NA(),Capability!$P$7))</f>
        <v/>
      </c>
      <c r="DR202">
        <f>IF((DU$1+198)&gt;DS$1,NA(),(DU$1+198)-4)</f>
        <v/>
      </c>
      <c r="DS202">
        <f>IF((DU$1+198)&gt;DS$1,NA(),INDEX('Data Entry'!$K$5:$K$10004,(DU$1+198)-4))</f>
        <v/>
      </c>
      <c r="DT202">
        <f>IF(ISNA(DR202),NA(),Capability!$K$8)</f>
        <v/>
      </c>
      <c r="DU202">
        <f>IF(ISNA(DR202),NA(),Capability!$J$8)</f>
        <v/>
      </c>
      <c r="DV202">
        <f>IF(ISNA(DR202),NA(),Capability!$L$8)</f>
        <v/>
      </c>
      <c r="DW202">
        <f>IF(OR(ISNA(DS202),ISNA(DS201)),NA(),ABS(DS202-DS201))</f>
        <v/>
      </c>
      <c r="DX202">
        <f>IF(ISNA(DR202),NA(),Capability!$N$8)</f>
        <v/>
      </c>
      <c r="DY202">
        <f>IF(ISNA(DR202),NA(),IF(OR(Capability!$Q$8="",Settings!$F$7&lt;&gt;"Y"),NA(),Capability!$Q$8))</f>
        <v/>
      </c>
      <c r="DZ202">
        <f>IF(ISNA(DR202),NA(),IF(OR(Capability!$P$8="",Settings!$F$7&lt;&gt;"Y"),NA(),Capability!$P$8))</f>
        <v/>
      </c>
      <c r="EF202">
        <f>IF((EI$1+198)&gt;EG$1,NA(),(EI$1+198)-4)</f>
        <v/>
      </c>
      <c r="EG202">
        <f>IF((EI$1+198)&gt;EG$1,NA(),INDEX('Data Entry'!$L$5:$L$10004,(EI$1+198)-4))</f>
        <v/>
      </c>
      <c r="EH202">
        <f>IF(ISNA(EF202),NA(),Capability!$K$9)</f>
        <v/>
      </c>
      <c r="EI202">
        <f>IF(ISNA(EF202),NA(),Capability!$J$9)</f>
        <v/>
      </c>
      <c r="EJ202">
        <f>IF(ISNA(EF202),NA(),Capability!$L$9)</f>
        <v/>
      </c>
      <c r="EK202">
        <f>IF(OR(ISNA(EG202),ISNA(EG201)),NA(),ABS(EG202-EG201))</f>
        <v/>
      </c>
      <c r="EL202">
        <f>IF(ISNA(EF202),NA(),Capability!$N$9)</f>
        <v/>
      </c>
      <c r="EM202">
        <f>IF(ISNA(EF202),NA(),IF(OR(Capability!$Q$9="",Settings!$F$7&lt;&gt;"Y"),NA(),Capability!$Q$9))</f>
        <v/>
      </c>
      <c r="EN202">
        <f>IF(ISNA(EF202),NA(),IF(OR(Capability!$P$9="",Settings!$F$7&lt;&gt;"Y"),NA(),Capability!$P$9))</f>
        <v/>
      </c>
      <c r="ET202">
        <f>IF((EW$1+198)&gt;EU$1,NA(),(EW$1+198)-4)</f>
        <v/>
      </c>
      <c r="EU202">
        <f>IF((EW$1+198)&gt;EU$1,NA(),INDEX('Data Entry'!$M$5:$M$10004,(EW$1+198)-4))</f>
        <v/>
      </c>
      <c r="EV202">
        <f>IF(ISNA(ET202),NA(),Capability!$K$10)</f>
        <v/>
      </c>
      <c r="EW202">
        <f>IF(ISNA(ET202),NA(),Capability!$J$10)</f>
        <v/>
      </c>
      <c r="EX202">
        <f>IF(ISNA(ET202),NA(),Capability!$L$10)</f>
        <v/>
      </c>
      <c r="EY202">
        <f>IF(OR(ISNA(EU202),ISNA(EU201)),NA(),ABS(EU202-EU201))</f>
        <v/>
      </c>
      <c r="EZ202">
        <f>IF(ISNA(ET202),NA(),Capability!$N$10)</f>
        <v/>
      </c>
      <c r="FA202">
        <f>IF(ISNA(ET202),NA(),IF(OR(Capability!$Q$10="",Settings!$F$7&lt;&gt;"Y"),NA(),Capability!$Q$10))</f>
        <v/>
      </c>
      <c r="FB202">
        <f>IF(ISNA(ET202),NA(),IF(OR(Capability!$P$10="",Settings!$F$7&lt;&gt;"Y"),NA(),Capability!$P$10))</f>
        <v/>
      </c>
      <c r="FH202">
        <f>IF((FK$1+198)&gt;FI$1,NA(),(FK$1+198)-4)</f>
        <v/>
      </c>
      <c r="FI202">
        <f>IF((FK$1+198)&gt;FI$1,NA(),INDEX('Data Entry'!$N$5:$N$10004,(FK$1+198)-4))</f>
        <v/>
      </c>
      <c r="FJ202">
        <f>IF(ISNA(FH202),NA(),Capability!$K$11)</f>
        <v/>
      </c>
      <c r="FK202">
        <f>IF(ISNA(FH202),NA(),Capability!$J$11)</f>
        <v/>
      </c>
      <c r="FL202">
        <f>IF(ISNA(FH202),NA(),Capability!$L$11)</f>
        <v/>
      </c>
      <c r="FM202">
        <f>IF(OR(ISNA(FI202),ISNA(FI201)),NA(),ABS(FI202-FI201))</f>
        <v/>
      </c>
      <c r="FN202">
        <f>IF(ISNA(FH202),NA(),Capability!$N$11)</f>
        <v/>
      </c>
      <c r="FO202">
        <f>IF(ISNA(FH202),NA(),IF(OR(Capability!$Q$11="",Settings!$F$7&lt;&gt;"Y"),NA(),Capability!$Q$11))</f>
        <v/>
      </c>
      <c r="FP202">
        <f>IF(ISNA(FH202),NA(),IF(OR(Capability!$P$11="",Settings!$F$7&lt;&gt;"Y"),NA(),Capability!$P$11))</f>
        <v/>
      </c>
      <c r="FV202">
        <f>IF((FY$1+198)&gt;FW$1,NA(),(FY$1+198)-4)</f>
        <v/>
      </c>
      <c r="FW202">
        <f>IF((FY$1+198)&gt;FW$1,NA(),INDEX('Data Entry'!$O$5:$O$10004,(FY$1+198)-4))</f>
        <v/>
      </c>
      <c r="FX202">
        <f>IF(ISNA(FV202),NA(),Capability!$K$12)</f>
        <v/>
      </c>
      <c r="FY202">
        <f>IF(ISNA(FV202),NA(),Capability!$J$12)</f>
        <v/>
      </c>
      <c r="FZ202">
        <f>IF(ISNA(FV202),NA(),Capability!$L$12)</f>
        <v/>
      </c>
      <c r="GA202">
        <f>IF(OR(ISNA(FW202),ISNA(FW201)),NA(),ABS(FW202-FW201))</f>
        <v/>
      </c>
      <c r="GB202">
        <f>IF(ISNA(FV202),NA(),Capability!$N$12)</f>
        <v/>
      </c>
      <c r="GC202">
        <f>IF(ISNA(FV202),NA(),IF(OR(Capability!$Q$12="",Settings!$F$7&lt;&gt;"Y"),NA(),Capability!$Q$12))</f>
        <v/>
      </c>
      <c r="GD202">
        <f>IF(ISNA(FV202),NA(),IF(OR(Capability!$P$12="",Settings!$F$7&lt;&gt;"Y"),NA(),Capability!$P$12))</f>
        <v/>
      </c>
      <c r="GJ202">
        <f>IF((GM$1+198)&gt;GK$1,NA(),(GM$1+198)-4)</f>
        <v/>
      </c>
      <c r="GK202">
        <f>IF((GM$1+198)&gt;GK$1,NA(),INDEX('Data Entry'!$P$5:$P$10004,(GM$1+198)-4))</f>
        <v/>
      </c>
      <c r="GL202">
        <f>IF(ISNA(GJ202),NA(),Capability!$K$13)</f>
        <v/>
      </c>
      <c r="GM202">
        <f>IF(ISNA(GJ202),NA(),Capability!$J$13)</f>
        <v/>
      </c>
      <c r="GN202">
        <f>IF(ISNA(GJ202),NA(),Capability!$L$13)</f>
        <v/>
      </c>
      <c r="GO202">
        <f>IF(OR(ISNA(GK202),ISNA(GK201)),NA(),ABS(GK202-GK201))</f>
        <v/>
      </c>
      <c r="GP202">
        <f>IF(ISNA(GJ202),NA(),Capability!$N$13)</f>
        <v/>
      </c>
      <c r="GQ202">
        <f>IF(ISNA(GJ202),NA(),IF(OR(Capability!$Q$13="",Settings!$F$7&lt;&gt;"Y"),NA(),Capability!$Q$13))</f>
        <v/>
      </c>
      <c r="GR202">
        <f>IF(ISNA(GJ202),NA(),IF(OR(Capability!$P$13="",Settings!$F$7&lt;&gt;"Y"),NA(),Capability!$P$13))</f>
        <v/>
      </c>
      <c r="GX202">
        <f>IF((HA$1+198)&gt;GY$1,NA(),(HA$1+198)-4)</f>
        <v/>
      </c>
      <c r="GY202">
        <f>IF((HA$1+198)&gt;GY$1,NA(),INDEX('Data Entry'!$Q$5:$Q$10004,(HA$1+198)-4))</f>
        <v/>
      </c>
      <c r="GZ202">
        <f>IF(ISNA(GX202),NA(),Capability!$K$14)</f>
        <v/>
      </c>
      <c r="HA202">
        <f>IF(ISNA(GX202),NA(),Capability!$J$14)</f>
        <v/>
      </c>
      <c r="HB202">
        <f>IF(ISNA(GX202),NA(),Capability!$L$14)</f>
        <v/>
      </c>
      <c r="HC202">
        <f>IF(OR(ISNA(GY202),ISNA(GY201)),NA(),ABS(GY202-GY201))</f>
        <v/>
      </c>
      <c r="HD202">
        <f>IF(ISNA(GX202),NA(),Capability!$N$14)</f>
        <v/>
      </c>
      <c r="HE202">
        <f>IF(ISNA(GX202),NA(),IF(OR(Capability!$Q$14="",Settings!$F$7&lt;&gt;"Y"),NA(),Capability!$Q$14))</f>
        <v/>
      </c>
      <c r="HF202">
        <f>IF(ISNA(GX202),NA(),IF(OR(Capability!$P$14="",Settings!$F$7&lt;&gt;"Y"),NA(),Capability!$P$14))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P203">
        <f>IF((CS$1+199)&gt;CQ$1,NA(),(CS$1+199)-4)</f>
        <v/>
      </c>
      <c r="CQ203">
        <f>IF((CS$1+199)&gt;CQ$1,NA(),INDEX('Data Entry'!$I$5:$I$10004,(CS$1+199)-4))</f>
        <v/>
      </c>
      <c r="CR203">
        <f>IF(ISNA(CP203),NA(),Capability!$K$6)</f>
        <v/>
      </c>
      <c r="CS203">
        <f>IF(ISNA(CP203),NA(),Capability!$J$6)</f>
        <v/>
      </c>
      <c r="CT203">
        <f>IF(ISNA(CP203),NA(),Capability!$L$6)</f>
        <v/>
      </c>
      <c r="CU203">
        <f>IF(OR(ISNA(CQ203),ISNA(CQ202)),NA(),ABS(CQ203-CQ202))</f>
        <v/>
      </c>
      <c r="CV203">
        <f>IF(ISNA(CP203),NA(),Capability!$N$6)</f>
        <v/>
      </c>
      <c r="CW203">
        <f>IF(ISNA(CP203),NA(),IF(OR(Capability!$Q$6="",Settings!$F$7&lt;&gt;"Y"),NA(),Capability!$Q$6))</f>
        <v/>
      </c>
      <c r="CX203">
        <f>IF(ISNA(CP203),NA(),IF(OR(Capability!$P$6="",Settings!$F$7&lt;&gt;"Y"),NA(),Capability!$P$6))</f>
        <v/>
      </c>
      <c r="DD203">
        <f>IF((DG$1+199)&gt;DE$1,NA(),(DG$1+199)-4)</f>
        <v/>
      </c>
      <c r="DE203">
        <f>IF((DG$1+199)&gt;DE$1,NA(),INDEX('Data Entry'!$J$5:$J$10004,(DG$1+199)-4))</f>
        <v/>
      </c>
      <c r="DF203">
        <f>IF(ISNA(DD203),NA(),Capability!$K$7)</f>
        <v/>
      </c>
      <c r="DG203">
        <f>IF(ISNA(DD203),NA(),Capability!$J$7)</f>
        <v/>
      </c>
      <c r="DH203">
        <f>IF(ISNA(DD203),NA(),Capability!$L$7)</f>
        <v/>
      </c>
      <c r="DI203">
        <f>IF(OR(ISNA(DE203),ISNA(DE202)),NA(),ABS(DE203-DE202))</f>
        <v/>
      </c>
      <c r="DJ203">
        <f>IF(ISNA(DD203),NA(),Capability!$N$7)</f>
        <v/>
      </c>
      <c r="DK203">
        <f>IF(ISNA(DD203),NA(),IF(OR(Capability!$Q$7="",Settings!$F$7&lt;&gt;"Y"),NA(),Capability!$Q$7))</f>
        <v/>
      </c>
      <c r="DL203">
        <f>IF(ISNA(DD203),NA(),IF(OR(Capability!$P$7="",Settings!$F$7&lt;&gt;"Y"),NA(),Capability!$P$7))</f>
        <v/>
      </c>
      <c r="DR203">
        <f>IF((DU$1+199)&gt;DS$1,NA(),(DU$1+199)-4)</f>
        <v/>
      </c>
      <c r="DS203">
        <f>IF((DU$1+199)&gt;DS$1,NA(),INDEX('Data Entry'!$K$5:$K$10004,(DU$1+199)-4))</f>
        <v/>
      </c>
      <c r="DT203">
        <f>IF(ISNA(DR203),NA(),Capability!$K$8)</f>
        <v/>
      </c>
      <c r="DU203">
        <f>IF(ISNA(DR203),NA(),Capability!$J$8)</f>
        <v/>
      </c>
      <c r="DV203">
        <f>IF(ISNA(DR203),NA(),Capability!$L$8)</f>
        <v/>
      </c>
      <c r="DW203">
        <f>IF(OR(ISNA(DS203),ISNA(DS202)),NA(),ABS(DS203-DS202))</f>
        <v/>
      </c>
      <c r="DX203">
        <f>IF(ISNA(DR203),NA(),Capability!$N$8)</f>
        <v/>
      </c>
      <c r="DY203">
        <f>IF(ISNA(DR203),NA(),IF(OR(Capability!$Q$8="",Settings!$F$7&lt;&gt;"Y"),NA(),Capability!$Q$8))</f>
        <v/>
      </c>
      <c r="DZ203">
        <f>IF(ISNA(DR203),NA(),IF(OR(Capability!$P$8="",Settings!$F$7&lt;&gt;"Y"),NA(),Capability!$P$8))</f>
        <v/>
      </c>
      <c r="EF203">
        <f>IF((EI$1+199)&gt;EG$1,NA(),(EI$1+199)-4)</f>
        <v/>
      </c>
      <c r="EG203">
        <f>IF((EI$1+199)&gt;EG$1,NA(),INDEX('Data Entry'!$L$5:$L$10004,(EI$1+199)-4))</f>
        <v/>
      </c>
      <c r="EH203">
        <f>IF(ISNA(EF203),NA(),Capability!$K$9)</f>
        <v/>
      </c>
      <c r="EI203">
        <f>IF(ISNA(EF203),NA(),Capability!$J$9)</f>
        <v/>
      </c>
      <c r="EJ203">
        <f>IF(ISNA(EF203),NA(),Capability!$L$9)</f>
        <v/>
      </c>
      <c r="EK203">
        <f>IF(OR(ISNA(EG203),ISNA(EG202)),NA(),ABS(EG203-EG202))</f>
        <v/>
      </c>
      <c r="EL203">
        <f>IF(ISNA(EF203),NA(),Capability!$N$9)</f>
        <v/>
      </c>
      <c r="EM203">
        <f>IF(ISNA(EF203),NA(),IF(OR(Capability!$Q$9="",Settings!$F$7&lt;&gt;"Y"),NA(),Capability!$Q$9))</f>
        <v/>
      </c>
      <c r="EN203">
        <f>IF(ISNA(EF203),NA(),IF(OR(Capability!$P$9="",Settings!$F$7&lt;&gt;"Y"),NA(),Capability!$P$9))</f>
        <v/>
      </c>
      <c r="ET203">
        <f>IF((EW$1+199)&gt;EU$1,NA(),(EW$1+199)-4)</f>
        <v/>
      </c>
      <c r="EU203">
        <f>IF((EW$1+199)&gt;EU$1,NA(),INDEX('Data Entry'!$M$5:$M$10004,(EW$1+199)-4))</f>
        <v/>
      </c>
      <c r="EV203">
        <f>IF(ISNA(ET203),NA(),Capability!$K$10)</f>
        <v/>
      </c>
      <c r="EW203">
        <f>IF(ISNA(ET203),NA(),Capability!$J$10)</f>
        <v/>
      </c>
      <c r="EX203">
        <f>IF(ISNA(ET203),NA(),Capability!$L$10)</f>
        <v/>
      </c>
      <c r="EY203">
        <f>IF(OR(ISNA(EU203),ISNA(EU202)),NA(),ABS(EU203-EU202))</f>
        <v/>
      </c>
      <c r="EZ203">
        <f>IF(ISNA(ET203),NA(),Capability!$N$10)</f>
        <v/>
      </c>
      <c r="FA203">
        <f>IF(ISNA(ET203),NA(),IF(OR(Capability!$Q$10="",Settings!$F$7&lt;&gt;"Y"),NA(),Capability!$Q$10))</f>
        <v/>
      </c>
      <c r="FB203">
        <f>IF(ISNA(ET203),NA(),IF(OR(Capability!$P$10="",Settings!$F$7&lt;&gt;"Y"),NA(),Capability!$P$10))</f>
        <v/>
      </c>
      <c r="FH203">
        <f>IF((FK$1+199)&gt;FI$1,NA(),(FK$1+199)-4)</f>
        <v/>
      </c>
      <c r="FI203">
        <f>IF((FK$1+199)&gt;FI$1,NA(),INDEX('Data Entry'!$N$5:$N$10004,(FK$1+199)-4))</f>
        <v/>
      </c>
      <c r="FJ203">
        <f>IF(ISNA(FH203),NA(),Capability!$K$11)</f>
        <v/>
      </c>
      <c r="FK203">
        <f>IF(ISNA(FH203),NA(),Capability!$J$11)</f>
        <v/>
      </c>
      <c r="FL203">
        <f>IF(ISNA(FH203),NA(),Capability!$L$11)</f>
        <v/>
      </c>
      <c r="FM203">
        <f>IF(OR(ISNA(FI203),ISNA(FI202)),NA(),ABS(FI203-FI202))</f>
        <v/>
      </c>
      <c r="FN203">
        <f>IF(ISNA(FH203),NA(),Capability!$N$11)</f>
        <v/>
      </c>
      <c r="FO203">
        <f>IF(ISNA(FH203),NA(),IF(OR(Capability!$Q$11="",Settings!$F$7&lt;&gt;"Y"),NA(),Capability!$Q$11))</f>
        <v/>
      </c>
      <c r="FP203">
        <f>IF(ISNA(FH203),NA(),IF(OR(Capability!$P$11="",Settings!$F$7&lt;&gt;"Y"),NA(),Capability!$P$11))</f>
        <v/>
      </c>
      <c r="FV203">
        <f>IF((FY$1+199)&gt;FW$1,NA(),(FY$1+199)-4)</f>
        <v/>
      </c>
      <c r="FW203">
        <f>IF((FY$1+199)&gt;FW$1,NA(),INDEX('Data Entry'!$O$5:$O$10004,(FY$1+199)-4))</f>
        <v/>
      </c>
      <c r="FX203">
        <f>IF(ISNA(FV203),NA(),Capability!$K$12)</f>
        <v/>
      </c>
      <c r="FY203">
        <f>IF(ISNA(FV203),NA(),Capability!$J$12)</f>
        <v/>
      </c>
      <c r="FZ203">
        <f>IF(ISNA(FV203),NA(),Capability!$L$12)</f>
        <v/>
      </c>
      <c r="GA203">
        <f>IF(OR(ISNA(FW203),ISNA(FW202)),NA(),ABS(FW203-FW202))</f>
        <v/>
      </c>
      <c r="GB203">
        <f>IF(ISNA(FV203),NA(),Capability!$N$12)</f>
        <v/>
      </c>
      <c r="GC203">
        <f>IF(ISNA(FV203),NA(),IF(OR(Capability!$Q$12="",Settings!$F$7&lt;&gt;"Y"),NA(),Capability!$Q$12))</f>
        <v/>
      </c>
      <c r="GD203">
        <f>IF(ISNA(FV203),NA(),IF(OR(Capability!$P$12="",Settings!$F$7&lt;&gt;"Y"),NA(),Capability!$P$12))</f>
        <v/>
      </c>
      <c r="GJ203">
        <f>IF((GM$1+199)&gt;GK$1,NA(),(GM$1+199)-4)</f>
        <v/>
      </c>
      <c r="GK203">
        <f>IF((GM$1+199)&gt;GK$1,NA(),INDEX('Data Entry'!$P$5:$P$10004,(GM$1+199)-4))</f>
        <v/>
      </c>
      <c r="GL203">
        <f>IF(ISNA(GJ203),NA(),Capability!$K$13)</f>
        <v/>
      </c>
      <c r="GM203">
        <f>IF(ISNA(GJ203),NA(),Capability!$J$13)</f>
        <v/>
      </c>
      <c r="GN203">
        <f>IF(ISNA(GJ203),NA(),Capability!$L$13)</f>
        <v/>
      </c>
      <c r="GO203">
        <f>IF(OR(ISNA(GK203),ISNA(GK202)),NA(),ABS(GK203-GK202))</f>
        <v/>
      </c>
      <c r="GP203">
        <f>IF(ISNA(GJ203),NA(),Capability!$N$13)</f>
        <v/>
      </c>
      <c r="GQ203">
        <f>IF(ISNA(GJ203),NA(),IF(OR(Capability!$Q$13="",Settings!$F$7&lt;&gt;"Y"),NA(),Capability!$Q$13))</f>
        <v/>
      </c>
      <c r="GR203">
        <f>IF(ISNA(GJ203),NA(),IF(OR(Capability!$P$13="",Settings!$F$7&lt;&gt;"Y"),NA(),Capability!$P$13))</f>
        <v/>
      </c>
      <c r="GX203">
        <f>IF((HA$1+199)&gt;GY$1,NA(),(HA$1+199)-4)</f>
        <v/>
      </c>
      <c r="GY203">
        <f>IF((HA$1+199)&gt;GY$1,NA(),INDEX('Data Entry'!$Q$5:$Q$10004,(HA$1+199)-4))</f>
        <v/>
      </c>
      <c r="GZ203">
        <f>IF(ISNA(GX203),NA(),Capability!$K$14)</f>
        <v/>
      </c>
      <c r="HA203">
        <f>IF(ISNA(GX203),NA(),Capability!$J$14)</f>
        <v/>
      </c>
      <c r="HB203">
        <f>IF(ISNA(GX203),NA(),Capability!$L$14)</f>
        <v/>
      </c>
      <c r="HC203">
        <f>IF(OR(ISNA(GY203),ISNA(GY202)),NA(),ABS(GY203-GY202))</f>
        <v/>
      </c>
      <c r="HD203">
        <f>IF(ISNA(GX203),NA(),Capability!$N$14)</f>
        <v/>
      </c>
      <c r="HE203">
        <f>IF(ISNA(GX203),NA(),IF(OR(Capability!$Q$14="",Settings!$F$7&lt;&gt;"Y"),NA(),Capability!$Q$14))</f>
        <v/>
      </c>
      <c r="HF203">
        <f>IF(ISNA(GX203),NA(),IF(OR(Capability!$P$14="",Settings!$F$7&lt;&gt;"Y"),NA(),Capability!$P$14))</f>
        <v/>
      </c>
    </row>
    <row r="204">
      <c r="A204" s="34">
        <f>"FEATURE 6: "&amp;IF(Settings!B22="","(unnamed)",Settings!B22)</f>
        <v/>
      </c>
      <c r="B204" s="9" t="n"/>
    </row>
    <row r="205">
      <c r="A205" s="35" t="inlineStr">
        <is>
          <t>Feature</t>
        </is>
      </c>
      <c r="B205" s="36">
        <f>Capability!A10</f>
        <v/>
      </c>
    </row>
    <row r="206">
      <c r="A206" s="35" t="inlineStr">
        <is>
          <t>Unit</t>
        </is>
      </c>
      <c r="B206" s="36">
        <f>Settings!F22</f>
        <v/>
      </c>
    </row>
    <row r="207">
      <c r="A207" s="35" t="inlineStr">
        <is>
          <t>Samples (n)</t>
        </is>
      </c>
      <c r="B207" s="22">
        <f>Capability!B10</f>
        <v/>
      </c>
    </row>
    <row r="208">
      <c r="A208" s="37" t="inlineStr">
        <is>
          <t>DATA RANGE</t>
        </is>
      </c>
      <c r="B208" s="28" t="n"/>
    </row>
    <row r="209">
      <c r="A209" s="35" t="inlineStr">
        <is>
          <t>Min</t>
        </is>
      </c>
      <c r="B209" s="23">
        <f>Capability!E10</f>
        <v/>
      </c>
    </row>
    <row r="210">
      <c r="A210" s="35" t="inlineStr">
        <is>
          <t>Max</t>
        </is>
      </c>
      <c r="B210" s="23">
        <f>Capability!F10</f>
        <v/>
      </c>
    </row>
    <row r="211">
      <c r="A211" s="35" t="inlineStr">
        <is>
          <t>Range</t>
        </is>
      </c>
      <c r="B211" s="23">
        <f>Capability!G10</f>
        <v/>
      </c>
    </row>
    <row r="212">
      <c r="A212" s="35" t="inlineStr">
        <is>
          <t>Mean</t>
        </is>
      </c>
      <c r="B212" s="23">
        <f>Capability!C10</f>
        <v/>
      </c>
    </row>
    <row r="213">
      <c r="A213" s="35" t="inlineStr">
        <is>
          <t>Median</t>
        </is>
      </c>
      <c r="B213" s="23">
        <f>Capability!D10</f>
        <v/>
      </c>
    </row>
    <row r="214">
      <c r="A214" s="35" t="inlineStr">
        <is>
          <t>Std Dev (overall)</t>
        </is>
      </c>
      <c r="B214" s="23">
        <f>Capability!I10</f>
        <v/>
      </c>
    </row>
    <row r="215">
      <c r="A215" s="35" t="inlineStr">
        <is>
          <t>Sigma (within)</t>
        </is>
      </c>
      <c r="B215" s="23">
        <f>Capability!H10</f>
        <v/>
      </c>
    </row>
    <row r="216">
      <c r="A216" s="37" t="inlineStr">
        <is>
          <t>CONTROL</t>
        </is>
      </c>
      <c r="B216" s="28" t="n"/>
    </row>
    <row r="217">
      <c r="A217" s="35" t="inlineStr">
        <is>
          <t>UCL</t>
        </is>
      </c>
      <c r="B217" s="23">
        <f>Capability!J10</f>
        <v/>
      </c>
    </row>
    <row r="218">
      <c r="A218" s="35" t="inlineStr">
        <is>
          <t>CL</t>
        </is>
      </c>
      <c r="B218" s="23">
        <f>Capability!K10</f>
        <v/>
      </c>
    </row>
    <row r="219">
      <c r="A219" s="35" t="inlineStr">
        <is>
          <t>LCL</t>
        </is>
      </c>
      <c r="B219" s="23">
        <f>Capability!L10</f>
        <v/>
      </c>
    </row>
    <row r="220">
      <c r="A220" s="35" t="inlineStr">
        <is>
          <t>mR-bar</t>
        </is>
      </c>
      <c r="B220" s="23">
        <f>Capability!M10</f>
        <v/>
      </c>
    </row>
    <row r="221">
      <c r="A221" s="35" t="inlineStr">
        <is>
          <t>mR UCL</t>
        </is>
      </c>
      <c r="B221" s="23">
        <f>Capability!N10</f>
        <v/>
      </c>
    </row>
    <row r="222">
      <c r="A222" s="37" t="inlineStr">
        <is>
          <t>SPECIFICATION</t>
        </is>
      </c>
      <c r="B222" s="28" t="n"/>
    </row>
    <row r="223">
      <c r="A223" s="35" t="inlineStr">
        <is>
          <t>USL</t>
        </is>
      </c>
      <c r="B223" s="23">
        <f>Capability!Q10</f>
        <v/>
      </c>
    </row>
    <row r="224">
      <c r="A224" s="35" t="inlineStr">
        <is>
          <t>Nominal</t>
        </is>
      </c>
      <c r="B224" s="23">
        <f>Capability!O10</f>
        <v/>
      </c>
    </row>
    <row r="225">
      <c r="A225" s="35" t="inlineStr">
        <is>
          <t>LSL</t>
        </is>
      </c>
      <c r="B225" s="23">
        <f>Capability!P10</f>
        <v/>
      </c>
    </row>
    <row r="226">
      <c r="A226" s="37" t="inlineStr">
        <is>
          <t>CAPABILITY</t>
        </is>
      </c>
      <c r="B226" s="28" t="n"/>
    </row>
    <row r="227">
      <c r="A227" s="35" t="inlineStr">
        <is>
          <t>Cp</t>
        </is>
      </c>
      <c r="B227" s="38">
        <f>Capability!S10</f>
        <v/>
      </c>
    </row>
    <row r="228">
      <c r="A228" s="35" t="inlineStr">
        <is>
          <t>Cpk</t>
        </is>
      </c>
      <c r="B228" s="38">
        <f>Capability!T10</f>
        <v/>
      </c>
    </row>
    <row r="229">
      <c r="A229" s="35" t="inlineStr">
        <is>
          <t>Pp</t>
        </is>
      </c>
      <c r="B229" s="38">
        <f>Capability!U10</f>
        <v/>
      </c>
    </row>
    <row r="230">
      <c r="A230" s="35" t="inlineStr">
        <is>
          <t>Ppk</t>
        </is>
      </c>
      <c r="B230" s="38">
        <f>Capability!V10</f>
        <v/>
      </c>
    </row>
    <row r="231">
      <c r="A231" s="35" t="inlineStr">
        <is>
          <t>In control?</t>
        </is>
      </c>
      <c r="B231" s="36">
        <f>Capability!W10</f>
        <v/>
      </c>
    </row>
    <row r="232">
      <c r="A232" s="35" t="inlineStr">
        <is>
          <t>In spec?</t>
        </is>
      </c>
      <c r="B232" s="36">
        <f>Capability!X10</f>
        <v/>
      </c>
    </row>
    <row r="233">
      <c r="A233" s="35" t="inlineStr">
        <is>
          <t>Verdict</t>
        </is>
      </c>
      <c r="B233" s="36">
        <f>Capability!Y10</f>
        <v/>
      </c>
    </row>
    <row r="244">
      <c r="A244" s="34">
        <f>"FEATURE 7: "&amp;IF(Settings!B23="","(unnamed)",Settings!B23)</f>
        <v/>
      </c>
      <c r="B244" s="9" t="n"/>
    </row>
    <row r="245">
      <c r="A245" s="35" t="inlineStr">
        <is>
          <t>Feature</t>
        </is>
      </c>
      <c r="B245" s="36">
        <f>Capability!A11</f>
        <v/>
      </c>
    </row>
    <row r="246">
      <c r="A246" s="35" t="inlineStr">
        <is>
          <t>Unit</t>
        </is>
      </c>
      <c r="B246" s="36">
        <f>Settings!F23</f>
        <v/>
      </c>
    </row>
    <row r="247">
      <c r="A247" s="35" t="inlineStr">
        <is>
          <t>Samples (n)</t>
        </is>
      </c>
      <c r="B247" s="22">
        <f>Capability!B11</f>
        <v/>
      </c>
    </row>
    <row r="248">
      <c r="A248" s="37" t="inlineStr">
        <is>
          <t>DATA RANGE</t>
        </is>
      </c>
      <c r="B248" s="28" t="n"/>
    </row>
    <row r="249">
      <c r="A249" s="35" t="inlineStr">
        <is>
          <t>Min</t>
        </is>
      </c>
      <c r="B249" s="23">
        <f>Capability!E11</f>
        <v/>
      </c>
    </row>
    <row r="250">
      <c r="A250" s="35" t="inlineStr">
        <is>
          <t>Max</t>
        </is>
      </c>
      <c r="B250" s="23">
        <f>Capability!F11</f>
        <v/>
      </c>
    </row>
    <row r="251">
      <c r="A251" s="35" t="inlineStr">
        <is>
          <t>Range</t>
        </is>
      </c>
      <c r="B251" s="23">
        <f>Capability!G11</f>
        <v/>
      </c>
    </row>
    <row r="252">
      <c r="A252" s="35" t="inlineStr">
        <is>
          <t>Mean</t>
        </is>
      </c>
      <c r="B252" s="23">
        <f>Capability!C11</f>
        <v/>
      </c>
    </row>
    <row r="253">
      <c r="A253" s="35" t="inlineStr">
        <is>
          <t>Median</t>
        </is>
      </c>
      <c r="B253" s="23">
        <f>Capability!D11</f>
        <v/>
      </c>
    </row>
    <row r="254">
      <c r="A254" s="35" t="inlineStr">
        <is>
          <t>Std Dev (overall)</t>
        </is>
      </c>
      <c r="B254" s="23">
        <f>Capability!I11</f>
        <v/>
      </c>
    </row>
    <row r="255">
      <c r="A255" s="35" t="inlineStr">
        <is>
          <t>Sigma (within)</t>
        </is>
      </c>
      <c r="B255" s="23">
        <f>Capability!H11</f>
        <v/>
      </c>
    </row>
    <row r="256">
      <c r="A256" s="37" t="inlineStr">
        <is>
          <t>CONTROL</t>
        </is>
      </c>
      <c r="B256" s="28" t="n"/>
    </row>
    <row r="257">
      <c r="A257" s="35" t="inlineStr">
        <is>
          <t>UCL</t>
        </is>
      </c>
      <c r="B257" s="23">
        <f>Capability!J11</f>
        <v/>
      </c>
    </row>
    <row r="258">
      <c r="A258" s="35" t="inlineStr">
        <is>
          <t>CL</t>
        </is>
      </c>
      <c r="B258" s="23">
        <f>Capability!K11</f>
        <v/>
      </c>
    </row>
    <row r="259">
      <c r="A259" s="35" t="inlineStr">
        <is>
          <t>LCL</t>
        </is>
      </c>
      <c r="B259" s="23">
        <f>Capability!L11</f>
        <v/>
      </c>
    </row>
    <row r="260">
      <c r="A260" s="35" t="inlineStr">
        <is>
          <t>mR-bar</t>
        </is>
      </c>
      <c r="B260" s="23">
        <f>Capability!M11</f>
        <v/>
      </c>
    </row>
    <row r="261">
      <c r="A261" s="35" t="inlineStr">
        <is>
          <t>mR UCL</t>
        </is>
      </c>
      <c r="B261" s="23">
        <f>Capability!N11</f>
        <v/>
      </c>
    </row>
    <row r="262">
      <c r="A262" s="37" t="inlineStr">
        <is>
          <t>SPECIFICATION</t>
        </is>
      </c>
      <c r="B262" s="28" t="n"/>
    </row>
    <row r="263">
      <c r="A263" s="35" t="inlineStr">
        <is>
          <t>USL</t>
        </is>
      </c>
      <c r="B263" s="23">
        <f>Capability!Q11</f>
        <v/>
      </c>
    </row>
    <row r="264">
      <c r="A264" s="35" t="inlineStr">
        <is>
          <t>Nominal</t>
        </is>
      </c>
      <c r="B264" s="23">
        <f>Capability!O11</f>
        <v/>
      </c>
    </row>
    <row r="265">
      <c r="A265" s="35" t="inlineStr">
        <is>
          <t>LSL</t>
        </is>
      </c>
      <c r="B265" s="23">
        <f>Capability!P11</f>
        <v/>
      </c>
    </row>
    <row r="266">
      <c r="A266" s="37" t="inlineStr">
        <is>
          <t>CAPABILITY</t>
        </is>
      </c>
      <c r="B266" s="28" t="n"/>
    </row>
    <row r="267">
      <c r="A267" s="35" t="inlineStr">
        <is>
          <t>Cp</t>
        </is>
      </c>
      <c r="B267" s="38">
        <f>Capability!S11</f>
        <v/>
      </c>
    </row>
    <row r="268">
      <c r="A268" s="35" t="inlineStr">
        <is>
          <t>Cpk</t>
        </is>
      </c>
      <c r="B268" s="38">
        <f>Capability!T11</f>
        <v/>
      </c>
    </row>
    <row r="269">
      <c r="A269" s="35" t="inlineStr">
        <is>
          <t>Pp</t>
        </is>
      </c>
      <c r="B269" s="38">
        <f>Capability!U11</f>
        <v/>
      </c>
    </row>
    <row r="270">
      <c r="A270" s="35" t="inlineStr">
        <is>
          <t>Ppk</t>
        </is>
      </c>
      <c r="B270" s="38">
        <f>Capability!V11</f>
        <v/>
      </c>
    </row>
    <row r="271">
      <c r="A271" s="35" t="inlineStr">
        <is>
          <t>In control?</t>
        </is>
      </c>
      <c r="B271" s="36">
        <f>Capability!W11</f>
        <v/>
      </c>
    </row>
    <row r="272">
      <c r="A272" s="35" t="inlineStr">
        <is>
          <t>In spec?</t>
        </is>
      </c>
      <c r="B272" s="36">
        <f>Capability!X11</f>
        <v/>
      </c>
    </row>
    <row r="273">
      <c r="A273" s="35" t="inlineStr">
        <is>
          <t>Verdict</t>
        </is>
      </c>
      <c r="B273" s="36">
        <f>Capability!Y11</f>
        <v/>
      </c>
    </row>
    <row r="284">
      <c r="A284" s="34">
        <f>"FEATURE 8: "&amp;IF(Settings!B24="","(unnamed)",Settings!B24)</f>
        <v/>
      </c>
      <c r="B284" s="9" t="n"/>
    </row>
    <row r="285">
      <c r="A285" s="35" t="inlineStr">
        <is>
          <t>Feature</t>
        </is>
      </c>
      <c r="B285" s="36">
        <f>Capability!A12</f>
        <v/>
      </c>
    </row>
    <row r="286">
      <c r="A286" s="35" t="inlineStr">
        <is>
          <t>Unit</t>
        </is>
      </c>
      <c r="B286" s="36">
        <f>Settings!F24</f>
        <v/>
      </c>
    </row>
    <row r="287">
      <c r="A287" s="35" t="inlineStr">
        <is>
          <t>Samples (n)</t>
        </is>
      </c>
      <c r="B287" s="22">
        <f>Capability!B12</f>
        <v/>
      </c>
    </row>
    <row r="288">
      <c r="A288" s="37" t="inlineStr">
        <is>
          <t>DATA RANGE</t>
        </is>
      </c>
      <c r="B288" s="28" t="n"/>
    </row>
    <row r="289">
      <c r="A289" s="35" t="inlineStr">
        <is>
          <t>Min</t>
        </is>
      </c>
      <c r="B289" s="23">
        <f>Capability!E12</f>
        <v/>
      </c>
    </row>
    <row r="290">
      <c r="A290" s="35" t="inlineStr">
        <is>
          <t>Max</t>
        </is>
      </c>
      <c r="B290" s="23">
        <f>Capability!F12</f>
        <v/>
      </c>
    </row>
    <row r="291">
      <c r="A291" s="35" t="inlineStr">
        <is>
          <t>Range</t>
        </is>
      </c>
      <c r="B291" s="23">
        <f>Capability!G12</f>
        <v/>
      </c>
    </row>
    <row r="292">
      <c r="A292" s="35" t="inlineStr">
        <is>
          <t>Mean</t>
        </is>
      </c>
      <c r="B292" s="23">
        <f>Capability!C12</f>
        <v/>
      </c>
    </row>
    <row r="293">
      <c r="A293" s="35" t="inlineStr">
        <is>
          <t>Median</t>
        </is>
      </c>
      <c r="B293" s="23">
        <f>Capability!D12</f>
        <v/>
      </c>
    </row>
    <row r="294">
      <c r="A294" s="35" t="inlineStr">
        <is>
          <t>Std Dev (overall)</t>
        </is>
      </c>
      <c r="B294" s="23">
        <f>Capability!I12</f>
        <v/>
      </c>
    </row>
    <row r="295">
      <c r="A295" s="35" t="inlineStr">
        <is>
          <t>Sigma (within)</t>
        </is>
      </c>
      <c r="B295" s="23">
        <f>Capability!H12</f>
        <v/>
      </c>
    </row>
    <row r="296">
      <c r="A296" s="37" t="inlineStr">
        <is>
          <t>CONTROL</t>
        </is>
      </c>
      <c r="B296" s="28" t="n"/>
    </row>
    <row r="297">
      <c r="A297" s="35" t="inlineStr">
        <is>
          <t>UCL</t>
        </is>
      </c>
      <c r="B297" s="23">
        <f>Capability!J12</f>
        <v/>
      </c>
    </row>
    <row r="298">
      <c r="A298" s="35" t="inlineStr">
        <is>
          <t>CL</t>
        </is>
      </c>
      <c r="B298" s="23">
        <f>Capability!K12</f>
        <v/>
      </c>
    </row>
    <row r="299">
      <c r="A299" s="35" t="inlineStr">
        <is>
          <t>LCL</t>
        </is>
      </c>
      <c r="B299" s="23">
        <f>Capability!L12</f>
        <v/>
      </c>
    </row>
    <row r="300">
      <c r="A300" s="35" t="inlineStr">
        <is>
          <t>mR-bar</t>
        </is>
      </c>
      <c r="B300" s="23">
        <f>Capability!M12</f>
        <v/>
      </c>
    </row>
    <row r="301">
      <c r="A301" s="35" t="inlineStr">
        <is>
          <t>mR UCL</t>
        </is>
      </c>
      <c r="B301" s="23">
        <f>Capability!N12</f>
        <v/>
      </c>
    </row>
    <row r="302">
      <c r="A302" s="37" t="inlineStr">
        <is>
          <t>SPECIFICATION</t>
        </is>
      </c>
      <c r="B302" s="28" t="n"/>
    </row>
    <row r="303">
      <c r="A303" s="35" t="inlineStr">
        <is>
          <t>USL</t>
        </is>
      </c>
      <c r="B303" s="23">
        <f>Capability!Q12</f>
        <v/>
      </c>
    </row>
    <row r="304">
      <c r="A304" s="35" t="inlineStr">
        <is>
          <t>Nominal</t>
        </is>
      </c>
      <c r="B304" s="23">
        <f>Capability!O12</f>
        <v/>
      </c>
    </row>
    <row r="305">
      <c r="A305" s="35" t="inlineStr">
        <is>
          <t>LSL</t>
        </is>
      </c>
      <c r="B305" s="23">
        <f>Capability!P12</f>
        <v/>
      </c>
    </row>
    <row r="306">
      <c r="A306" s="37" t="inlineStr">
        <is>
          <t>CAPABILITY</t>
        </is>
      </c>
      <c r="B306" s="28" t="n"/>
    </row>
    <row r="307">
      <c r="A307" s="35" t="inlineStr">
        <is>
          <t>Cp</t>
        </is>
      </c>
      <c r="B307" s="38">
        <f>Capability!S12</f>
        <v/>
      </c>
    </row>
    <row r="308">
      <c r="A308" s="35" t="inlineStr">
        <is>
          <t>Cpk</t>
        </is>
      </c>
      <c r="B308" s="38">
        <f>Capability!T12</f>
        <v/>
      </c>
    </row>
    <row r="309">
      <c r="A309" s="35" t="inlineStr">
        <is>
          <t>Pp</t>
        </is>
      </c>
      <c r="B309" s="38">
        <f>Capability!U12</f>
        <v/>
      </c>
    </row>
    <row r="310">
      <c r="A310" s="35" t="inlineStr">
        <is>
          <t>Ppk</t>
        </is>
      </c>
      <c r="B310" s="38">
        <f>Capability!V12</f>
        <v/>
      </c>
    </row>
    <row r="311">
      <c r="A311" s="35" t="inlineStr">
        <is>
          <t>In control?</t>
        </is>
      </c>
      <c r="B311" s="36">
        <f>Capability!W12</f>
        <v/>
      </c>
    </row>
    <row r="312">
      <c r="A312" s="35" t="inlineStr">
        <is>
          <t>In spec?</t>
        </is>
      </c>
      <c r="B312" s="36">
        <f>Capability!X12</f>
        <v/>
      </c>
    </row>
    <row r="313">
      <c r="A313" s="35" t="inlineStr">
        <is>
          <t>Verdict</t>
        </is>
      </c>
      <c r="B313" s="36">
        <f>Capability!Y12</f>
        <v/>
      </c>
    </row>
    <row r="324">
      <c r="A324" s="34">
        <f>"FEATURE 9: "&amp;IF(Settings!B25="","(unnamed)",Settings!B25)</f>
        <v/>
      </c>
      <c r="B324" s="9" t="n"/>
    </row>
    <row r="325">
      <c r="A325" s="35" t="inlineStr">
        <is>
          <t>Feature</t>
        </is>
      </c>
      <c r="B325" s="36">
        <f>Capability!A13</f>
        <v/>
      </c>
    </row>
    <row r="326">
      <c r="A326" s="35" t="inlineStr">
        <is>
          <t>Unit</t>
        </is>
      </c>
      <c r="B326" s="36">
        <f>Settings!F25</f>
        <v/>
      </c>
    </row>
    <row r="327">
      <c r="A327" s="35" t="inlineStr">
        <is>
          <t>Samples (n)</t>
        </is>
      </c>
      <c r="B327" s="22">
        <f>Capability!B13</f>
        <v/>
      </c>
    </row>
    <row r="328">
      <c r="A328" s="37" t="inlineStr">
        <is>
          <t>DATA RANGE</t>
        </is>
      </c>
      <c r="B328" s="28" t="n"/>
    </row>
    <row r="329">
      <c r="A329" s="35" t="inlineStr">
        <is>
          <t>Min</t>
        </is>
      </c>
      <c r="B329" s="23">
        <f>Capability!E13</f>
        <v/>
      </c>
    </row>
    <row r="330">
      <c r="A330" s="35" t="inlineStr">
        <is>
          <t>Max</t>
        </is>
      </c>
      <c r="B330" s="23">
        <f>Capability!F13</f>
        <v/>
      </c>
    </row>
    <row r="331">
      <c r="A331" s="35" t="inlineStr">
        <is>
          <t>Range</t>
        </is>
      </c>
      <c r="B331" s="23">
        <f>Capability!G13</f>
        <v/>
      </c>
    </row>
    <row r="332">
      <c r="A332" s="35" t="inlineStr">
        <is>
          <t>Mean</t>
        </is>
      </c>
      <c r="B332" s="23">
        <f>Capability!C13</f>
        <v/>
      </c>
    </row>
    <row r="333">
      <c r="A333" s="35" t="inlineStr">
        <is>
          <t>Median</t>
        </is>
      </c>
      <c r="B333" s="23">
        <f>Capability!D13</f>
        <v/>
      </c>
    </row>
    <row r="334">
      <c r="A334" s="35" t="inlineStr">
        <is>
          <t>Std Dev (overall)</t>
        </is>
      </c>
      <c r="B334" s="23">
        <f>Capability!I13</f>
        <v/>
      </c>
    </row>
    <row r="335">
      <c r="A335" s="35" t="inlineStr">
        <is>
          <t>Sigma (within)</t>
        </is>
      </c>
      <c r="B335" s="23">
        <f>Capability!H13</f>
        <v/>
      </c>
    </row>
    <row r="336">
      <c r="A336" s="37" t="inlineStr">
        <is>
          <t>CONTROL</t>
        </is>
      </c>
      <c r="B336" s="28" t="n"/>
    </row>
    <row r="337">
      <c r="A337" s="35" t="inlineStr">
        <is>
          <t>UCL</t>
        </is>
      </c>
      <c r="B337" s="23">
        <f>Capability!J13</f>
        <v/>
      </c>
    </row>
    <row r="338">
      <c r="A338" s="35" t="inlineStr">
        <is>
          <t>CL</t>
        </is>
      </c>
      <c r="B338" s="23">
        <f>Capability!K13</f>
        <v/>
      </c>
    </row>
    <row r="339">
      <c r="A339" s="35" t="inlineStr">
        <is>
          <t>LCL</t>
        </is>
      </c>
      <c r="B339" s="23">
        <f>Capability!L13</f>
        <v/>
      </c>
    </row>
    <row r="340">
      <c r="A340" s="35" t="inlineStr">
        <is>
          <t>mR-bar</t>
        </is>
      </c>
      <c r="B340" s="23">
        <f>Capability!M13</f>
        <v/>
      </c>
    </row>
    <row r="341">
      <c r="A341" s="35" t="inlineStr">
        <is>
          <t>mR UCL</t>
        </is>
      </c>
      <c r="B341" s="23">
        <f>Capability!N13</f>
        <v/>
      </c>
    </row>
    <row r="342">
      <c r="A342" s="37" t="inlineStr">
        <is>
          <t>SPECIFICATION</t>
        </is>
      </c>
      <c r="B342" s="28" t="n"/>
    </row>
    <row r="343">
      <c r="A343" s="35" t="inlineStr">
        <is>
          <t>USL</t>
        </is>
      </c>
      <c r="B343" s="23">
        <f>Capability!Q13</f>
        <v/>
      </c>
    </row>
    <row r="344">
      <c r="A344" s="35" t="inlineStr">
        <is>
          <t>Nominal</t>
        </is>
      </c>
      <c r="B344" s="23">
        <f>Capability!O13</f>
        <v/>
      </c>
    </row>
    <row r="345">
      <c r="A345" s="35" t="inlineStr">
        <is>
          <t>LSL</t>
        </is>
      </c>
      <c r="B345" s="23">
        <f>Capability!P13</f>
        <v/>
      </c>
    </row>
    <row r="346">
      <c r="A346" s="37" t="inlineStr">
        <is>
          <t>CAPABILITY</t>
        </is>
      </c>
      <c r="B346" s="28" t="n"/>
    </row>
    <row r="347">
      <c r="A347" s="35" t="inlineStr">
        <is>
          <t>Cp</t>
        </is>
      </c>
      <c r="B347" s="38">
        <f>Capability!S13</f>
        <v/>
      </c>
    </row>
    <row r="348">
      <c r="A348" s="35" t="inlineStr">
        <is>
          <t>Cpk</t>
        </is>
      </c>
      <c r="B348" s="38">
        <f>Capability!T13</f>
        <v/>
      </c>
    </row>
    <row r="349">
      <c r="A349" s="35" t="inlineStr">
        <is>
          <t>Pp</t>
        </is>
      </c>
      <c r="B349" s="38">
        <f>Capability!U13</f>
        <v/>
      </c>
    </row>
    <row r="350">
      <c r="A350" s="35" t="inlineStr">
        <is>
          <t>Ppk</t>
        </is>
      </c>
      <c r="B350" s="38">
        <f>Capability!V13</f>
        <v/>
      </c>
    </row>
    <row r="351">
      <c r="A351" s="35" t="inlineStr">
        <is>
          <t>In control?</t>
        </is>
      </c>
      <c r="B351" s="36">
        <f>Capability!W13</f>
        <v/>
      </c>
    </row>
    <row r="352">
      <c r="A352" s="35" t="inlineStr">
        <is>
          <t>In spec?</t>
        </is>
      </c>
      <c r="B352" s="36">
        <f>Capability!X13</f>
        <v/>
      </c>
    </row>
    <row r="353">
      <c r="A353" s="35" t="inlineStr">
        <is>
          <t>Verdict</t>
        </is>
      </c>
      <c r="B353" s="36">
        <f>Capability!Y13</f>
        <v/>
      </c>
    </row>
    <row r="364">
      <c r="A364" s="34">
        <f>"FEATURE 10: "&amp;IF(Settings!B26="","(unnamed)",Settings!B26)</f>
        <v/>
      </c>
      <c r="B364" s="9" t="n"/>
    </row>
    <row r="365">
      <c r="A365" s="35" t="inlineStr">
        <is>
          <t>Feature</t>
        </is>
      </c>
      <c r="B365" s="36">
        <f>Capability!A14</f>
        <v/>
      </c>
    </row>
    <row r="366">
      <c r="A366" s="35" t="inlineStr">
        <is>
          <t>Unit</t>
        </is>
      </c>
      <c r="B366" s="36">
        <f>Settings!F26</f>
        <v/>
      </c>
    </row>
    <row r="367">
      <c r="A367" s="35" t="inlineStr">
        <is>
          <t>Samples (n)</t>
        </is>
      </c>
      <c r="B367" s="22">
        <f>Capability!B14</f>
        <v/>
      </c>
    </row>
    <row r="368">
      <c r="A368" s="37" t="inlineStr">
        <is>
          <t>DATA RANGE</t>
        </is>
      </c>
      <c r="B368" s="28" t="n"/>
    </row>
    <row r="369">
      <c r="A369" s="35" t="inlineStr">
        <is>
          <t>Min</t>
        </is>
      </c>
      <c r="B369" s="23">
        <f>Capability!E14</f>
        <v/>
      </c>
    </row>
    <row r="370">
      <c r="A370" s="35" t="inlineStr">
        <is>
          <t>Max</t>
        </is>
      </c>
      <c r="B370" s="23">
        <f>Capability!F14</f>
        <v/>
      </c>
    </row>
    <row r="371">
      <c r="A371" s="35" t="inlineStr">
        <is>
          <t>Range</t>
        </is>
      </c>
      <c r="B371" s="23">
        <f>Capability!G14</f>
        <v/>
      </c>
    </row>
    <row r="372">
      <c r="A372" s="35" t="inlineStr">
        <is>
          <t>Mean</t>
        </is>
      </c>
      <c r="B372" s="23">
        <f>Capability!C14</f>
        <v/>
      </c>
    </row>
    <row r="373">
      <c r="A373" s="35" t="inlineStr">
        <is>
          <t>Median</t>
        </is>
      </c>
      <c r="B373" s="23">
        <f>Capability!D14</f>
        <v/>
      </c>
    </row>
    <row r="374">
      <c r="A374" s="35" t="inlineStr">
        <is>
          <t>Std Dev (overall)</t>
        </is>
      </c>
      <c r="B374" s="23">
        <f>Capability!I14</f>
        <v/>
      </c>
    </row>
    <row r="375">
      <c r="A375" s="35" t="inlineStr">
        <is>
          <t>Sigma (within)</t>
        </is>
      </c>
      <c r="B375" s="23">
        <f>Capability!H14</f>
        <v/>
      </c>
    </row>
    <row r="376">
      <c r="A376" s="37" t="inlineStr">
        <is>
          <t>CONTROL</t>
        </is>
      </c>
      <c r="B376" s="28" t="n"/>
    </row>
    <row r="377">
      <c r="A377" s="35" t="inlineStr">
        <is>
          <t>UCL</t>
        </is>
      </c>
      <c r="B377" s="23">
        <f>Capability!J14</f>
        <v/>
      </c>
    </row>
    <row r="378">
      <c r="A378" s="35" t="inlineStr">
        <is>
          <t>CL</t>
        </is>
      </c>
      <c r="B378" s="23">
        <f>Capability!K14</f>
        <v/>
      </c>
    </row>
    <row r="379">
      <c r="A379" s="35" t="inlineStr">
        <is>
          <t>LCL</t>
        </is>
      </c>
      <c r="B379" s="23">
        <f>Capability!L14</f>
        <v/>
      </c>
    </row>
    <row r="380">
      <c r="A380" s="35" t="inlineStr">
        <is>
          <t>mR-bar</t>
        </is>
      </c>
      <c r="B380" s="23">
        <f>Capability!M14</f>
        <v/>
      </c>
    </row>
    <row r="381">
      <c r="A381" s="35" t="inlineStr">
        <is>
          <t>mR UCL</t>
        </is>
      </c>
      <c r="B381" s="23">
        <f>Capability!N14</f>
        <v/>
      </c>
    </row>
    <row r="382">
      <c r="A382" s="37" t="inlineStr">
        <is>
          <t>SPECIFICATION</t>
        </is>
      </c>
      <c r="B382" s="28" t="n"/>
    </row>
    <row r="383">
      <c r="A383" s="35" t="inlineStr">
        <is>
          <t>USL</t>
        </is>
      </c>
      <c r="B383" s="23">
        <f>Capability!Q14</f>
        <v/>
      </c>
    </row>
    <row r="384">
      <c r="A384" s="35" t="inlineStr">
        <is>
          <t>Nominal</t>
        </is>
      </c>
      <c r="B384" s="23">
        <f>Capability!O14</f>
        <v/>
      </c>
    </row>
    <row r="385">
      <c r="A385" s="35" t="inlineStr">
        <is>
          <t>LSL</t>
        </is>
      </c>
      <c r="B385" s="23">
        <f>Capability!P14</f>
        <v/>
      </c>
    </row>
    <row r="386">
      <c r="A386" s="37" t="inlineStr">
        <is>
          <t>CAPABILITY</t>
        </is>
      </c>
      <c r="B386" s="28" t="n"/>
    </row>
    <row r="387">
      <c r="A387" s="35" t="inlineStr">
        <is>
          <t>Cp</t>
        </is>
      </c>
      <c r="B387" s="38">
        <f>Capability!S14</f>
        <v/>
      </c>
    </row>
    <row r="388">
      <c r="A388" s="35" t="inlineStr">
        <is>
          <t>Cpk</t>
        </is>
      </c>
      <c r="B388" s="38">
        <f>Capability!T14</f>
        <v/>
      </c>
    </row>
    <row r="389">
      <c r="A389" s="35" t="inlineStr">
        <is>
          <t>Pp</t>
        </is>
      </c>
      <c r="B389" s="38">
        <f>Capability!U14</f>
        <v/>
      </c>
    </row>
    <row r="390">
      <c r="A390" s="35" t="inlineStr">
        <is>
          <t>Ppk</t>
        </is>
      </c>
      <c r="B390" s="38">
        <f>Capability!V14</f>
        <v/>
      </c>
    </row>
    <row r="391">
      <c r="A391" s="35" t="inlineStr">
        <is>
          <t>In control?</t>
        </is>
      </c>
      <c r="B391" s="36">
        <f>Capability!W14</f>
        <v/>
      </c>
    </row>
    <row r="392">
      <c r="A392" s="35" t="inlineStr">
        <is>
          <t>In spec?</t>
        </is>
      </c>
      <c r="B392" s="36">
        <f>Capability!X14</f>
        <v/>
      </c>
    </row>
    <row r="393">
      <c r="A393" s="35" t="inlineStr">
        <is>
          <t>Verdict</t>
        </is>
      </c>
      <c r="B393" s="36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E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36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13" t="inlineStr">
        <is>
          <t>LastRow</t>
        </is>
      </c>
      <c r="CC1" s="33">
        <f>INDEX('Data Entry'!$H$10022:$BE$10022,1,$B$20)</f>
        <v/>
      </c>
      <c r="CD1" s="13" t="inlineStr">
        <is>
          <t>Start</t>
        </is>
      </c>
      <c r="CE1" s="33">
        <f>MAX(5,CC1-Settings!$F$5+1)</f>
        <v/>
      </c>
      <c r="CF1" s="13" t="inlineStr">
        <is>
          <t>Lo</t>
        </is>
      </c>
      <c r="CG1" s="33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P$5:$P$54,$B$20)="",INDEX(Capability!$E$5:$E$54,$B$20),MIN(INDEX(Capability!$E$5:$E$54,$B$20),INDEX(Capability!$P$5:$P$54,$B$20))))-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H1" s="13" t="inlineStr">
        <is>
          <t>Width</t>
        </is>
      </c>
      <c r="CI1" s="33">
        <f>IF(OR(CG1="",CM1="",CM1&lt;=CG1),"",(CM1-CG1)/Settings!$F$6)</f>
        <v/>
      </c>
      <c r="CJ1" s="13" t="inlineStr">
        <is>
          <t>MaxCnt</t>
        </is>
      </c>
      <c r="CK1" s="33">
        <f>MAX(CL4:CL18)</f>
        <v/>
      </c>
      <c r="CL1" s="13" t="inlineStr">
        <is>
          <t>Hi</t>
        </is>
      </c>
      <c r="CM1" s="33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Q$5:$Q$54,$B$20)="",INDEX(Capability!$F$5:$F$54,$B$20),MAX(INDEX(Capability!$F$5:$F$54,$B$20),INDEX(Capability!$Q$5:$Q$54,$B$20))))+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P1" s="13" t="inlineStr">
        <is>
          <t>LastRow</t>
        </is>
      </c>
      <c r="CQ1" s="33">
        <f>INDEX('Data Entry'!$H$10022:$BE$10022,1,$B$21)</f>
        <v/>
      </c>
      <c r="CR1" s="13" t="inlineStr">
        <is>
          <t>Start</t>
        </is>
      </c>
      <c r="CS1" s="33">
        <f>MAX(5,CQ1-Settings!$F$5+1)</f>
        <v/>
      </c>
      <c r="CT1" s="13" t="inlineStr">
        <is>
          <t>Lo</t>
        </is>
      </c>
      <c r="CU1" s="33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P$5:$P$54,$B$21)="",INDEX(Capability!$E$5:$E$54,$B$21),MIN(INDEX(Capability!$E$5:$E$54,$B$21),INDEX(Capability!$P$5:$P$54,$B$21))))-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CV1" s="13" t="inlineStr">
        <is>
          <t>Width</t>
        </is>
      </c>
      <c r="CW1" s="33">
        <f>IF(OR(CU1="",DA1="",DA1&lt;=CU1),"",(DA1-CU1)/Settings!$F$6)</f>
        <v/>
      </c>
      <c r="CX1" s="13" t="inlineStr">
        <is>
          <t>MaxCnt</t>
        </is>
      </c>
      <c r="CY1" s="33">
        <f>MAX(CZ4:CZ18)</f>
        <v/>
      </c>
      <c r="CZ1" s="13" t="inlineStr">
        <is>
          <t>Hi</t>
        </is>
      </c>
      <c r="DA1" s="33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Q$5:$Q$54,$B$21)="",INDEX(Capability!$F$5:$F$54,$B$21),MAX(INDEX(Capability!$F$5:$F$54,$B$21),INDEX(Capability!$Q$5:$Q$54,$B$21))))+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DD1" s="13" t="inlineStr">
        <is>
          <t>LastRow</t>
        </is>
      </c>
      <c r="DE1" s="33">
        <f>INDEX('Data Entry'!$H$10022:$BE$10022,1,$B$22)</f>
        <v/>
      </c>
      <c r="DF1" s="13" t="inlineStr">
        <is>
          <t>Start</t>
        </is>
      </c>
      <c r="DG1" s="33">
        <f>MAX(5,DE1-Settings!$F$5+1)</f>
        <v/>
      </c>
      <c r="DH1" s="13" t="inlineStr">
        <is>
          <t>Lo</t>
        </is>
      </c>
      <c r="DI1" s="33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P$5:$P$54,$B$22)="",INDEX(Capability!$E$5:$E$54,$B$22),MIN(INDEX(Capability!$E$5:$E$54,$B$22),INDEX(Capability!$P$5:$P$54,$B$22))))-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J1" s="13" t="inlineStr">
        <is>
          <t>Width</t>
        </is>
      </c>
      <c r="DK1" s="33">
        <f>IF(OR(DI1="",DO1="",DO1&lt;=DI1),"",(DO1-DI1)/Settings!$F$6)</f>
        <v/>
      </c>
      <c r="DL1" s="13" t="inlineStr">
        <is>
          <t>MaxCnt</t>
        </is>
      </c>
      <c r="DM1" s="33">
        <f>MAX(DN4:DN18)</f>
        <v/>
      </c>
      <c r="DN1" s="13" t="inlineStr">
        <is>
          <t>Hi</t>
        </is>
      </c>
      <c r="DO1" s="33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Q$5:$Q$54,$B$22)="",INDEX(Capability!$F$5:$F$54,$B$22),MAX(INDEX(Capability!$F$5:$F$54,$B$22),INDEX(Capability!$Q$5:$Q$54,$B$22))))+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R1" s="13" t="inlineStr">
        <is>
          <t>LastRow</t>
        </is>
      </c>
      <c r="DS1" s="33">
        <f>INDEX('Data Entry'!$H$10022:$BE$10022,1,$B$23)</f>
        <v/>
      </c>
      <c r="DT1" s="13" t="inlineStr">
        <is>
          <t>Start</t>
        </is>
      </c>
      <c r="DU1" s="33">
        <f>MAX(5,DS1-Settings!$F$5+1)</f>
        <v/>
      </c>
      <c r="DV1" s="13" t="inlineStr">
        <is>
          <t>Lo</t>
        </is>
      </c>
      <c r="DW1" s="33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P$5:$P$54,$B$23)="",INDEX(Capability!$E$5:$E$54,$B$23),MIN(INDEX(Capability!$E$5:$E$54,$B$23),INDEX(Capability!$P$5:$P$54,$B$23))))-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  <c r="DX1" s="13" t="inlineStr">
        <is>
          <t>Width</t>
        </is>
      </c>
      <c r="DY1" s="33">
        <f>IF(OR(DW1="",EC1="",EC1&lt;=DW1),"",(EC1-DW1)/Settings!$F$6)</f>
        <v/>
      </c>
      <c r="DZ1" s="13" t="inlineStr">
        <is>
          <t>MaxCnt</t>
        </is>
      </c>
      <c r="EA1" s="33">
        <f>MAX(EB4:EB18)</f>
        <v/>
      </c>
      <c r="EB1" s="13" t="inlineStr">
        <is>
          <t>Hi</t>
        </is>
      </c>
      <c r="EC1" s="33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Q$5:$Q$54,$B$23)="",INDEX(Capability!$F$5:$F$54,$B$23),MAX(INDEX(Capability!$F$5:$F$54,$B$23),INDEX(Capability!$Q$5:$Q$54,$B$23))))+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13" t="inlineStr">
        <is>
          <t>idx</t>
        </is>
      </c>
      <c r="CC3" s="13" t="inlineStr">
        <is>
          <t>X</t>
        </is>
      </c>
      <c r="CD3" s="13" t="inlineStr">
        <is>
          <t>CL</t>
        </is>
      </c>
      <c r="CE3" s="13" t="inlineStr">
        <is>
          <t>UCL</t>
        </is>
      </c>
      <c r="CF3" s="13" t="inlineStr">
        <is>
          <t>LCL</t>
        </is>
      </c>
      <c r="CG3" s="13" t="inlineStr">
        <is>
          <t>mR</t>
        </is>
      </c>
      <c r="CH3" s="13" t="inlineStr">
        <is>
          <t>mR_UCL</t>
        </is>
      </c>
      <c r="CI3" s="13" t="inlineStr">
        <is>
          <t>USL</t>
        </is>
      </c>
      <c r="CJ3" s="13" t="inlineStr">
        <is>
          <t>LSL</t>
        </is>
      </c>
      <c r="CK3" s="13" t="inlineStr">
        <is>
          <t>Bin</t>
        </is>
      </c>
      <c r="CL3" s="13" t="inlineStr">
        <is>
          <t>Count</t>
        </is>
      </c>
      <c r="CM3" s="13" t="inlineStr">
        <is>
          <t>LSLmark</t>
        </is>
      </c>
      <c r="CN3" s="13" t="inlineStr">
        <is>
          <t>USLmark</t>
        </is>
      </c>
      <c r="CO3" s="13" t="inlineStr"/>
      <c r="CP3" s="13" t="inlineStr">
        <is>
          <t>idx</t>
        </is>
      </c>
      <c r="CQ3" s="13" t="inlineStr">
        <is>
          <t>X</t>
        </is>
      </c>
      <c r="CR3" s="13" t="inlineStr">
        <is>
          <t>CL</t>
        </is>
      </c>
      <c r="CS3" s="13" t="inlineStr">
        <is>
          <t>UCL</t>
        </is>
      </c>
      <c r="CT3" s="13" t="inlineStr">
        <is>
          <t>LCL</t>
        </is>
      </c>
      <c r="CU3" s="13" t="inlineStr">
        <is>
          <t>mR</t>
        </is>
      </c>
      <c r="CV3" s="13" t="inlineStr">
        <is>
          <t>mR_UCL</t>
        </is>
      </c>
      <c r="CW3" s="13" t="inlineStr">
        <is>
          <t>USL</t>
        </is>
      </c>
      <c r="CX3" s="13" t="inlineStr">
        <is>
          <t>LSL</t>
        </is>
      </c>
      <c r="CY3" s="13" t="inlineStr">
        <is>
          <t>Bin</t>
        </is>
      </c>
      <c r="CZ3" s="13" t="inlineStr">
        <is>
          <t>Count</t>
        </is>
      </c>
      <c r="DA3" s="13" t="inlineStr">
        <is>
          <t>LSLmark</t>
        </is>
      </c>
      <c r="DB3" s="13" t="inlineStr">
        <is>
          <t>USLmark</t>
        </is>
      </c>
      <c r="DC3" s="13" t="inlineStr"/>
      <c r="DD3" s="13" t="inlineStr">
        <is>
          <t>idx</t>
        </is>
      </c>
      <c r="DE3" s="13" t="inlineStr">
        <is>
          <t>X</t>
        </is>
      </c>
      <c r="DF3" s="13" t="inlineStr">
        <is>
          <t>CL</t>
        </is>
      </c>
      <c r="DG3" s="13" t="inlineStr">
        <is>
          <t>UCL</t>
        </is>
      </c>
      <c r="DH3" s="13" t="inlineStr">
        <is>
          <t>LCL</t>
        </is>
      </c>
      <c r="DI3" s="13" t="inlineStr">
        <is>
          <t>mR</t>
        </is>
      </c>
      <c r="DJ3" s="13" t="inlineStr">
        <is>
          <t>mR_UCL</t>
        </is>
      </c>
      <c r="DK3" s="13" t="inlineStr">
        <is>
          <t>USL</t>
        </is>
      </c>
      <c r="DL3" s="13" t="inlineStr">
        <is>
          <t>LSL</t>
        </is>
      </c>
      <c r="DM3" s="13" t="inlineStr">
        <is>
          <t>Bin</t>
        </is>
      </c>
      <c r="DN3" s="13" t="inlineStr">
        <is>
          <t>Count</t>
        </is>
      </c>
      <c r="DO3" s="13" t="inlineStr">
        <is>
          <t>LSLmark</t>
        </is>
      </c>
      <c r="DP3" s="13" t="inlineStr">
        <is>
          <t>USLmark</t>
        </is>
      </c>
      <c r="DQ3" s="13" t="inlineStr"/>
      <c r="DR3" s="13" t="inlineStr">
        <is>
          <t>idx</t>
        </is>
      </c>
      <c r="DS3" s="13" t="inlineStr">
        <is>
          <t>X</t>
        </is>
      </c>
      <c r="DT3" s="13" t="inlineStr">
        <is>
          <t>CL</t>
        </is>
      </c>
      <c r="DU3" s="13" t="inlineStr">
        <is>
          <t>UCL</t>
        </is>
      </c>
      <c r="DV3" s="13" t="inlineStr">
        <is>
          <t>LCL</t>
        </is>
      </c>
      <c r="DW3" s="13" t="inlineStr">
        <is>
          <t>mR</t>
        </is>
      </c>
      <c r="DX3" s="13" t="inlineStr">
        <is>
          <t>mR_UCL</t>
        </is>
      </c>
      <c r="DY3" s="13" t="inlineStr">
        <is>
          <t>USL</t>
        </is>
      </c>
      <c r="DZ3" s="13" t="inlineStr">
        <is>
          <t>LSL</t>
        </is>
      </c>
      <c r="EA3" s="13" t="inlineStr">
        <is>
          <t>Bin</t>
        </is>
      </c>
      <c r="EB3" s="13" t="inlineStr">
        <is>
          <t>Count</t>
        </is>
      </c>
      <c r="EC3" s="13" t="inlineStr">
        <is>
          <t>LSLmark</t>
        </is>
      </c>
      <c r="ED3" s="13" t="inlineStr">
        <is>
          <t>USLmark</t>
        </is>
      </c>
      <c r="EE3" s="13" t="inlineStr"/>
    </row>
    <row r="4">
      <c r="A4" s="4" t="inlineStr">
        <is>
          <t>MONITOR CONFIGURATION</t>
        </is>
      </c>
      <c r="B4" s="9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IF((CS$1+0)&gt;CQ$1,NA(),(CS$1+0)-4)</f>
        <v/>
      </c>
      <c r="CQ4">
        <f>IF((CS$1+0)&gt;CQ$1,NA(),INDEX('Data Entry'!$H$5:$BE$10004,(CS$1+0)-4,$B$21))</f>
        <v/>
      </c>
      <c r="CR4">
        <f>IF(ISNA(CP4),NA(),INDEX(Capability!$K$5:$K$54,$B$21))</f>
        <v/>
      </c>
      <c r="CS4">
        <f>IF(ISNA(CP4),NA(),INDEX(Capability!$J$5:$J$54,$B$21))</f>
        <v/>
      </c>
      <c r="CT4">
        <f>IF(ISNA(CP4),NA(),INDEX(Capability!$L$5:$L$54,$B$21))</f>
        <v/>
      </c>
      <c r="CU4">
        <f>NA()</f>
        <v/>
      </c>
      <c r="CV4">
        <f>IF(ISNA(CP4),NA(),INDEX(Capability!$N$5:$N$54,$B$21))</f>
        <v/>
      </c>
      <c r="CW4">
        <f>IF(ISNA(CP4),NA(),IF(OR(INDEX(Capability!$Q$5:$Q$54,$B$21)="",Settings!$F$7&lt;&gt;"Y"),NA(),INDEX(Capability!$Q$5:$Q$54,$B$21)))</f>
        <v/>
      </c>
      <c r="CX4">
        <f>IF(ISNA(CP4),NA(),IF(OR(INDEX(Capability!$P$5:$P$54,$B$21)="",Settings!$F$7&lt;&gt;"Y"),NA(),INDEX(Capability!$P$5:$P$54,$B$21)))</f>
        <v/>
      </c>
      <c r="CY4">
        <f>IF(CW$1="","",ROUND(CU$1+CW$1*0.5,4))</f>
        <v/>
      </c>
      <c r="CZ4">
        <f>IF(CW$1="","",COUNTIFS(INDEX('Data Entry'!$H$5:$BE$10004,0,$B$21),"&gt;="&amp;(CU$1+CW$1*0),INDEX('Data Entry'!$H$5:$BE$10004,0,$B$21),"&lt;"&amp;(CU$1+CW$1*1)))</f>
        <v/>
      </c>
      <c r="DA4">
        <f>IF(OR(INDEX(Capability!$P$5:$P$54,$B$21)="",CW$1=""),NA(),IF(AND(INDEX(Capability!$P$5:$P$54,$B$21)&gt;=(CU$1+CW$1*0),INDEX(Capability!$P$5:$P$54,$B$21)&lt;(CU$1+CW$1*1)),CY$1*1.15,NA()))</f>
        <v/>
      </c>
      <c r="DB4">
        <f>IF(OR(INDEX(Capability!$Q$5:$Q$54,$B$21)="",CW$1=""),NA(),IF(AND(INDEX(Capability!$Q$5:$Q$54,$B$21)&gt;=(CU$1+CW$1*0),INDEX(Capability!$Q$5:$Q$54,$B$21)&lt;(CU$1+CW$1*1)),CY$1*1.15,NA()))</f>
        <v/>
      </c>
      <c r="DD4">
        <f>IF((DG$1+0)&gt;DE$1,NA(),(DG$1+0)-4)</f>
        <v/>
      </c>
      <c r="DE4">
        <f>IF((DG$1+0)&gt;DE$1,NA(),INDEX('Data Entry'!$H$5:$BE$10004,(DG$1+0)-4,$B$22))</f>
        <v/>
      </c>
      <c r="DF4">
        <f>IF(ISNA(DD4),NA(),INDEX(Capability!$K$5:$K$54,$B$22))</f>
        <v/>
      </c>
      <c r="DG4">
        <f>IF(ISNA(DD4),NA(),INDEX(Capability!$J$5:$J$54,$B$22))</f>
        <v/>
      </c>
      <c r="DH4">
        <f>IF(ISNA(DD4),NA(),INDEX(Capability!$L$5:$L$54,$B$22))</f>
        <v/>
      </c>
      <c r="DI4">
        <f>NA()</f>
        <v/>
      </c>
      <c r="DJ4">
        <f>IF(ISNA(DD4),NA(),INDEX(Capability!$N$5:$N$54,$B$22))</f>
        <v/>
      </c>
      <c r="DK4">
        <f>IF(ISNA(DD4),NA(),IF(OR(INDEX(Capability!$Q$5:$Q$54,$B$22)="",Settings!$F$7&lt;&gt;"Y"),NA(),INDEX(Capability!$Q$5:$Q$54,$B$22)))</f>
        <v/>
      </c>
      <c r="DL4">
        <f>IF(ISNA(DD4),NA(),IF(OR(INDEX(Capability!$P$5:$P$54,$B$22)="",Settings!$F$7&lt;&gt;"Y"),NA(),INDEX(Capability!$P$5:$P$54,$B$22)))</f>
        <v/>
      </c>
      <c r="DM4">
        <f>IF(DK$1="","",ROUND(DI$1+DK$1*0.5,4))</f>
        <v/>
      </c>
      <c r="DN4">
        <f>IF(DK$1="","",COUNTIFS(INDEX('Data Entry'!$H$5:$BE$10004,0,$B$22),"&gt;="&amp;(DI$1+DK$1*0),INDEX('Data Entry'!$H$5:$BE$10004,0,$B$22),"&lt;"&amp;(DI$1+DK$1*1)))</f>
        <v/>
      </c>
      <c r="DO4">
        <f>IF(OR(INDEX(Capability!$P$5:$P$54,$B$22)="",DK$1=""),NA(),IF(AND(INDEX(Capability!$P$5:$P$54,$B$22)&gt;=(DI$1+DK$1*0),INDEX(Capability!$P$5:$P$54,$B$22)&lt;(DI$1+DK$1*1)),DM$1*1.15,NA()))</f>
        <v/>
      </c>
      <c r="DP4">
        <f>IF(OR(INDEX(Capability!$Q$5:$Q$54,$B$22)="",DK$1=""),NA(),IF(AND(INDEX(Capability!$Q$5:$Q$54,$B$22)&gt;=(DI$1+DK$1*0),INDEX(Capability!$Q$5:$Q$54,$B$22)&lt;(DI$1+DK$1*1)),DM$1*1.15,NA()))</f>
        <v/>
      </c>
      <c r="DR4">
        <f>IF((DU$1+0)&gt;DS$1,NA(),(DU$1+0)-4)</f>
        <v/>
      </c>
      <c r="DS4">
        <f>IF((DU$1+0)&gt;DS$1,NA(),INDEX('Data Entry'!$H$5:$BE$10004,(DU$1+0)-4,$B$23))</f>
        <v/>
      </c>
      <c r="DT4">
        <f>IF(ISNA(DR4),NA(),INDEX(Capability!$K$5:$K$54,$B$23))</f>
        <v/>
      </c>
      <c r="DU4">
        <f>IF(ISNA(DR4),NA(),INDEX(Capability!$J$5:$J$54,$B$23))</f>
        <v/>
      </c>
      <c r="DV4">
        <f>IF(ISNA(DR4),NA(),INDEX(Capability!$L$5:$L$54,$B$23))</f>
        <v/>
      </c>
      <c r="DW4">
        <f>NA()</f>
        <v/>
      </c>
      <c r="DX4">
        <f>IF(ISNA(DR4),NA(),INDEX(Capability!$N$5:$N$54,$B$23))</f>
        <v/>
      </c>
      <c r="DY4">
        <f>IF(ISNA(DR4),NA(),IF(OR(INDEX(Capability!$Q$5:$Q$54,$B$23)="",Settings!$F$7&lt;&gt;"Y"),NA(),INDEX(Capability!$Q$5:$Q$54,$B$23)))</f>
        <v/>
      </c>
      <c r="DZ4">
        <f>IF(ISNA(DR4),NA(),IF(OR(INDEX(Capability!$P$5:$P$54,$B$23)="",Settings!$F$7&lt;&gt;"Y"),NA(),INDEX(Capability!$P$5:$P$54,$B$23)))</f>
        <v/>
      </c>
      <c r="EA4">
        <f>IF(DY$1="","",ROUND(DW$1+DY$1*0.5,4))</f>
        <v/>
      </c>
      <c r="EB4">
        <f>IF(DY$1="","",COUNTIFS(INDEX('Data Entry'!$H$5:$BE$10004,0,$B$23),"&gt;="&amp;(DW$1+DY$1*0),INDEX('Data Entry'!$H$5:$BE$10004,0,$B$23),"&lt;"&amp;(DW$1+DY$1*1)))</f>
        <v/>
      </c>
      <c r="EC4">
        <f>IF(OR(INDEX(Capability!$P$5:$P$54,$B$23)="",DY$1=""),NA(),IF(AND(INDEX(Capability!$P$5:$P$54,$B$23)&gt;=(DW$1+DY$1*0),INDEX(Capability!$P$5:$P$54,$B$23)&lt;(DW$1+DY$1*1)),EA$1*1.15,NA()))</f>
        <v/>
      </c>
      <c r="ED4">
        <f>IF(OR(INDEX(Capability!$Q$5:$Q$54,$B$23)="",DY$1=""),NA(),IF(AND(INDEX(Capability!$Q$5:$Q$54,$B$23)&gt;=(DW$1+DY$1*0),INDEX(Capability!$Q$5:$Q$54,$B$23)&lt;(DW$1+DY$1*1)),EA$1*1.15,NA()))</f>
        <v/>
      </c>
    </row>
    <row r="5">
      <c r="A5" s="10" t="inlineStr">
        <is>
          <t>Watch Folder</t>
        </is>
      </c>
      <c r="B5" s="39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IF((CS$1+1)&gt;CQ$1,NA(),(CS$1+1)-4)</f>
        <v/>
      </c>
      <c r="CQ5">
        <f>IF((CS$1+1)&gt;CQ$1,NA(),INDEX('Data Entry'!$H$5:$BE$10004,(CS$1+1)-4,$B$21))</f>
        <v/>
      </c>
      <c r="CR5">
        <f>IF(ISNA(CP5),NA(),INDEX(Capability!$K$5:$K$54,$B$21))</f>
        <v/>
      </c>
      <c r="CS5">
        <f>IF(ISNA(CP5),NA(),INDEX(Capability!$J$5:$J$54,$B$21))</f>
        <v/>
      </c>
      <c r="CT5">
        <f>IF(ISNA(CP5),NA(),INDEX(Capability!$L$5:$L$54,$B$21))</f>
        <v/>
      </c>
      <c r="CU5">
        <f>IF(OR(ISNA(CQ5),ISNA(CQ4)),NA(),ABS(CQ5-CQ4))</f>
        <v/>
      </c>
      <c r="CV5">
        <f>IF(ISNA(CP5),NA(),INDEX(Capability!$N$5:$N$54,$B$21))</f>
        <v/>
      </c>
      <c r="CW5">
        <f>IF(ISNA(CP5),NA(),IF(OR(INDEX(Capability!$Q$5:$Q$54,$B$21)="",Settings!$F$7&lt;&gt;"Y"),NA(),INDEX(Capability!$Q$5:$Q$54,$B$21)))</f>
        <v/>
      </c>
      <c r="CX5">
        <f>IF(ISNA(CP5),NA(),IF(OR(INDEX(Capability!$P$5:$P$54,$B$21)="",Settings!$F$7&lt;&gt;"Y"),NA(),INDEX(Capability!$P$5:$P$54,$B$21)))</f>
        <v/>
      </c>
      <c r="CY5">
        <f>IF(CW$1="","",ROUND(CU$1+CW$1*1.5,4))</f>
        <v/>
      </c>
      <c r="CZ5">
        <f>IF(CW$1="","",COUNTIFS(INDEX('Data Entry'!$H$5:$BE$10004,0,$B$21),"&gt;="&amp;(CU$1+CW$1*1),INDEX('Data Entry'!$H$5:$BE$10004,0,$B$21),"&lt;"&amp;(CU$1+CW$1*2)))</f>
        <v/>
      </c>
      <c r="DA5">
        <f>IF(OR(INDEX(Capability!$P$5:$P$54,$B$21)="",CW$1=""),NA(),IF(AND(INDEX(Capability!$P$5:$P$54,$B$21)&gt;=(CU$1+CW$1*1),INDEX(Capability!$P$5:$P$54,$B$21)&lt;(CU$1+CW$1*2)),CY$1*1.15,NA()))</f>
        <v/>
      </c>
      <c r="DB5">
        <f>IF(OR(INDEX(Capability!$Q$5:$Q$54,$B$21)="",CW$1=""),NA(),IF(AND(INDEX(Capability!$Q$5:$Q$54,$B$21)&gt;=(CU$1+CW$1*1),INDEX(Capability!$Q$5:$Q$54,$B$21)&lt;(CU$1+CW$1*2)),CY$1*1.15,NA()))</f>
        <v/>
      </c>
      <c r="DD5">
        <f>IF((DG$1+1)&gt;DE$1,NA(),(DG$1+1)-4)</f>
        <v/>
      </c>
      <c r="DE5">
        <f>IF((DG$1+1)&gt;DE$1,NA(),INDEX('Data Entry'!$H$5:$BE$10004,(DG$1+1)-4,$B$22))</f>
        <v/>
      </c>
      <c r="DF5">
        <f>IF(ISNA(DD5),NA(),INDEX(Capability!$K$5:$K$54,$B$22))</f>
        <v/>
      </c>
      <c r="DG5">
        <f>IF(ISNA(DD5),NA(),INDEX(Capability!$J$5:$J$54,$B$22))</f>
        <v/>
      </c>
      <c r="DH5">
        <f>IF(ISNA(DD5),NA(),INDEX(Capability!$L$5:$L$54,$B$22))</f>
        <v/>
      </c>
      <c r="DI5">
        <f>IF(OR(ISNA(DE5),ISNA(DE4)),NA(),ABS(DE5-DE4))</f>
        <v/>
      </c>
      <c r="DJ5">
        <f>IF(ISNA(DD5),NA(),INDEX(Capability!$N$5:$N$54,$B$22))</f>
        <v/>
      </c>
      <c r="DK5">
        <f>IF(ISNA(DD5),NA(),IF(OR(INDEX(Capability!$Q$5:$Q$54,$B$22)="",Settings!$F$7&lt;&gt;"Y"),NA(),INDEX(Capability!$Q$5:$Q$54,$B$22)))</f>
        <v/>
      </c>
      <c r="DL5">
        <f>IF(ISNA(DD5),NA(),IF(OR(INDEX(Capability!$P$5:$P$54,$B$22)="",Settings!$F$7&lt;&gt;"Y"),NA(),INDEX(Capability!$P$5:$P$54,$B$22)))</f>
        <v/>
      </c>
      <c r="DM5">
        <f>IF(DK$1="","",ROUND(DI$1+DK$1*1.5,4))</f>
        <v/>
      </c>
      <c r="DN5">
        <f>IF(DK$1="","",COUNTIFS(INDEX('Data Entry'!$H$5:$BE$10004,0,$B$22),"&gt;="&amp;(DI$1+DK$1*1),INDEX('Data Entry'!$H$5:$BE$10004,0,$B$22),"&lt;"&amp;(DI$1+DK$1*2)))</f>
        <v/>
      </c>
      <c r="DO5">
        <f>IF(OR(INDEX(Capability!$P$5:$P$54,$B$22)="",DK$1=""),NA(),IF(AND(INDEX(Capability!$P$5:$P$54,$B$22)&gt;=(DI$1+DK$1*1),INDEX(Capability!$P$5:$P$54,$B$22)&lt;(DI$1+DK$1*2)),DM$1*1.15,NA()))</f>
        <v/>
      </c>
      <c r="DP5">
        <f>IF(OR(INDEX(Capability!$Q$5:$Q$54,$B$22)="",DK$1=""),NA(),IF(AND(INDEX(Capability!$Q$5:$Q$54,$B$22)&gt;=(DI$1+DK$1*1),INDEX(Capability!$Q$5:$Q$54,$B$22)&lt;(DI$1+DK$1*2)),DM$1*1.15,NA()))</f>
        <v/>
      </c>
      <c r="DR5">
        <f>IF((DU$1+1)&gt;DS$1,NA(),(DU$1+1)-4)</f>
        <v/>
      </c>
      <c r="DS5">
        <f>IF((DU$1+1)&gt;DS$1,NA(),INDEX('Data Entry'!$H$5:$BE$10004,(DU$1+1)-4,$B$23))</f>
        <v/>
      </c>
      <c r="DT5">
        <f>IF(ISNA(DR5),NA(),INDEX(Capability!$K$5:$K$54,$B$23))</f>
        <v/>
      </c>
      <c r="DU5">
        <f>IF(ISNA(DR5),NA(),INDEX(Capability!$J$5:$J$54,$B$23))</f>
        <v/>
      </c>
      <c r="DV5">
        <f>IF(ISNA(DR5),NA(),INDEX(Capability!$L$5:$L$54,$B$23))</f>
        <v/>
      </c>
      <c r="DW5">
        <f>IF(OR(ISNA(DS5),ISNA(DS4)),NA(),ABS(DS5-DS4))</f>
        <v/>
      </c>
      <c r="DX5">
        <f>IF(ISNA(DR5),NA(),INDEX(Capability!$N$5:$N$54,$B$23))</f>
        <v/>
      </c>
      <c r="DY5">
        <f>IF(ISNA(DR5),NA(),IF(OR(INDEX(Capability!$Q$5:$Q$54,$B$23)="",Settings!$F$7&lt;&gt;"Y"),NA(),INDEX(Capability!$Q$5:$Q$54,$B$23)))</f>
        <v/>
      </c>
      <c r="DZ5">
        <f>IF(ISNA(DR5),NA(),IF(OR(INDEX(Capability!$P$5:$P$54,$B$23)="",Settings!$F$7&lt;&gt;"Y"),NA(),INDEX(Capability!$P$5:$P$54,$B$23)))</f>
        <v/>
      </c>
      <c r="EA5">
        <f>IF(DY$1="","",ROUND(DW$1+DY$1*1.5,4))</f>
        <v/>
      </c>
      <c r="EB5">
        <f>IF(DY$1="","",COUNTIFS(INDEX('Data Entry'!$H$5:$BE$10004,0,$B$23),"&gt;="&amp;(DW$1+DY$1*1),INDEX('Data Entry'!$H$5:$BE$10004,0,$B$23),"&lt;"&amp;(DW$1+DY$1*2)))</f>
        <v/>
      </c>
      <c r="EC5">
        <f>IF(OR(INDEX(Capability!$P$5:$P$54,$B$23)="",DY$1=""),NA(),IF(AND(INDEX(Capability!$P$5:$P$54,$B$23)&gt;=(DW$1+DY$1*1),INDEX(Capability!$P$5:$P$54,$B$23)&lt;(DW$1+DY$1*2)),EA$1*1.15,NA()))</f>
        <v/>
      </c>
      <c r="ED5">
        <f>IF(OR(INDEX(Capability!$Q$5:$Q$54,$B$23)="",DY$1=""),NA(),IF(AND(INDEX(Capability!$Q$5:$Q$54,$B$23)&gt;=(DW$1+DY$1*1),INDEX(Capability!$Q$5:$Q$54,$B$23)&lt;(DW$1+DY$1*2)),EA$1*1.15,NA()))</f>
        <v/>
      </c>
    </row>
    <row r="6">
      <c r="A6" s="10" t="inlineStr">
        <is>
          <t>File Pattern</t>
        </is>
      </c>
      <c r="B6" s="39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IF((CS$1+2)&gt;CQ$1,NA(),(CS$1+2)-4)</f>
        <v/>
      </c>
      <c r="CQ6">
        <f>IF((CS$1+2)&gt;CQ$1,NA(),INDEX('Data Entry'!$H$5:$BE$10004,(CS$1+2)-4,$B$21))</f>
        <v/>
      </c>
      <c r="CR6">
        <f>IF(ISNA(CP6),NA(),INDEX(Capability!$K$5:$K$54,$B$21))</f>
        <v/>
      </c>
      <c r="CS6">
        <f>IF(ISNA(CP6),NA(),INDEX(Capability!$J$5:$J$54,$B$21))</f>
        <v/>
      </c>
      <c r="CT6">
        <f>IF(ISNA(CP6),NA(),INDEX(Capability!$L$5:$L$54,$B$21))</f>
        <v/>
      </c>
      <c r="CU6">
        <f>IF(OR(ISNA(CQ6),ISNA(CQ5)),NA(),ABS(CQ6-CQ5))</f>
        <v/>
      </c>
      <c r="CV6">
        <f>IF(ISNA(CP6),NA(),INDEX(Capability!$N$5:$N$54,$B$21))</f>
        <v/>
      </c>
      <c r="CW6">
        <f>IF(ISNA(CP6),NA(),IF(OR(INDEX(Capability!$Q$5:$Q$54,$B$21)="",Settings!$F$7&lt;&gt;"Y"),NA(),INDEX(Capability!$Q$5:$Q$54,$B$21)))</f>
        <v/>
      </c>
      <c r="CX6">
        <f>IF(ISNA(CP6),NA(),IF(OR(INDEX(Capability!$P$5:$P$54,$B$21)="",Settings!$F$7&lt;&gt;"Y"),NA(),INDEX(Capability!$P$5:$P$54,$B$21)))</f>
        <v/>
      </c>
      <c r="CY6">
        <f>IF(CW$1="","",ROUND(CU$1+CW$1*2.5,4))</f>
        <v/>
      </c>
      <c r="CZ6">
        <f>IF(CW$1="","",COUNTIFS(INDEX('Data Entry'!$H$5:$BE$10004,0,$B$21),"&gt;="&amp;(CU$1+CW$1*2),INDEX('Data Entry'!$H$5:$BE$10004,0,$B$21),"&lt;"&amp;(CU$1+CW$1*3)))</f>
        <v/>
      </c>
      <c r="DA6">
        <f>IF(OR(INDEX(Capability!$P$5:$P$54,$B$21)="",CW$1=""),NA(),IF(AND(INDEX(Capability!$P$5:$P$54,$B$21)&gt;=(CU$1+CW$1*2),INDEX(Capability!$P$5:$P$54,$B$21)&lt;(CU$1+CW$1*3)),CY$1*1.15,NA()))</f>
        <v/>
      </c>
      <c r="DB6">
        <f>IF(OR(INDEX(Capability!$Q$5:$Q$54,$B$21)="",CW$1=""),NA(),IF(AND(INDEX(Capability!$Q$5:$Q$54,$B$21)&gt;=(CU$1+CW$1*2),INDEX(Capability!$Q$5:$Q$54,$B$21)&lt;(CU$1+CW$1*3)),CY$1*1.15,NA()))</f>
        <v/>
      </c>
      <c r="DD6">
        <f>IF((DG$1+2)&gt;DE$1,NA(),(DG$1+2)-4)</f>
        <v/>
      </c>
      <c r="DE6">
        <f>IF((DG$1+2)&gt;DE$1,NA(),INDEX('Data Entry'!$H$5:$BE$10004,(DG$1+2)-4,$B$22))</f>
        <v/>
      </c>
      <c r="DF6">
        <f>IF(ISNA(DD6),NA(),INDEX(Capability!$K$5:$K$54,$B$22))</f>
        <v/>
      </c>
      <c r="DG6">
        <f>IF(ISNA(DD6),NA(),INDEX(Capability!$J$5:$J$54,$B$22))</f>
        <v/>
      </c>
      <c r="DH6">
        <f>IF(ISNA(DD6),NA(),INDEX(Capability!$L$5:$L$54,$B$22))</f>
        <v/>
      </c>
      <c r="DI6">
        <f>IF(OR(ISNA(DE6),ISNA(DE5)),NA(),ABS(DE6-DE5))</f>
        <v/>
      </c>
      <c r="DJ6">
        <f>IF(ISNA(DD6),NA(),INDEX(Capability!$N$5:$N$54,$B$22))</f>
        <v/>
      </c>
      <c r="DK6">
        <f>IF(ISNA(DD6),NA(),IF(OR(INDEX(Capability!$Q$5:$Q$54,$B$22)="",Settings!$F$7&lt;&gt;"Y"),NA(),INDEX(Capability!$Q$5:$Q$54,$B$22)))</f>
        <v/>
      </c>
      <c r="DL6">
        <f>IF(ISNA(DD6),NA(),IF(OR(INDEX(Capability!$P$5:$P$54,$B$22)="",Settings!$F$7&lt;&gt;"Y"),NA(),INDEX(Capability!$P$5:$P$54,$B$22)))</f>
        <v/>
      </c>
      <c r="DM6">
        <f>IF(DK$1="","",ROUND(DI$1+DK$1*2.5,4))</f>
        <v/>
      </c>
      <c r="DN6">
        <f>IF(DK$1="","",COUNTIFS(INDEX('Data Entry'!$H$5:$BE$10004,0,$B$22),"&gt;="&amp;(DI$1+DK$1*2),INDEX('Data Entry'!$H$5:$BE$10004,0,$B$22),"&lt;"&amp;(DI$1+DK$1*3)))</f>
        <v/>
      </c>
      <c r="DO6">
        <f>IF(OR(INDEX(Capability!$P$5:$P$54,$B$22)="",DK$1=""),NA(),IF(AND(INDEX(Capability!$P$5:$P$54,$B$22)&gt;=(DI$1+DK$1*2),INDEX(Capability!$P$5:$P$54,$B$22)&lt;(DI$1+DK$1*3)),DM$1*1.15,NA()))</f>
        <v/>
      </c>
      <c r="DP6">
        <f>IF(OR(INDEX(Capability!$Q$5:$Q$54,$B$22)="",DK$1=""),NA(),IF(AND(INDEX(Capability!$Q$5:$Q$54,$B$22)&gt;=(DI$1+DK$1*2),INDEX(Capability!$Q$5:$Q$54,$B$22)&lt;(DI$1+DK$1*3)),DM$1*1.15,NA()))</f>
        <v/>
      </c>
      <c r="DR6">
        <f>IF((DU$1+2)&gt;DS$1,NA(),(DU$1+2)-4)</f>
        <v/>
      </c>
      <c r="DS6">
        <f>IF((DU$1+2)&gt;DS$1,NA(),INDEX('Data Entry'!$H$5:$BE$10004,(DU$1+2)-4,$B$23))</f>
        <v/>
      </c>
      <c r="DT6">
        <f>IF(ISNA(DR6),NA(),INDEX(Capability!$K$5:$K$54,$B$23))</f>
        <v/>
      </c>
      <c r="DU6">
        <f>IF(ISNA(DR6),NA(),INDEX(Capability!$J$5:$J$54,$B$23))</f>
        <v/>
      </c>
      <c r="DV6">
        <f>IF(ISNA(DR6),NA(),INDEX(Capability!$L$5:$L$54,$B$23))</f>
        <v/>
      </c>
      <c r="DW6">
        <f>IF(OR(ISNA(DS6),ISNA(DS5)),NA(),ABS(DS6-DS5))</f>
        <v/>
      </c>
      <c r="DX6">
        <f>IF(ISNA(DR6),NA(),INDEX(Capability!$N$5:$N$54,$B$23))</f>
        <v/>
      </c>
      <c r="DY6">
        <f>IF(ISNA(DR6),NA(),IF(OR(INDEX(Capability!$Q$5:$Q$54,$B$23)="",Settings!$F$7&lt;&gt;"Y"),NA(),INDEX(Capability!$Q$5:$Q$54,$B$23)))</f>
        <v/>
      </c>
      <c r="DZ6">
        <f>IF(ISNA(DR6),NA(),IF(OR(INDEX(Capability!$P$5:$P$54,$B$23)="",Settings!$F$7&lt;&gt;"Y"),NA(),INDEX(Capability!$P$5:$P$54,$B$23)))</f>
        <v/>
      </c>
      <c r="EA6">
        <f>IF(DY$1="","",ROUND(DW$1+DY$1*2.5,4))</f>
        <v/>
      </c>
      <c r="EB6">
        <f>IF(DY$1="","",COUNTIFS(INDEX('Data Entry'!$H$5:$BE$10004,0,$B$23),"&gt;="&amp;(DW$1+DY$1*2),INDEX('Data Entry'!$H$5:$BE$10004,0,$B$23),"&lt;"&amp;(DW$1+DY$1*3)))</f>
        <v/>
      </c>
      <c r="EC6">
        <f>IF(OR(INDEX(Capability!$P$5:$P$54,$B$23)="",DY$1=""),NA(),IF(AND(INDEX(Capability!$P$5:$P$54,$B$23)&gt;=(DW$1+DY$1*2),INDEX(Capability!$P$5:$P$54,$B$23)&lt;(DW$1+DY$1*3)),EA$1*1.15,NA()))</f>
        <v/>
      </c>
      <c r="ED6">
        <f>IF(OR(INDEX(Capability!$Q$5:$Q$54,$B$23)="",DY$1=""),NA(),IF(AND(INDEX(Capability!$Q$5:$Q$54,$B$23)&gt;=(DW$1+DY$1*2),INDEX(Capability!$Q$5:$Q$54,$B$23)&lt;(DW$1+DY$1*3)),EA$1*1.15,NA()))</f>
        <v/>
      </c>
    </row>
    <row r="7">
      <c r="A7" s="10" t="inlineStr">
        <is>
          <t>Refresh Interval (s)</t>
        </is>
      </c>
      <c r="B7" s="39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IF((CS$1+3)&gt;CQ$1,NA(),(CS$1+3)-4)</f>
        <v/>
      </c>
      <c r="CQ7">
        <f>IF((CS$1+3)&gt;CQ$1,NA(),INDEX('Data Entry'!$H$5:$BE$10004,(CS$1+3)-4,$B$21))</f>
        <v/>
      </c>
      <c r="CR7">
        <f>IF(ISNA(CP7),NA(),INDEX(Capability!$K$5:$K$54,$B$21))</f>
        <v/>
      </c>
      <c r="CS7">
        <f>IF(ISNA(CP7),NA(),INDEX(Capability!$J$5:$J$54,$B$21))</f>
        <v/>
      </c>
      <c r="CT7">
        <f>IF(ISNA(CP7),NA(),INDEX(Capability!$L$5:$L$54,$B$21))</f>
        <v/>
      </c>
      <c r="CU7">
        <f>IF(OR(ISNA(CQ7),ISNA(CQ6)),NA(),ABS(CQ7-CQ6))</f>
        <v/>
      </c>
      <c r="CV7">
        <f>IF(ISNA(CP7),NA(),INDEX(Capability!$N$5:$N$54,$B$21))</f>
        <v/>
      </c>
      <c r="CW7">
        <f>IF(ISNA(CP7),NA(),IF(OR(INDEX(Capability!$Q$5:$Q$54,$B$21)="",Settings!$F$7&lt;&gt;"Y"),NA(),INDEX(Capability!$Q$5:$Q$54,$B$21)))</f>
        <v/>
      </c>
      <c r="CX7">
        <f>IF(ISNA(CP7),NA(),IF(OR(INDEX(Capability!$P$5:$P$54,$B$21)="",Settings!$F$7&lt;&gt;"Y"),NA(),INDEX(Capability!$P$5:$P$54,$B$21)))</f>
        <v/>
      </c>
      <c r="CY7">
        <f>IF(CW$1="","",ROUND(CU$1+CW$1*3.5,4))</f>
        <v/>
      </c>
      <c r="CZ7">
        <f>IF(CW$1="","",COUNTIFS(INDEX('Data Entry'!$H$5:$BE$10004,0,$B$21),"&gt;="&amp;(CU$1+CW$1*3),INDEX('Data Entry'!$H$5:$BE$10004,0,$B$21),"&lt;"&amp;(CU$1+CW$1*4)))</f>
        <v/>
      </c>
      <c r="DA7">
        <f>IF(OR(INDEX(Capability!$P$5:$P$54,$B$21)="",CW$1=""),NA(),IF(AND(INDEX(Capability!$P$5:$P$54,$B$21)&gt;=(CU$1+CW$1*3),INDEX(Capability!$P$5:$P$54,$B$21)&lt;(CU$1+CW$1*4)),CY$1*1.15,NA()))</f>
        <v/>
      </c>
      <c r="DB7">
        <f>IF(OR(INDEX(Capability!$Q$5:$Q$54,$B$21)="",CW$1=""),NA(),IF(AND(INDEX(Capability!$Q$5:$Q$54,$B$21)&gt;=(CU$1+CW$1*3),INDEX(Capability!$Q$5:$Q$54,$B$21)&lt;(CU$1+CW$1*4)),CY$1*1.15,NA()))</f>
        <v/>
      </c>
      <c r="DD7">
        <f>IF((DG$1+3)&gt;DE$1,NA(),(DG$1+3)-4)</f>
        <v/>
      </c>
      <c r="DE7">
        <f>IF((DG$1+3)&gt;DE$1,NA(),INDEX('Data Entry'!$H$5:$BE$10004,(DG$1+3)-4,$B$22))</f>
        <v/>
      </c>
      <c r="DF7">
        <f>IF(ISNA(DD7),NA(),INDEX(Capability!$K$5:$K$54,$B$22))</f>
        <v/>
      </c>
      <c r="DG7">
        <f>IF(ISNA(DD7),NA(),INDEX(Capability!$J$5:$J$54,$B$22))</f>
        <v/>
      </c>
      <c r="DH7">
        <f>IF(ISNA(DD7),NA(),INDEX(Capability!$L$5:$L$54,$B$22))</f>
        <v/>
      </c>
      <c r="DI7">
        <f>IF(OR(ISNA(DE7),ISNA(DE6)),NA(),ABS(DE7-DE6))</f>
        <v/>
      </c>
      <c r="DJ7">
        <f>IF(ISNA(DD7),NA(),INDEX(Capability!$N$5:$N$54,$B$22))</f>
        <v/>
      </c>
      <c r="DK7">
        <f>IF(ISNA(DD7),NA(),IF(OR(INDEX(Capability!$Q$5:$Q$54,$B$22)="",Settings!$F$7&lt;&gt;"Y"),NA(),INDEX(Capability!$Q$5:$Q$54,$B$22)))</f>
        <v/>
      </c>
      <c r="DL7">
        <f>IF(ISNA(DD7),NA(),IF(OR(INDEX(Capability!$P$5:$P$54,$B$22)="",Settings!$F$7&lt;&gt;"Y"),NA(),INDEX(Capability!$P$5:$P$54,$B$22)))</f>
        <v/>
      </c>
      <c r="DM7">
        <f>IF(DK$1="","",ROUND(DI$1+DK$1*3.5,4))</f>
        <v/>
      </c>
      <c r="DN7">
        <f>IF(DK$1="","",COUNTIFS(INDEX('Data Entry'!$H$5:$BE$10004,0,$B$22),"&gt;="&amp;(DI$1+DK$1*3),INDEX('Data Entry'!$H$5:$BE$10004,0,$B$22),"&lt;"&amp;(DI$1+DK$1*4)))</f>
        <v/>
      </c>
      <c r="DO7">
        <f>IF(OR(INDEX(Capability!$P$5:$P$54,$B$22)="",DK$1=""),NA(),IF(AND(INDEX(Capability!$P$5:$P$54,$B$22)&gt;=(DI$1+DK$1*3),INDEX(Capability!$P$5:$P$54,$B$22)&lt;(DI$1+DK$1*4)),DM$1*1.15,NA()))</f>
        <v/>
      </c>
      <c r="DP7">
        <f>IF(OR(INDEX(Capability!$Q$5:$Q$54,$B$22)="",DK$1=""),NA(),IF(AND(INDEX(Capability!$Q$5:$Q$54,$B$22)&gt;=(DI$1+DK$1*3),INDEX(Capability!$Q$5:$Q$54,$B$22)&lt;(DI$1+DK$1*4)),DM$1*1.15,NA()))</f>
        <v/>
      </c>
      <c r="DR7">
        <f>IF((DU$1+3)&gt;DS$1,NA(),(DU$1+3)-4)</f>
        <v/>
      </c>
      <c r="DS7">
        <f>IF((DU$1+3)&gt;DS$1,NA(),INDEX('Data Entry'!$H$5:$BE$10004,(DU$1+3)-4,$B$23))</f>
        <v/>
      </c>
      <c r="DT7">
        <f>IF(ISNA(DR7),NA(),INDEX(Capability!$K$5:$K$54,$B$23))</f>
        <v/>
      </c>
      <c r="DU7">
        <f>IF(ISNA(DR7),NA(),INDEX(Capability!$J$5:$J$54,$B$23))</f>
        <v/>
      </c>
      <c r="DV7">
        <f>IF(ISNA(DR7),NA(),INDEX(Capability!$L$5:$L$54,$B$23))</f>
        <v/>
      </c>
      <c r="DW7">
        <f>IF(OR(ISNA(DS7),ISNA(DS6)),NA(),ABS(DS7-DS6))</f>
        <v/>
      </c>
      <c r="DX7">
        <f>IF(ISNA(DR7),NA(),INDEX(Capability!$N$5:$N$54,$B$23))</f>
        <v/>
      </c>
      <c r="DY7">
        <f>IF(ISNA(DR7),NA(),IF(OR(INDEX(Capability!$Q$5:$Q$54,$B$23)="",Settings!$F$7&lt;&gt;"Y"),NA(),INDEX(Capability!$Q$5:$Q$54,$B$23)))</f>
        <v/>
      </c>
      <c r="DZ7">
        <f>IF(ISNA(DR7),NA(),IF(OR(INDEX(Capability!$P$5:$P$54,$B$23)="",Settings!$F$7&lt;&gt;"Y"),NA(),INDEX(Capability!$P$5:$P$54,$B$23)))</f>
        <v/>
      </c>
      <c r="EA7">
        <f>IF(DY$1="","",ROUND(DW$1+DY$1*3.5,4))</f>
        <v/>
      </c>
      <c r="EB7">
        <f>IF(DY$1="","",COUNTIFS(INDEX('Data Entry'!$H$5:$BE$10004,0,$B$23),"&gt;="&amp;(DW$1+DY$1*3),INDEX('Data Entry'!$H$5:$BE$10004,0,$B$23),"&lt;"&amp;(DW$1+DY$1*4)))</f>
        <v/>
      </c>
      <c r="EC7">
        <f>IF(OR(INDEX(Capability!$P$5:$P$54,$B$23)="",DY$1=""),NA(),IF(AND(INDEX(Capability!$P$5:$P$54,$B$23)&gt;=(DW$1+DY$1*3),INDEX(Capability!$P$5:$P$54,$B$23)&lt;(DW$1+DY$1*4)),EA$1*1.15,NA()))</f>
        <v/>
      </c>
      <c r="ED7">
        <f>IF(OR(INDEX(Capability!$Q$5:$Q$54,$B$23)="",DY$1=""),NA(),IF(AND(INDEX(Capability!$Q$5:$Q$54,$B$23)&gt;=(DW$1+DY$1*3),INDEX(Capability!$Q$5:$Q$54,$B$23)&lt;(DW$1+DY$1*4)),EA$1*1.15,NA()))</f>
        <v/>
      </c>
    </row>
    <row r="8">
      <c r="A8" s="10" t="inlineStr">
        <is>
          <t>Archive After Import</t>
        </is>
      </c>
      <c r="B8" s="39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IF((CS$1+4)&gt;CQ$1,NA(),(CS$1+4)-4)</f>
        <v/>
      </c>
      <c r="CQ8">
        <f>IF((CS$1+4)&gt;CQ$1,NA(),INDEX('Data Entry'!$H$5:$BE$10004,(CS$1+4)-4,$B$21))</f>
        <v/>
      </c>
      <c r="CR8">
        <f>IF(ISNA(CP8),NA(),INDEX(Capability!$K$5:$K$54,$B$21))</f>
        <v/>
      </c>
      <c r="CS8">
        <f>IF(ISNA(CP8),NA(),INDEX(Capability!$J$5:$J$54,$B$21))</f>
        <v/>
      </c>
      <c r="CT8">
        <f>IF(ISNA(CP8),NA(),INDEX(Capability!$L$5:$L$54,$B$21))</f>
        <v/>
      </c>
      <c r="CU8">
        <f>IF(OR(ISNA(CQ8),ISNA(CQ7)),NA(),ABS(CQ8-CQ7))</f>
        <v/>
      </c>
      <c r="CV8">
        <f>IF(ISNA(CP8),NA(),INDEX(Capability!$N$5:$N$54,$B$21))</f>
        <v/>
      </c>
      <c r="CW8">
        <f>IF(ISNA(CP8),NA(),IF(OR(INDEX(Capability!$Q$5:$Q$54,$B$21)="",Settings!$F$7&lt;&gt;"Y"),NA(),INDEX(Capability!$Q$5:$Q$54,$B$21)))</f>
        <v/>
      </c>
      <c r="CX8">
        <f>IF(ISNA(CP8),NA(),IF(OR(INDEX(Capability!$P$5:$P$54,$B$21)="",Settings!$F$7&lt;&gt;"Y"),NA(),INDEX(Capability!$P$5:$P$54,$B$21)))</f>
        <v/>
      </c>
      <c r="CY8">
        <f>IF(CW$1="","",ROUND(CU$1+CW$1*4.5,4))</f>
        <v/>
      </c>
      <c r="CZ8">
        <f>IF(CW$1="","",COUNTIFS(INDEX('Data Entry'!$H$5:$BE$10004,0,$B$21),"&gt;="&amp;(CU$1+CW$1*4),INDEX('Data Entry'!$H$5:$BE$10004,0,$B$21),"&lt;"&amp;(CU$1+CW$1*5)))</f>
        <v/>
      </c>
      <c r="DA8">
        <f>IF(OR(INDEX(Capability!$P$5:$P$54,$B$21)="",CW$1=""),NA(),IF(AND(INDEX(Capability!$P$5:$P$54,$B$21)&gt;=(CU$1+CW$1*4),INDEX(Capability!$P$5:$P$54,$B$21)&lt;(CU$1+CW$1*5)),CY$1*1.15,NA()))</f>
        <v/>
      </c>
      <c r="DB8">
        <f>IF(OR(INDEX(Capability!$Q$5:$Q$54,$B$21)="",CW$1=""),NA(),IF(AND(INDEX(Capability!$Q$5:$Q$54,$B$21)&gt;=(CU$1+CW$1*4),INDEX(Capability!$Q$5:$Q$54,$B$21)&lt;(CU$1+CW$1*5)),CY$1*1.15,NA()))</f>
        <v/>
      </c>
      <c r="DD8">
        <f>IF((DG$1+4)&gt;DE$1,NA(),(DG$1+4)-4)</f>
        <v/>
      </c>
      <c r="DE8">
        <f>IF((DG$1+4)&gt;DE$1,NA(),INDEX('Data Entry'!$H$5:$BE$10004,(DG$1+4)-4,$B$22))</f>
        <v/>
      </c>
      <c r="DF8">
        <f>IF(ISNA(DD8),NA(),INDEX(Capability!$K$5:$K$54,$B$22))</f>
        <v/>
      </c>
      <c r="DG8">
        <f>IF(ISNA(DD8),NA(),INDEX(Capability!$J$5:$J$54,$B$22))</f>
        <v/>
      </c>
      <c r="DH8">
        <f>IF(ISNA(DD8),NA(),INDEX(Capability!$L$5:$L$54,$B$22))</f>
        <v/>
      </c>
      <c r="DI8">
        <f>IF(OR(ISNA(DE8),ISNA(DE7)),NA(),ABS(DE8-DE7))</f>
        <v/>
      </c>
      <c r="DJ8">
        <f>IF(ISNA(DD8),NA(),INDEX(Capability!$N$5:$N$54,$B$22))</f>
        <v/>
      </c>
      <c r="DK8">
        <f>IF(ISNA(DD8),NA(),IF(OR(INDEX(Capability!$Q$5:$Q$54,$B$22)="",Settings!$F$7&lt;&gt;"Y"),NA(),INDEX(Capability!$Q$5:$Q$54,$B$22)))</f>
        <v/>
      </c>
      <c r="DL8">
        <f>IF(ISNA(DD8),NA(),IF(OR(INDEX(Capability!$P$5:$P$54,$B$22)="",Settings!$F$7&lt;&gt;"Y"),NA(),INDEX(Capability!$P$5:$P$54,$B$22)))</f>
        <v/>
      </c>
      <c r="DM8">
        <f>IF(DK$1="","",ROUND(DI$1+DK$1*4.5,4))</f>
        <v/>
      </c>
      <c r="DN8">
        <f>IF(DK$1="","",COUNTIFS(INDEX('Data Entry'!$H$5:$BE$10004,0,$B$22),"&gt;="&amp;(DI$1+DK$1*4),INDEX('Data Entry'!$H$5:$BE$10004,0,$B$22),"&lt;"&amp;(DI$1+DK$1*5)))</f>
        <v/>
      </c>
      <c r="DO8">
        <f>IF(OR(INDEX(Capability!$P$5:$P$54,$B$22)="",DK$1=""),NA(),IF(AND(INDEX(Capability!$P$5:$P$54,$B$22)&gt;=(DI$1+DK$1*4),INDEX(Capability!$P$5:$P$54,$B$22)&lt;(DI$1+DK$1*5)),DM$1*1.15,NA()))</f>
        <v/>
      </c>
      <c r="DP8">
        <f>IF(OR(INDEX(Capability!$Q$5:$Q$54,$B$22)="",DK$1=""),NA(),IF(AND(INDEX(Capability!$Q$5:$Q$54,$B$22)&gt;=(DI$1+DK$1*4),INDEX(Capability!$Q$5:$Q$54,$B$22)&lt;(DI$1+DK$1*5)),DM$1*1.15,NA()))</f>
        <v/>
      </c>
      <c r="DR8">
        <f>IF((DU$1+4)&gt;DS$1,NA(),(DU$1+4)-4)</f>
        <v/>
      </c>
      <c r="DS8">
        <f>IF((DU$1+4)&gt;DS$1,NA(),INDEX('Data Entry'!$H$5:$BE$10004,(DU$1+4)-4,$B$23))</f>
        <v/>
      </c>
      <c r="DT8">
        <f>IF(ISNA(DR8),NA(),INDEX(Capability!$K$5:$K$54,$B$23))</f>
        <v/>
      </c>
      <c r="DU8">
        <f>IF(ISNA(DR8),NA(),INDEX(Capability!$J$5:$J$54,$B$23))</f>
        <v/>
      </c>
      <c r="DV8">
        <f>IF(ISNA(DR8),NA(),INDEX(Capability!$L$5:$L$54,$B$23))</f>
        <v/>
      </c>
      <c r="DW8">
        <f>IF(OR(ISNA(DS8),ISNA(DS7)),NA(),ABS(DS8-DS7))</f>
        <v/>
      </c>
      <c r="DX8">
        <f>IF(ISNA(DR8),NA(),INDEX(Capability!$N$5:$N$54,$B$23))</f>
        <v/>
      </c>
      <c r="DY8">
        <f>IF(ISNA(DR8),NA(),IF(OR(INDEX(Capability!$Q$5:$Q$54,$B$23)="",Settings!$F$7&lt;&gt;"Y"),NA(),INDEX(Capability!$Q$5:$Q$54,$B$23)))</f>
        <v/>
      </c>
      <c r="DZ8">
        <f>IF(ISNA(DR8),NA(),IF(OR(INDEX(Capability!$P$5:$P$54,$B$23)="",Settings!$F$7&lt;&gt;"Y"),NA(),INDEX(Capability!$P$5:$P$54,$B$23)))</f>
        <v/>
      </c>
      <c r="EA8">
        <f>IF(DY$1="","",ROUND(DW$1+DY$1*4.5,4))</f>
        <v/>
      </c>
      <c r="EB8">
        <f>IF(DY$1="","",COUNTIFS(INDEX('Data Entry'!$H$5:$BE$10004,0,$B$23),"&gt;="&amp;(DW$1+DY$1*4),INDEX('Data Entry'!$H$5:$BE$10004,0,$B$23),"&lt;"&amp;(DW$1+DY$1*5)))</f>
        <v/>
      </c>
      <c r="EC8">
        <f>IF(OR(INDEX(Capability!$P$5:$P$54,$B$23)="",DY$1=""),NA(),IF(AND(INDEX(Capability!$P$5:$P$54,$B$23)&gt;=(DW$1+DY$1*4),INDEX(Capability!$P$5:$P$54,$B$23)&lt;(DW$1+DY$1*5)),EA$1*1.15,NA()))</f>
        <v/>
      </c>
      <c r="ED8">
        <f>IF(OR(INDEX(Capability!$Q$5:$Q$54,$B$23)="",DY$1=""),NA(),IF(AND(INDEX(Capability!$Q$5:$Q$54,$B$23)&gt;=(DW$1+DY$1*4),INDEX(Capability!$Q$5:$Q$54,$B$23)&lt;(DW$1+DY$1*5)),EA$1*1.15,NA()))</f>
        <v/>
      </c>
    </row>
    <row r="9">
      <c r="A9" s="10" t="inlineStr">
        <is>
          <t>Status</t>
        </is>
      </c>
      <c r="B9" s="36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IF((CS$1+5)&gt;CQ$1,NA(),(CS$1+5)-4)</f>
        <v/>
      </c>
      <c r="CQ9">
        <f>IF((CS$1+5)&gt;CQ$1,NA(),INDEX('Data Entry'!$H$5:$BE$10004,(CS$1+5)-4,$B$21))</f>
        <v/>
      </c>
      <c r="CR9">
        <f>IF(ISNA(CP9),NA(),INDEX(Capability!$K$5:$K$54,$B$21))</f>
        <v/>
      </c>
      <c r="CS9">
        <f>IF(ISNA(CP9),NA(),INDEX(Capability!$J$5:$J$54,$B$21))</f>
        <v/>
      </c>
      <c r="CT9">
        <f>IF(ISNA(CP9),NA(),INDEX(Capability!$L$5:$L$54,$B$21))</f>
        <v/>
      </c>
      <c r="CU9">
        <f>IF(OR(ISNA(CQ9),ISNA(CQ8)),NA(),ABS(CQ9-CQ8))</f>
        <v/>
      </c>
      <c r="CV9">
        <f>IF(ISNA(CP9),NA(),INDEX(Capability!$N$5:$N$54,$B$21))</f>
        <v/>
      </c>
      <c r="CW9">
        <f>IF(ISNA(CP9),NA(),IF(OR(INDEX(Capability!$Q$5:$Q$54,$B$21)="",Settings!$F$7&lt;&gt;"Y"),NA(),INDEX(Capability!$Q$5:$Q$54,$B$21)))</f>
        <v/>
      </c>
      <c r="CX9">
        <f>IF(ISNA(CP9),NA(),IF(OR(INDEX(Capability!$P$5:$P$54,$B$21)="",Settings!$F$7&lt;&gt;"Y"),NA(),INDEX(Capability!$P$5:$P$54,$B$21)))</f>
        <v/>
      </c>
      <c r="CY9">
        <f>IF(CW$1="","",ROUND(CU$1+CW$1*5.5,4))</f>
        <v/>
      </c>
      <c r="CZ9">
        <f>IF(CW$1="","",COUNTIFS(INDEX('Data Entry'!$H$5:$BE$10004,0,$B$21),"&gt;="&amp;(CU$1+CW$1*5),INDEX('Data Entry'!$H$5:$BE$10004,0,$B$21),"&lt;"&amp;(CU$1+CW$1*6)))</f>
        <v/>
      </c>
      <c r="DA9">
        <f>IF(OR(INDEX(Capability!$P$5:$P$54,$B$21)="",CW$1=""),NA(),IF(AND(INDEX(Capability!$P$5:$P$54,$B$21)&gt;=(CU$1+CW$1*5),INDEX(Capability!$P$5:$P$54,$B$21)&lt;(CU$1+CW$1*6)),CY$1*1.15,NA()))</f>
        <v/>
      </c>
      <c r="DB9">
        <f>IF(OR(INDEX(Capability!$Q$5:$Q$54,$B$21)="",CW$1=""),NA(),IF(AND(INDEX(Capability!$Q$5:$Q$54,$B$21)&gt;=(CU$1+CW$1*5),INDEX(Capability!$Q$5:$Q$54,$B$21)&lt;(CU$1+CW$1*6)),CY$1*1.15,NA()))</f>
        <v/>
      </c>
      <c r="DD9">
        <f>IF((DG$1+5)&gt;DE$1,NA(),(DG$1+5)-4)</f>
        <v/>
      </c>
      <c r="DE9">
        <f>IF((DG$1+5)&gt;DE$1,NA(),INDEX('Data Entry'!$H$5:$BE$10004,(DG$1+5)-4,$B$22))</f>
        <v/>
      </c>
      <c r="DF9">
        <f>IF(ISNA(DD9),NA(),INDEX(Capability!$K$5:$K$54,$B$22))</f>
        <v/>
      </c>
      <c r="DG9">
        <f>IF(ISNA(DD9),NA(),INDEX(Capability!$J$5:$J$54,$B$22))</f>
        <v/>
      </c>
      <c r="DH9">
        <f>IF(ISNA(DD9),NA(),INDEX(Capability!$L$5:$L$54,$B$22))</f>
        <v/>
      </c>
      <c r="DI9">
        <f>IF(OR(ISNA(DE9),ISNA(DE8)),NA(),ABS(DE9-DE8))</f>
        <v/>
      </c>
      <c r="DJ9">
        <f>IF(ISNA(DD9),NA(),INDEX(Capability!$N$5:$N$54,$B$22))</f>
        <v/>
      </c>
      <c r="DK9">
        <f>IF(ISNA(DD9),NA(),IF(OR(INDEX(Capability!$Q$5:$Q$54,$B$22)="",Settings!$F$7&lt;&gt;"Y"),NA(),INDEX(Capability!$Q$5:$Q$54,$B$22)))</f>
        <v/>
      </c>
      <c r="DL9">
        <f>IF(ISNA(DD9),NA(),IF(OR(INDEX(Capability!$P$5:$P$54,$B$22)="",Settings!$F$7&lt;&gt;"Y"),NA(),INDEX(Capability!$P$5:$P$54,$B$22)))</f>
        <v/>
      </c>
      <c r="DM9">
        <f>IF(DK$1="","",ROUND(DI$1+DK$1*5.5,4))</f>
        <v/>
      </c>
      <c r="DN9">
        <f>IF(DK$1="","",COUNTIFS(INDEX('Data Entry'!$H$5:$BE$10004,0,$B$22),"&gt;="&amp;(DI$1+DK$1*5),INDEX('Data Entry'!$H$5:$BE$10004,0,$B$22),"&lt;"&amp;(DI$1+DK$1*6)))</f>
        <v/>
      </c>
      <c r="DO9">
        <f>IF(OR(INDEX(Capability!$P$5:$P$54,$B$22)="",DK$1=""),NA(),IF(AND(INDEX(Capability!$P$5:$P$54,$B$22)&gt;=(DI$1+DK$1*5),INDEX(Capability!$P$5:$P$54,$B$22)&lt;(DI$1+DK$1*6)),DM$1*1.15,NA()))</f>
        <v/>
      </c>
      <c r="DP9">
        <f>IF(OR(INDEX(Capability!$Q$5:$Q$54,$B$22)="",DK$1=""),NA(),IF(AND(INDEX(Capability!$Q$5:$Q$54,$B$22)&gt;=(DI$1+DK$1*5),INDEX(Capability!$Q$5:$Q$54,$B$22)&lt;(DI$1+DK$1*6)),DM$1*1.15,NA()))</f>
        <v/>
      </c>
      <c r="DR9">
        <f>IF((DU$1+5)&gt;DS$1,NA(),(DU$1+5)-4)</f>
        <v/>
      </c>
      <c r="DS9">
        <f>IF((DU$1+5)&gt;DS$1,NA(),INDEX('Data Entry'!$H$5:$BE$10004,(DU$1+5)-4,$B$23))</f>
        <v/>
      </c>
      <c r="DT9">
        <f>IF(ISNA(DR9),NA(),INDEX(Capability!$K$5:$K$54,$B$23))</f>
        <v/>
      </c>
      <c r="DU9">
        <f>IF(ISNA(DR9),NA(),INDEX(Capability!$J$5:$J$54,$B$23))</f>
        <v/>
      </c>
      <c r="DV9">
        <f>IF(ISNA(DR9),NA(),INDEX(Capability!$L$5:$L$54,$B$23))</f>
        <v/>
      </c>
      <c r="DW9">
        <f>IF(OR(ISNA(DS9),ISNA(DS8)),NA(),ABS(DS9-DS8))</f>
        <v/>
      </c>
      <c r="DX9">
        <f>IF(ISNA(DR9),NA(),INDEX(Capability!$N$5:$N$54,$B$23))</f>
        <v/>
      </c>
      <c r="DY9">
        <f>IF(ISNA(DR9),NA(),IF(OR(INDEX(Capability!$Q$5:$Q$54,$B$23)="",Settings!$F$7&lt;&gt;"Y"),NA(),INDEX(Capability!$Q$5:$Q$54,$B$23)))</f>
        <v/>
      </c>
      <c r="DZ9">
        <f>IF(ISNA(DR9),NA(),IF(OR(INDEX(Capability!$P$5:$P$54,$B$23)="",Settings!$F$7&lt;&gt;"Y"),NA(),INDEX(Capability!$P$5:$P$54,$B$23)))</f>
        <v/>
      </c>
      <c r="EA9">
        <f>IF(DY$1="","",ROUND(DW$1+DY$1*5.5,4))</f>
        <v/>
      </c>
      <c r="EB9">
        <f>IF(DY$1="","",COUNTIFS(INDEX('Data Entry'!$H$5:$BE$10004,0,$B$23),"&gt;="&amp;(DW$1+DY$1*5),INDEX('Data Entry'!$H$5:$BE$10004,0,$B$23),"&lt;"&amp;(DW$1+DY$1*6)))</f>
        <v/>
      </c>
      <c r="EC9">
        <f>IF(OR(INDEX(Capability!$P$5:$P$54,$B$23)="",DY$1=""),NA(),IF(AND(INDEX(Capability!$P$5:$P$54,$B$23)&gt;=(DW$1+DY$1*5),INDEX(Capability!$P$5:$P$54,$B$23)&lt;(DW$1+DY$1*6)),EA$1*1.15,NA()))</f>
        <v/>
      </c>
      <c r="ED9">
        <f>IF(OR(INDEX(Capability!$Q$5:$Q$54,$B$23)="",DY$1=""),NA(),IF(AND(INDEX(Capability!$Q$5:$Q$54,$B$23)&gt;=(DW$1+DY$1*5),INDEX(Capability!$Q$5:$Q$54,$B$23)&lt;(DW$1+DY$1*6)),EA$1*1.15,NA()))</f>
        <v/>
      </c>
    </row>
    <row r="10">
      <c r="A10" s="10" t="inlineStr">
        <is>
          <t>Last Scan</t>
        </is>
      </c>
      <c r="B10" s="36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IF((CS$1+6)&gt;CQ$1,NA(),(CS$1+6)-4)</f>
        <v/>
      </c>
      <c r="CQ10">
        <f>IF((CS$1+6)&gt;CQ$1,NA(),INDEX('Data Entry'!$H$5:$BE$10004,(CS$1+6)-4,$B$21))</f>
        <v/>
      </c>
      <c r="CR10">
        <f>IF(ISNA(CP10),NA(),INDEX(Capability!$K$5:$K$54,$B$21))</f>
        <v/>
      </c>
      <c r="CS10">
        <f>IF(ISNA(CP10),NA(),INDEX(Capability!$J$5:$J$54,$B$21))</f>
        <v/>
      </c>
      <c r="CT10">
        <f>IF(ISNA(CP10),NA(),INDEX(Capability!$L$5:$L$54,$B$21))</f>
        <v/>
      </c>
      <c r="CU10">
        <f>IF(OR(ISNA(CQ10),ISNA(CQ9)),NA(),ABS(CQ10-CQ9))</f>
        <v/>
      </c>
      <c r="CV10">
        <f>IF(ISNA(CP10),NA(),INDEX(Capability!$N$5:$N$54,$B$21))</f>
        <v/>
      </c>
      <c r="CW10">
        <f>IF(ISNA(CP10),NA(),IF(OR(INDEX(Capability!$Q$5:$Q$54,$B$21)="",Settings!$F$7&lt;&gt;"Y"),NA(),INDEX(Capability!$Q$5:$Q$54,$B$21)))</f>
        <v/>
      </c>
      <c r="CX10">
        <f>IF(ISNA(CP10),NA(),IF(OR(INDEX(Capability!$P$5:$P$54,$B$21)="",Settings!$F$7&lt;&gt;"Y"),NA(),INDEX(Capability!$P$5:$P$54,$B$21)))</f>
        <v/>
      </c>
      <c r="CY10">
        <f>IF(CW$1="","",ROUND(CU$1+CW$1*6.5,4))</f>
        <v/>
      </c>
      <c r="CZ10">
        <f>IF(CW$1="","",COUNTIFS(INDEX('Data Entry'!$H$5:$BE$10004,0,$B$21),"&gt;="&amp;(CU$1+CW$1*6),INDEX('Data Entry'!$H$5:$BE$10004,0,$B$21),"&lt;"&amp;(CU$1+CW$1*7)))</f>
        <v/>
      </c>
      <c r="DA10">
        <f>IF(OR(INDEX(Capability!$P$5:$P$54,$B$21)="",CW$1=""),NA(),IF(AND(INDEX(Capability!$P$5:$P$54,$B$21)&gt;=(CU$1+CW$1*6),INDEX(Capability!$P$5:$P$54,$B$21)&lt;(CU$1+CW$1*7)),CY$1*1.15,NA()))</f>
        <v/>
      </c>
      <c r="DB10">
        <f>IF(OR(INDEX(Capability!$Q$5:$Q$54,$B$21)="",CW$1=""),NA(),IF(AND(INDEX(Capability!$Q$5:$Q$54,$B$21)&gt;=(CU$1+CW$1*6),INDEX(Capability!$Q$5:$Q$54,$B$21)&lt;(CU$1+CW$1*7)),CY$1*1.15,NA()))</f>
        <v/>
      </c>
      <c r="DD10">
        <f>IF((DG$1+6)&gt;DE$1,NA(),(DG$1+6)-4)</f>
        <v/>
      </c>
      <c r="DE10">
        <f>IF((DG$1+6)&gt;DE$1,NA(),INDEX('Data Entry'!$H$5:$BE$10004,(DG$1+6)-4,$B$22))</f>
        <v/>
      </c>
      <c r="DF10">
        <f>IF(ISNA(DD10),NA(),INDEX(Capability!$K$5:$K$54,$B$22))</f>
        <v/>
      </c>
      <c r="DG10">
        <f>IF(ISNA(DD10),NA(),INDEX(Capability!$J$5:$J$54,$B$22))</f>
        <v/>
      </c>
      <c r="DH10">
        <f>IF(ISNA(DD10),NA(),INDEX(Capability!$L$5:$L$54,$B$22))</f>
        <v/>
      </c>
      <c r="DI10">
        <f>IF(OR(ISNA(DE10),ISNA(DE9)),NA(),ABS(DE10-DE9))</f>
        <v/>
      </c>
      <c r="DJ10">
        <f>IF(ISNA(DD10),NA(),INDEX(Capability!$N$5:$N$54,$B$22))</f>
        <v/>
      </c>
      <c r="DK10">
        <f>IF(ISNA(DD10),NA(),IF(OR(INDEX(Capability!$Q$5:$Q$54,$B$22)="",Settings!$F$7&lt;&gt;"Y"),NA(),INDEX(Capability!$Q$5:$Q$54,$B$22)))</f>
        <v/>
      </c>
      <c r="DL10">
        <f>IF(ISNA(DD10),NA(),IF(OR(INDEX(Capability!$P$5:$P$54,$B$22)="",Settings!$F$7&lt;&gt;"Y"),NA(),INDEX(Capability!$P$5:$P$54,$B$22)))</f>
        <v/>
      </c>
      <c r="DM10">
        <f>IF(DK$1="","",ROUND(DI$1+DK$1*6.5,4))</f>
        <v/>
      </c>
      <c r="DN10">
        <f>IF(DK$1="","",COUNTIFS(INDEX('Data Entry'!$H$5:$BE$10004,0,$B$22),"&gt;="&amp;(DI$1+DK$1*6),INDEX('Data Entry'!$H$5:$BE$10004,0,$B$22),"&lt;"&amp;(DI$1+DK$1*7)))</f>
        <v/>
      </c>
      <c r="DO10">
        <f>IF(OR(INDEX(Capability!$P$5:$P$54,$B$22)="",DK$1=""),NA(),IF(AND(INDEX(Capability!$P$5:$P$54,$B$22)&gt;=(DI$1+DK$1*6),INDEX(Capability!$P$5:$P$54,$B$22)&lt;(DI$1+DK$1*7)),DM$1*1.15,NA()))</f>
        <v/>
      </c>
      <c r="DP10">
        <f>IF(OR(INDEX(Capability!$Q$5:$Q$54,$B$22)="",DK$1=""),NA(),IF(AND(INDEX(Capability!$Q$5:$Q$54,$B$22)&gt;=(DI$1+DK$1*6),INDEX(Capability!$Q$5:$Q$54,$B$22)&lt;(DI$1+DK$1*7)),DM$1*1.15,NA()))</f>
        <v/>
      </c>
      <c r="DR10">
        <f>IF((DU$1+6)&gt;DS$1,NA(),(DU$1+6)-4)</f>
        <v/>
      </c>
      <c r="DS10">
        <f>IF((DU$1+6)&gt;DS$1,NA(),INDEX('Data Entry'!$H$5:$BE$10004,(DU$1+6)-4,$B$23))</f>
        <v/>
      </c>
      <c r="DT10">
        <f>IF(ISNA(DR10),NA(),INDEX(Capability!$K$5:$K$54,$B$23))</f>
        <v/>
      </c>
      <c r="DU10">
        <f>IF(ISNA(DR10),NA(),INDEX(Capability!$J$5:$J$54,$B$23))</f>
        <v/>
      </c>
      <c r="DV10">
        <f>IF(ISNA(DR10),NA(),INDEX(Capability!$L$5:$L$54,$B$23))</f>
        <v/>
      </c>
      <c r="DW10">
        <f>IF(OR(ISNA(DS10),ISNA(DS9)),NA(),ABS(DS10-DS9))</f>
        <v/>
      </c>
      <c r="DX10">
        <f>IF(ISNA(DR10),NA(),INDEX(Capability!$N$5:$N$54,$B$23))</f>
        <v/>
      </c>
      <c r="DY10">
        <f>IF(ISNA(DR10),NA(),IF(OR(INDEX(Capability!$Q$5:$Q$54,$B$23)="",Settings!$F$7&lt;&gt;"Y"),NA(),INDEX(Capability!$Q$5:$Q$54,$B$23)))</f>
        <v/>
      </c>
      <c r="DZ10">
        <f>IF(ISNA(DR10),NA(),IF(OR(INDEX(Capability!$P$5:$P$54,$B$23)="",Settings!$F$7&lt;&gt;"Y"),NA(),INDEX(Capability!$P$5:$P$54,$B$23)))</f>
        <v/>
      </c>
      <c r="EA10">
        <f>IF(DY$1="","",ROUND(DW$1+DY$1*6.5,4))</f>
        <v/>
      </c>
      <c r="EB10">
        <f>IF(DY$1="","",COUNTIFS(INDEX('Data Entry'!$H$5:$BE$10004,0,$B$23),"&gt;="&amp;(DW$1+DY$1*6),INDEX('Data Entry'!$H$5:$BE$10004,0,$B$23),"&lt;"&amp;(DW$1+DY$1*7)))</f>
        <v/>
      </c>
      <c r="EC10">
        <f>IF(OR(INDEX(Capability!$P$5:$P$54,$B$23)="",DY$1=""),NA(),IF(AND(INDEX(Capability!$P$5:$P$54,$B$23)&gt;=(DW$1+DY$1*6),INDEX(Capability!$P$5:$P$54,$B$23)&lt;(DW$1+DY$1*7)),EA$1*1.15,NA()))</f>
        <v/>
      </c>
      <c r="ED10">
        <f>IF(OR(INDEX(Capability!$Q$5:$Q$54,$B$23)="",DY$1=""),NA(),IF(AND(INDEX(Capability!$Q$5:$Q$54,$B$23)&gt;=(DW$1+DY$1*6),INDEX(Capability!$Q$5:$Q$54,$B$23)&lt;(DW$1+DY$1*7)),EA$1*1.15,NA()))</f>
        <v/>
      </c>
    </row>
    <row r="11">
      <c r="A11" s="10" t="inlineStr">
        <is>
          <t>Files Imported</t>
        </is>
      </c>
      <c r="B11" s="36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IF((CS$1+7)&gt;CQ$1,NA(),(CS$1+7)-4)</f>
        <v/>
      </c>
      <c r="CQ11">
        <f>IF((CS$1+7)&gt;CQ$1,NA(),INDEX('Data Entry'!$H$5:$BE$10004,(CS$1+7)-4,$B$21))</f>
        <v/>
      </c>
      <c r="CR11">
        <f>IF(ISNA(CP11),NA(),INDEX(Capability!$K$5:$K$54,$B$21))</f>
        <v/>
      </c>
      <c r="CS11">
        <f>IF(ISNA(CP11),NA(),INDEX(Capability!$J$5:$J$54,$B$21))</f>
        <v/>
      </c>
      <c r="CT11">
        <f>IF(ISNA(CP11),NA(),INDEX(Capability!$L$5:$L$54,$B$21))</f>
        <v/>
      </c>
      <c r="CU11">
        <f>IF(OR(ISNA(CQ11),ISNA(CQ10)),NA(),ABS(CQ11-CQ10))</f>
        <v/>
      </c>
      <c r="CV11">
        <f>IF(ISNA(CP11),NA(),INDEX(Capability!$N$5:$N$54,$B$21))</f>
        <v/>
      </c>
      <c r="CW11">
        <f>IF(ISNA(CP11),NA(),IF(OR(INDEX(Capability!$Q$5:$Q$54,$B$21)="",Settings!$F$7&lt;&gt;"Y"),NA(),INDEX(Capability!$Q$5:$Q$54,$B$21)))</f>
        <v/>
      </c>
      <c r="CX11">
        <f>IF(ISNA(CP11),NA(),IF(OR(INDEX(Capability!$P$5:$P$54,$B$21)="",Settings!$F$7&lt;&gt;"Y"),NA(),INDEX(Capability!$P$5:$P$54,$B$21)))</f>
        <v/>
      </c>
      <c r="CY11">
        <f>IF(CW$1="","",ROUND(CU$1+CW$1*7.5,4))</f>
        <v/>
      </c>
      <c r="CZ11">
        <f>IF(CW$1="","",COUNTIFS(INDEX('Data Entry'!$H$5:$BE$10004,0,$B$21),"&gt;="&amp;(CU$1+CW$1*7),INDEX('Data Entry'!$H$5:$BE$10004,0,$B$21),"&lt;"&amp;(CU$1+CW$1*8)))</f>
        <v/>
      </c>
      <c r="DA11">
        <f>IF(OR(INDEX(Capability!$P$5:$P$54,$B$21)="",CW$1=""),NA(),IF(AND(INDEX(Capability!$P$5:$P$54,$B$21)&gt;=(CU$1+CW$1*7),INDEX(Capability!$P$5:$P$54,$B$21)&lt;(CU$1+CW$1*8)),CY$1*1.15,NA()))</f>
        <v/>
      </c>
      <c r="DB11">
        <f>IF(OR(INDEX(Capability!$Q$5:$Q$54,$B$21)="",CW$1=""),NA(),IF(AND(INDEX(Capability!$Q$5:$Q$54,$B$21)&gt;=(CU$1+CW$1*7),INDEX(Capability!$Q$5:$Q$54,$B$21)&lt;(CU$1+CW$1*8)),CY$1*1.15,NA()))</f>
        <v/>
      </c>
      <c r="DD11">
        <f>IF((DG$1+7)&gt;DE$1,NA(),(DG$1+7)-4)</f>
        <v/>
      </c>
      <c r="DE11">
        <f>IF((DG$1+7)&gt;DE$1,NA(),INDEX('Data Entry'!$H$5:$BE$10004,(DG$1+7)-4,$B$22))</f>
        <v/>
      </c>
      <c r="DF11">
        <f>IF(ISNA(DD11),NA(),INDEX(Capability!$K$5:$K$54,$B$22))</f>
        <v/>
      </c>
      <c r="DG11">
        <f>IF(ISNA(DD11),NA(),INDEX(Capability!$J$5:$J$54,$B$22))</f>
        <v/>
      </c>
      <c r="DH11">
        <f>IF(ISNA(DD11),NA(),INDEX(Capability!$L$5:$L$54,$B$22))</f>
        <v/>
      </c>
      <c r="DI11">
        <f>IF(OR(ISNA(DE11),ISNA(DE10)),NA(),ABS(DE11-DE10))</f>
        <v/>
      </c>
      <c r="DJ11">
        <f>IF(ISNA(DD11),NA(),INDEX(Capability!$N$5:$N$54,$B$22))</f>
        <v/>
      </c>
      <c r="DK11">
        <f>IF(ISNA(DD11),NA(),IF(OR(INDEX(Capability!$Q$5:$Q$54,$B$22)="",Settings!$F$7&lt;&gt;"Y"),NA(),INDEX(Capability!$Q$5:$Q$54,$B$22)))</f>
        <v/>
      </c>
      <c r="DL11">
        <f>IF(ISNA(DD11),NA(),IF(OR(INDEX(Capability!$P$5:$P$54,$B$22)="",Settings!$F$7&lt;&gt;"Y"),NA(),INDEX(Capability!$P$5:$P$54,$B$22)))</f>
        <v/>
      </c>
      <c r="DM11">
        <f>IF(DK$1="","",ROUND(DI$1+DK$1*7.5,4))</f>
        <v/>
      </c>
      <c r="DN11">
        <f>IF(DK$1="","",COUNTIFS(INDEX('Data Entry'!$H$5:$BE$10004,0,$B$22),"&gt;="&amp;(DI$1+DK$1*7),INDEX('Data Entry'!$H$5:$BE$10004,0,$B$22),"&lt;"&amp;(DI$1+DK$1*8)))</f>
        <v/>
      </c>
      <c r="DO11">
        <f>IF(OR(INDEX(Capability!$P$5:$P$54,$B$22)="",DK$1=""),NA(),IF(AND(INDEX(Capability!$P$5:$P$54,$B$22)&gt;=(DI$1+DK$1*7),INDEX(Capability!$P$5:$P$54,$B$22)&lt;(DI$1+DK$1*8)),DM$1*1.15,NA()))</f>
        <v/>
      </c>
      <c r="DP11">
        <f>IF(OR(INDEX(Capability!$Q$5:$Q$54,$B$22)="",DK$1=""),NA(),IF(AND(INDEX(Capability!$Q$5:$Q$54,$B$22)&gt;=(DI$1+DK$1*7),INDEX(Capability!$Q$5:$Q$54,$B$22)&lt;(DI$1+DK$1*8)),DM$1*1.15,NA()))</f>
        <v/>
      </c>
      <c r="DR11">
        <f>IF((DU$1+7)&gt;DS$1,NA(),(DU$1+7)-4)</f>
        <v/>
      </c>
      <c r="DS11">
        <f>IF((DU$1+7)&gt;DS$1,NA(),INDEX('Data Entry'!$H$5:$BE$10004,(DU$1+7)-4,$B$23))</f>
        <v/>
      </c>
      <c r="DT11">
        <f>IF(ISNA(DR11),NA(),INDEX(Capability!$K$5:$K$54,$B$23))</f>
        <v/>
      </c>
      <c r="DU11">
        <f>IF(ISNA(DR11),NA(),INDEX(Capability!$J$5:$J$54,$B$23))</f>
        <v/>
      </c>
      <c r="DV11">
        <f>IF(ISNA(DR11),NA(),INDEX(Capability!$L$5:$L$54,$B$23))</f>
        <v/>
      </c>
      <c r="DW11">
        <f>IF(OR(ISNA(DS11),ISNA(DS10)),NA(),ABS(DS11-DS10))</f>
        <v/>
      </c>
      <c r="DX11">
        <f>IF(ISNA(DR11),NA(),INDEX(Capability!$N$5:$N$54,$B$23))</f>
        <v/>
      </c>
      <c r="DY11">
        <f>IF(ISNA(DR11),NA(),IF(OR(INDEX(Capability!$Q$5:$Q$54,$B$23)="",Settings!$F$7&lt;&gt;"Y"),NA(),INDEX(Capability!$Q$5:$Q$54,$B$23)))</f>
        <v/>
      </c>
      <c r="DZ11">
        <f>IF(ISNA(DR11),NA(),IF(OR(INDEX(Capability!$P$5:$P$54,$B$23)="",Settings!$F$7&lt;&gt;"Y"),NA(),INDEX(Capability!$P$5:$P$54,$B$23)))</f>
        <v/>
      </c>
      <c r="EA11">
        <f>IF(DY$1="","",ROUND(DW$1+DY$1*7.5,4))</f>
        <v/>
      </c>
      <c r="EB11">
        <f>IF(DY$1="","",COUNTIFS(INDEX('Data Entry'!$H$5:$BE$10004,0,$B$23),"&gt;="&amp;(DW$1+DY$1*7),INDEX('Data Entry'!$H$5:$BE$10004,0,$B$23),"&lt;"&amp;(DW$1+DY$1*8)))</f>
        <v/>
      </c>
      <c r="EC11">
        <f>IF(OR(INDEX(Capability!$P$5:$P$54,$B$23)="",DY$1=""),NA(),IF(AND(INDEX(Capability!$P$5:$P$54,$B$23)&gt;=(DW$1+DY$1*7),INDEX(Capability!$P$5:$P$54,$B$23)&lt;(DW$1+DY$1*8)),EA$1*1.15,NA()))</f>
        <v/>
      </c>
      <c r="ED11">
        <f>IF(OR(INDEX(Capability!$Q$5:$Q$54,$B$23)="",DY$1=""),NA(),IF(AND(INDEX(Capability!$Q$5:$Q$54,$B$23)&gt;=(DW$1+DY$1*7),INDEX(Capability!$Q$5:$Q$54,$B$23)&lt;(DW$1+DY$1*8)),EA$1*1.15,NA()))</f>
        <v/>
      </c>
    </row>
    <row r="12">
      <c r="A12" s="10" t="inlineStr">
        <is>
          <t>Rows Imported</t>
        </is>
      </c>
      <c r="B12" s="36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IF((CS$1+8)&gt;CQ$1,NA(),(CS$1+8)-4)</f>
        <v/>
      </c>
      <c r="CQ12">
        <f>IF((CS$1+8)&gt;CQ$1,NA(),INDEX('Data Entry'!$H$5:$BE$10004,(CS$1+8)-4,$B$21))</f>
        <v/>
      </c>
      <c r="CR12">
        <f>IF(ISNA(CP12),NA(),INDEX(Capability!$K$5:$K$54,$B$21))</f>
        <v/>
      </c>
      <c r="CS12">
        <f>IF(ISNA(CP12),NA(),INDEX(Capability!$J$5:$J$54,$B$21))</f>
        <v/>
      </c>
      <c r="CT12">
        <f>IF(ISNA(CP12),NA(),INDEX(Capability!$L$5:$L$54,$B$21))</f>
        <v/>
      </c>
      <c r="CU12">
        <f>IF(OR(ISNA(CQ12),ISNA(CQ11)),NA(),ABS(CQ12-CQ11))</f>
        <v/>
      </c>
      <c r="CV12">
        <f>IF(ISNA(CP12),NA(),INDEX(Capability!$N$5:$N$54,$B$21))</f>
        <v/>
      </c>
      <c r="CW12">
        <f>IF(ISNA(CP12),NA(),IF(OR(INDEX(Capability!$Q$5:$Q$54,$B$21)="",Settings!$F$7&lt;&gt;"Y"),NA(),INDEX(Capability!$Q$5:$Q$54,$B$21)))</f>
        <v/>
      </c>
      <c r="CX12">
        <f>IF(ISNA(CP12),NA(),IF(OR(INDEX(Capability!$P$5:$P$54,$B$21)="",Settings!$F$7&lt;&gt;"Y"),NA(),INDEX(Capability!$P$5:$P$54,$B$21)))</f>
        <v/>
      </c>
      <c r="CY12">
        <f>IF(CW$1="","",ROUND(CU$1+CW$1*8.5,4))</f>
        <v/>
      </c>
      <c r="CZ12">
        <f>IF(CW$1="","",COUNTIFS(INDEX('Data Entry'!$H$5:$BE$10004,0,$B$21),"&gt;="&amp;(CU$1+CW$1*8),INDEX('Data Entry'!$H$5:$BE$10004,0,$B$21),"&lt;"&amp;(CU$1+CW$1*9)))</f>
        <v/>
      </c>
      <c r="DA12">
        <f>IF(OR(INDEX(Capability!$P$5:$P$54,$B$21)="",CW$1=""),NA(),IF(AND(INDEX(Capability!$P$5:$P$54,$B$21)&gt;=(CU$1+CW$1*8),INDEX(Capability!$P$5:$P$54,$B$21)&lt;(CU$1+CW$1*9)),CY$1*1.15,NA()))</f>
        <v/>
      </c>
      <c r="DB12">
        <f>IF(OR(INDEX(Capability!$Q$5:$Q$54,$B$21)="",CW$1=""),NA(),IF(AND(INDEX(Capability!$Q$5:$Q$54,$B$21)&gt;=(CU$1+CW$1*8),INDEX(Capability!$Q$5:$Q$54,$B$21)&lt;(CU$1+CW$1*9)),CY$1*1.15,NA()))</f>
        <v/>
      </c>
      <c r="DD12">
        <f>IF((DG$1+8)&gt;DE$1,NA(),(DG$1+8)-4)</f>
        <v/>
      </c>
      <c r="DE12">
        <f>IF((DG$1+8)&gt;DE$1,NA(),INDEX('Data Entry'!$H$5:$BE$10004,(DG$1+8)-4,$B$22))</f>
        <v/>
      </c>
      <c r="DF12">
        <f>IF(ISNA(DD12),NA(),INDEX(Capability!$K$5:$K$54,$B$22))</f>
        <v/>
      </c>
      <c r="DG12">
        <f>IF(ISNA(DD12),NA(),INDEX(Capability!$J$5:$J$54,$B$22))</f>
        <v/>
      </c>
      <c r="DH12">
        <f>IF(ISNA(DD12),NA(),INDEX(Capability!$L$5:$L$54,$B$22))</f>
        <v/>
      </c>
      <c r="DI12">
        <f>IF(OR(ISNA(DE12),ISNA(DE11)),NA(),ABS(DE12-DE11))</f>
        <v/>
      </c>
      <c r="DJ12">
        <f>IF(ISNA(DD12),NA(),INDEX(Capability!$N$5:$N$54,$B$22))</f>
        <v/>
      </c>
      <c r="DK12">
        <f>IF(ISNA(DD12),NA(),IF(OR(INDEX(Capability!$Q$5:$Q$54,$B$22)="",Settings!$F$7&lt;&gt;"Y"),NA(),INDEX(Capability!$Q$5:$Q$54,$B$22)))</f>
        <v/>
      </c>
      <c r="DL12">
        <f>IF(ISNA(DD12),NA(),IF(OR(INDEX(Capability!$P$5:$P$54,$B$22)="",Settings!$F$7&lt;&gt;"Y"),NA(),INDEX(Capability!$P$5:$P$54,$B$22)))</f>
        <v/>
      </c>
      <c r="DM12">
        <f>IF(DK$1="","",ROUND(DI$1+DK$1*8.5,4))</f>
        <v/>
      </c>
      <c r="DN12">
        <f>IF(DK$1="","",COUNTIFS(INDEX('Data Entry'!$H$5:$BE$10004,0,$B$22),"&gt;="&amp;(DI$1+DK$1*8),INDEX('Data Entry'!$H$5:$BE$10004,0,$B$22),"&lt;"&amp;(DI$1+DK$1*9)))</f>
        <v/>
      </c>
      <c r="DO12">
        <f>IF(OR(INDEX(Capability!$P$5:$P$54,$B$22)="",DK$1=""),NA(),IF(AND(INDEX(Capability!$P$5:$P$54,$B$22)&gt;=(DI$1+DK$1*8),INDEX(Capability!$P$5:$P$54,$B$22)&lt;(DI$1+DK$1*9)),DM$1*1.15,NA()))</f>
        <v/>
      </c>
      <c r="DP12">
        <f>IF(OR(INDEX(Capability!$Q$5:$Q$54,$B$22)="",DK$1=""),NA(),IF(AND(INDEX(Capability!$Q$5:$Q$54,$B$22)&gt;=(DI$1+DK$1*8),INDEX(Capability!$Q$5:$Q$54,$B$22)&lt;(DI$1+DK$1*9)),DM$1*1.15,NA()))</f>
        <v/>
      </c>
      <c r="DR12">
        <f>IF((DU$1+8)&gt;DS$1,NA(),(DU$1+8)-4)</f>
        <v/>
      </c>
      <c r="DS12">
        <f>IF((DU$1+8)&gt;DS$1,NA(),INDEX('Data Entry'!$H$5:$BE$10004,(DU$1+8)-4,$B$23))</f>
        <v/>
      </c>
      <c r="DT12">
        <f>IF(ISNA(DR12),NA(),INDEX(Capability!$K$5:$K$54,$B$23))</f>
        <v/>
      </c>
      <c r="DU12">
        <f>IF(ISNA(DR12),NA(),INDEX(Capability!$J$5:$J$54,$B$23))</f>
        <v/>
      </c>
      <c r="DV12">
        <f>IF(ISNA(DR12),NA(),INDEX(Capability!$L$5:$L$54,$B$23))</f>
        <v/>
      </c>
      <c r="DW12">
        <f>IF(OR(ISNA(DS12),ISNA(DS11)),NA(),ABS(DS12-DS11))</f>
        <v/>
      </c>
      <c r="DX12">
        <f>IF(ISNA(DR12),NA(),INDEX(Capability!$N$5:$N$54,$B$23))</f>
        <v/>
      </c>
      <c r="DY12">
        <f>IF(ISNA(DR12),NA(),IF(OR(INDEX(Capability!$Q$5:$Q$54,$B$23)="",Settings!$F$7&lt;&gt;"Y"),NA(),INDEX(Capability!$Q$5:$Q$54,$B$23)))</f>
        <v/>
      </c>
      <c r="DZ12">
        <f>IF(ISNA(DR12),NA(),IF(OR(INDEX(Capability!$P$5:$P$54,$B$23)="",Settings!$F$7&lt;&gt;"Y"),NA(),INDEX(Capability!$P$5:$P$54,$B$23)))</f>
        <v/>
      </c>
      <c r="EA12">
        <f>IF(DY$1="","",ROUND(DW$1+DY$1*8.5,4))</f>
        <v/>
      </c>
      <c r="EB12">
        <f>IF(DY$1="","",COUNTIFS(INDEX('Data Entry'!$H$5:$BE$10004,0,$B$23),"&gt;="&amp;(DW$1+DY$1*8),INDEX('Data Entry'!$H$5:$BE$10004,0,$B$23),"&lt;"&amp;(DW$1+DY$1*9)))</f>
        <v/>
      </c>
      <c r="EC12">
        <f>IF(OR(INDEX(Capability!$P$5:$P$54,$B$23)="",DY$1=""),NA(),IF(AND(INDEX(Capability!$P$5:$P$54,$B$23)&gt;=(DW$1+DY$1*8),INDEX(Capability!$P$5:$P$54,$B$23)&lt;(DW$1+DY$1*9)),EA$1*1.15,NA()))</f>
        <v/>
      </c>
      <c r="ED12">
        <f>IF(OR(INDEX(Capability!$Q$5:$Q$54,$B$23)="",DY$1=""),NA(),IF(AND(INDEX(Capability!$Q$5:$Q$54,$B$23)&gt;=(DW$1+DY$1*8),INDEX(Capability!$Q$5:$Q$54,$B$23)&lt;(DW$1+DY$1*9)),EA$1*1.15,NA()))</f>
        <v/>
      </c>
    </row>
    <row r="13">
      <c r="A13" s="10" t="inlineStr">
        <is>
          <t>Last File</t>
        </is>
      </c>
      <c r="B13" s="36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IF((CS$1+9)&gt;CQ$1,NA(),(CS$1+9)-4)</f>
        <v/>
      </c>
      <c r="CQ13">
        <f>IF((CS$1+9)&gt;CQ$1,NA(),INDEX('Data Entry'!$H$5:$BE$10004,(CS$1+9)-4,$B$21))</f>
        <v/>
      </c>
      <c r="CR13">
        <f>IF(ISNA(CP13),NA(),INDEX(Capability!$K$5:$K$54,$B$21))</f>
        <v/>
      </c>
      <c r="CS13">
        <f>IF(ISNA(CP13),NA(),INDEX(Capability!$J$5:$J$54,$B$21))</f>
        <v/>
      </c>
      <c r="CT13">
        <f>IF(ISNA(CP13),NA(),INDEX(Capability!$L$5:$L$54,$B$21))</f>
        <v/>
      </c>
      <c r="CU13">
        <f>IF(OR(ISNA(CQ13),ISNA(CQ12)),NA(),ABS(CQ13-CQ12))</f>
        <v/>
      </c>
      <c r="CV13">
        <f>IF(ISNA(CP13),NA(),INDEX(Capability!$N$5:$N$54,$B$21))</f>
        <v/>
      </c>
      <c r="CW13">
        <f>IF(ISNA(CP13),NA(),IF(OR(INDEX(Capability!$Q$5:$Q$54,$B$21)="",Settings!$F$7&lt;&gt;"Y"),NA(),INDEX(Capability!$Q$5:$Q$54,$B$21)))</f>
        <v/>
      </c>
      <c r="CX13">
        <f>IF(ISNA(CP13),NA(),IF(OR(INDEX(Capability!$P$5:$P$54,$B$21)="",Settings!$F$7&lt;&gt;"Y"),NA(),INDEX(Capability!$P$5:$P$54,$B$21)))</f>
        <v/>
      </c>
      <c r="CY13">
        <f>IF(CW$1="","",ROUND(CU$1+CW$1*9.5,4))</f>
        <v/>
      </c>
      <c r="CZ13">
        <f>IF(CW$1="","",COUNTIFS(INDEX('Data Entry'!$H$5:$BE$10004,0,$B$21),"&gt;="&amp;(CU$1+CW$1*9),INDEX('Data Entry'!$H$5:$BE$10004,0,$B$21),"&lt;"&amp;(CU$1+CW$1*10)))</f>
        <v/>
      </c>
      <c r="DA13">
        <f>IF(OR(INDEX(Capability!$P$5:$P$54,$B$21)="",CW$1=""),NA(),IF(AND(INDEX(Capability!$P$5:$P$54,$B$21)&gt;=(CU$1+CW$1*9),INDEX(Capability!$P$5:$P$54,$B$21)&lt;(CU$1+CW$1*10)),CY$1*1.15,NA()))</f>
        <v/>
      </c>
      <c r="DB13">
        <f>IF(OR(INDEX(Capability!$Q$5:$Q$54,$B$21)="",CW$1=""),NA(),IF(AND(INDEX(Capability!$Q$5:$Q$54,$B$21)&gt;=(CU$1+CW$1*9),INDEX(Capability!$Q$5:$Q$54,$B$21)&lt;(CU$1+CW$1*10)),CY$1*1.15,NA()))</f>
        <v/>
      </c>
      <c r="DD13">
        <f>IF((DG$1+9)&gt;DE$1,NA(),(DG$1+9)-4)</f>
        <v/>
      </c>
      <c r="DE13">
        <f>IF((DG$1+9)&gt;DE$1,NA(),INDEX('Data Entry'!$H$5:$BE$10004,(DG$1+9)-4,$B$22))</f>
        <v/>
      </c>
      <c r="DF13">
        <f>IF(ISNA(DD13),NA(),INDEX(Capability!$K$5:$K$54,$B$22))</f>
        <v/>
      </c>
      <c r="DG13">
        <f>IF(ISNA(DD13),NA(),INDEX(Capability!$J$5:$J$54,$B$22))</f>
        <v/>
      </c>
      <c r="DH13">
        <f>IF(ISNA(DD13),NA(),INDEX(Capability!$L$5:$L$54,$B$22))</f>
        <v/>
      </c>
      <c r="DI13">
        <f>IF(OR(ISNA(DE13),ISNA(DE12)),NA(),ABS(DE13-DE12))</f>
        <v/>
      </c>
      <c r="DJ13">
        <f>IF(ISNA(DD13),NA(),INDEX(Capability!$N$5:$N$54,$B$22))</f>
        <v/>
      </c>
      <c r="DK13">
        <f>IF(ISNA(DD13),NA(),IF(OR(INDEX(Capability!$Q$5:$Q$54,$B$22)="",Settings!$F$7&lt;&gt;"Y"),NA(),INDEX(Capability!$Q$5:$Q$54,$B$22)))</f>
        <v/>
      </c>
      <c r="DL13">
        <f>IF(ISNA(DD13),NA(),IF(OR(INDEX(Capability!$P$5:$P$54,$B$22)="",Settings!$F$7&lt;&gt;"Y"),NA(),INDEX(Capability!$P$5:$P$54,$B$22)))</f>
        <v/>
      </c>
      <c r="DM13">
        <f>IF(DK$1="","",ROUND(DI$1+DK$1*9.5,4))</f>
        <v/>
      </c>
      <c r="DN13">
        <f>IF(DK$1="","",COUNTIFS(INDEX('Data Entry'!$H$5:$BE$10004,0,$B$22),"&gt;="&amp;(DI$1+DK$1*9),INDEX('Data Entry'!$H$5:$BE$10004,0,$B$22),"&lt;"&amp;(DI$1+DK$1*10)))</f>
        <v/>
      </c>
      <c r="DO13">
        <f>IF(OR(INDEX(Capability!$P$5:$P$54,$B$22)="",DK$1=""),NA(),IF(AND(INDEX(Capability!$P$5:$P$54,$B$22)&gt;=(DI$1+DK$1*9),INDEX(Capability!$P$5:$P$54,$B$22)&lt;(DI$1+DK$1*10)),DM$1*1.15,NA()))</f>
        <v/>
      </c>
      <c r="DP13">
        <f>IF(OR(INDEX(Capability!$Q$5:$Q$54,$B$22)="",DK$1=""),NA(),IF(AND(INDEX(Capability!$Q$5:$Q$54,$B$22)&gt;=(DI$1+DK$1*9),INDEX(Capability!$Q$5:$Q$54,$B$22)&lt;(DI$1+DK$1*10)),DM$1*1.15,NA()))</f>
        <v/>
      </c>
      <c r="DR13">
        <f>IF((DU$1+9)&gt;DS$1,NA(),(DU$1+9)-4)</f>
        <v/>
      </c>
      <c r="DS13">
        <f>IF((DU$1+9)&gt;DS$1,NA(),INDEX('Data Entry'!$H$5:$BE$10004,(DU$1+9)-4,$B$23))</f>
        <v/>
      </c>
      <c r="DT13">
        <f>IF(ISNA(DR13),NA(),INDEX(Capability!$K$5:$K$54,$B$23))</f>
        <v/>
      </c>
      <c r="DU13">
        <f>IF(ISNA(DR13),NA(),INDEX(Capability!$J$5:$J$54,$B$23))</f>
        <v/>
      </c>
      <c r="DV13">
        <f>IF(ISNA(DR13),NA(),INDEX(Capability!$L$5:$L$54,$B$23))</f>
        <v/>
      </c>
      <c r="DW13">
        <f>IF(OR(ISNA(DS13),ISNA(DS12)),NA(),ABS(DS13-DS12))</f>
        <v/>
      </c>
      <c r="DX13">
        <f>IF(ISNA(DR13),NA(),INDEX(Capability!$N$5:$N$54,$B$23))</f>
        <v/>
      </c>
      <c r="DY13">
        <f>IF(ISNA(DR13),NA(),IF(OR(INDEX(Capability!$Q$5:$Q$54,$B$23)="",Settings!$F$7&lt;&gt;"Y"),NA(),INDEX(Capability!$Q$5:$Q$54,$B$23)))</f>
        <v/>
      </c>
      <c r="DZ13">
        <f>IF(ISNA(DR13),NA(),IF(OR(INDEX(Capability!$P$5:$P$54,$B$23)="",Settings!$F$7&lt;&gt;"Y"),NA(),INDEX(Capability!$P$5:$P$54,$B$23)))</f>
        <v/>
      </c>
      <c r="EA13">
        <f>IF(DY$1="","",ROUND(DW$1+DY$1*9.5,4))</f>
        <v/>
      </c>
      <c r="EB13">
        <f>IF(DY$1="","",COUNTIFS(INDEX('Data Entry'!$H$5:$BE$10004,0,$B$23),"&gt;="&amp;(DW$1+DY$1*9),INDEX('Data Entry'!$H$5:$BE$10004,0,$B$23),"&lt;"&amp;(DW$1+DY$1*10)))</f>
        <v/>
      </c>
      <c r="EC13">
        <f>IF(OR(INDEX(Capability!$P$5:$P$54,$B$23)="",DY$1=""),NA(),IF(AND(INDEX(Capability!$P$5:$P$54,$B$23)&gt;=(DW$1+DY$1*9),INDEX(Capability!$P$5:$P$54,$B$23)&lt;(DW$1+DY$1*10)),EA$1*1.15,NA()))</f>
        <v/>
      </c>
      <c r="ED13">
        <f>IF(OR(INDEX(Capability!$Q$5:$Q$54,$B$23)="",DY$1=""),NA(),IF(AND(INDEX(Capability!$Q$5:$Q$54,$B$23)&gt;=(DW$1+DY$1*9),INDEX(Capability!$Q$5:$Q$54,$B$23)&lt;(DW$1+DY$1*10)),EA$1*1.15,NA()))</f>
        <v/>
      </c>
    </row>
    <row r="14">
      <c r="A14" s="10" t="inlineStr">
        <is>
          <t>Last Message</t>
        </is>
      </c>
      <c r="B14" s="36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IF((CS$1+10)&gt;CQ$1,NA(),(CS$1+10)-4)</f>
        <v/>
      </c>
      <c r="CQ14">
        <f>IF((CS$1+10)&gt;CQ$1,NA(),INDEX('Data Entry'!$H$5:$BE$10004,(CS$1+10)-4,$B$21))</f>
        <v/>
      </c>
      <c r="CR14">
        <f>IF(ISNA(CP14),NA(),INDEX(Capability!$K$5:$K$54,$B$21))</f>
        <v/>
      </c>
      <c r="CS14">
        <f>IF(ISNA(CP14),NA(),INDEX(Capability!$J$5:$J$54,$B$21))</f>
        <v/>
      </c>
      <c r="CT14">
        <f>IF(ISNA(CP14),NA(),INDEX(Capability!$L$5:$L$54,$B$21))</f>
        <v/>
      </c>
      <c r="CU14">
        <f>IF(OR(ISNA(CQ14),ISNA(CQ13)),NA(),ABS(CQ14-CQ13))</f>
        <v/>
      </c>
      <c r="CV14">
        <f>IF(ISNA(CP14),NA(),INDEX(Capability!$N$5:$N$54,$B$21))</f>
        <v/>
      </c>
      <c r="CW14">
        <f>IF(ISNA(CP14),NA(),IF(OR(INDEX(Capability!$Q$5:$Q$54,$B$21)="",Settings!$F$7&lt;&gt;"Y"),NA(),INDEX(Capability!$Q$5:$Q$54,$B$21)))</f>
        <v/>
      </c>
      <c r="CX14">
        <f>IF(ISNA(CP14),NA(),IF(OR(INDEX(Capability!$P$5:$P$54,$B$21)="",Settings!$F$7&lt;&gt;"Y"),NA(),INDEX(Capability!$P$5:$P$54,$B$21)))</f>
        <v/>
      </c>
      <c r="CY14">
        <f>IF(CW$1="","",ROUND(CU$1+CW$1*10.5,4))</f>
        <v/>
      </c>
      <c r="CZ14">
        <f>IF(CW$1="","",COUNTIFS(INDEX('Data Entry'!$H$5:$BE$10004,0,$B$21),"&gt;="&amp;(CU$1+CW$1*10),INDEX('Data Entry'!$H$5:$BE$10004,0,$B$21),"&lt;"&amp;(CU$1+CW$1*11)))</f>
        <v/>
      </c>
      <c r="DA14">
        <f>IF(OR(INDEX(Capability!$P$5:$P$54,$B$21)="",CW$1=""),NA(),IF(AND(INDEX(Capability!$P$5:$P$54,$B$21)&gt;=(CU$1+CW$1*10),INDEX(Capability!$P$5:$P$54,$B$21)&lt;(CU$1+CW$1*11)),CY$1*1.15,NA()))</f>
        <v/>
      </c>
      <c r="DB14">
        <f>IF(OR(INDEX(Capability!$Q$5:$Q$54,$B$21)="",CW$1=""),NA(),IF(AND(INDEX(Capability!$Q$5:$Q$54,$B$21)&gt;=(CU$1+CW$1*10),INDEX(Capability!$Q$5:$Q$54,$B$21)&lt;(CU$1+CW$1*11)),CY$1*1.15,NA()))</f>
        <v/>
      </c>
      <c r="DD14">
        <f>IF((DG$1+10)&gt;DE$1,NA(),(DG$1+10)-4)</f>
        <v/>
      </c>
      <c r="DE14">
        <f>IF((DG$1+10)&gt;DE$1,NA(),INDEX('Data Entry'!$H$5:$BE$10004,(DG$1+10)-4,$B$22))</f>
        <v/>
      </c>
      <c r="DF14">
        <f>IF(ISNA(DD14),NA(),INDEX(Capability!$K$5:$K$54,$B$22))</f>
        <v/>
      </c>
      <c r="DG14">
        <f>IF(ISNA(DD14),NA(),INDEX(Capability!$J$5:$J$54,$B$22))</f>
        <v/>
      </c>
      <c r="DH14">
        <f>IF(ISNA(DD14),NA(),INDEX(Capability!$L$5:$L$54,$B$22))</f>
        <v/>
      </c>
      <c r="DI14">
        <f>IF(OR(ISNA(DE14),ISNA(DE13)),NA(),ABS(DE14-DE13))</f>
        <v/>
      </c>
      <c r="DJ14">
        <f>IF(ISNA(DD14),NA(),INDEX(Capability!$N$5:$N$54,$B$22))</f>
        <v/>
      </c>
      <c r="DK14">
        <f>IF(ISNA(DD14),NA(),IF(OR(INDEX(Capability!$Q$5:$Q$54,$B$22)="",Settings!$F$7&lt;&gt;"Y"),NA(),INDEX(Capability!$Q$5:$Q$54,$B$22)))</f>
        <v/>
      </c>
      <c r="DL14">
        <f>IF(ISNA(DD14),NA(),IF(OR(INDEX(Capability!$P$5:$P$54,$B$22)="",Settings!$F$7&lt;&gt;"Y"),NA(),INDEX(Capability!$P$5:$P$54,$B$22)))</f>
        <v/>
      </c>
      <c r="DM14">
        <f>IF(DK$1="","",ROUND(DI$1+DK$1*10.5,4))</f>
        <v/>
      </c>
      <c r="DN14">
        <f>IF(DK$1="","",COUNTIFS(INDEX('Data Entry'!$H$5:$BE$10004,0,$B$22),"&gt;="&amp;(DI$1+DK$1*10),INDEX('Data Entry'!$H$5:$BE$10004,0,$B$22),"&lt;"&amp;(DI$1+DK$1*11)))</f>
        <v/>
      </c>
      <c r="DO14">
        <f>IF(OR(INDEX(Capability!$P$5:$P$54,$B$22)="",DK$1=""),NA(),IF(AND(INDEX(Capability!$P$5:$P$54,$B$22)&gt;=(DI$1+DK$1*10),INDEX(Capability!$P$5:$P$54,$B$22)&lt;(DI$1+DK$1*11)),DM$1*1.15,NA()))</f>
        <v/>
      </c>
      <c r="DP14">
        <f>IF(OR(INDEX(Capability!$Q$5:$Q$54,$B$22)="",DK$1=""),NA(),IF(AND(INDEX(Capability!$Q$5:$Q$54,$B$22)&gt;=(DI$1+DK$1*10),INDEX(Capability!$Q$5:$Q$54,$B$22)&lt;(DI$1+DK$1*11)),DM$1*1.15,NA()))</f>
        <v/>
      </c>
      <c r="DR14">
        <f>IF((DU$1+10)&gt;DS$1,NA(),(DU$1+10)-4)</f>
        <v/>
      </c>
      <c r="DS14">
        <f>IF((DU$1+10)&gt;DS$1,NA(),INDEX('Data Entry'!$H$5:$BE$10004,(DU$1+10)-4,$B$23))</f>
        <v/>
      </c>
      <c r="DT14">
        <f>IF(ISNA(DR14),NA(),INDEX(Capability!$K$5:$K$54,$B$23))</f>
        <v/>
      </c>
      <c r="DU14">
        <f>IF(ISNA(DR14),NA(),INDEX(Capability!$J$5:$J$54,$B$23))</f>
        <v/>
      </c>
      <c r="DV14">
        <f>IF(ISNA(DR14),NA(),INDEX(Capability!$L$5:$L$54,$B$23))</f>
        <v/>
      </c>
      <c r="DW14">
        <f>IF(OR(ISNA(DS14),ISNA(DS13)),NA(),ABS(DS14-DS13))</f>
        <v/>
      </c>
      <c r="DX14">
        <f>IF(ISNA(DR14),NA(),INDEX(Capability!$N$5:$N$54,$B$23))</f>
        <v/>
      </c>
      <c r="DY14">
        <f>IF(ISNA(DR14),NA(),IF(OR(INDEX(Capability!$Q$5:$Q$54,$B$23)="",Settings!$F$7&lt;&gt;"Y"),NA(),INDEX(Capability!$Q$5:$Q$54,$B$23)))</f>
        <v/>
      </c>
      <c r="DZ14">
        <f>IF(ISNA(DR14),NA(),IF(OR(INDEX(Capability!$P$5:$P$54,$B$23)="",Settings!$F$7&lt;&gt;"Y"),NA(),INDEX(Capability!$P$5:$P$54,$B$23)))</f>
        <v/>
      </c>
      <c r="EA14">
        <f>IF(DY$1="","",ROUND(DW$1+DY$1*10.5,4))</f>
        <v/>
      </c>
      <c r="EB14">
        <f>IF(DY$1="","",COUNTIFS(INDEX('Data Entry'!$H$5:$BE$10004,0,$B$23),"&gt;="&amp;(DW$1+DY$1*10),INDEX('Data Entry'!$H$5:$BE$10004,0,$B$23),"&lt;"&amp;(DW$1+DY$1*11)))</f>
        <v/>
      </c>
      <c r="EC14">
        <f>IF(OR(INDEX(Capability!$P$5:$P$54,$B$23)="",DY$1=""),NA(),IF(AND(INDEX(Capability!$P$5:$P$54,$B$23)&gt;=(DW$1+DY$1*10),INDEX(Capability!$P$5:$P$54,$B$23)&lt;(DW$1+DY$1*11)),EA$1*1.15,NA()))</f>
        <v/>
      </c>
      <c r="ED14">
        <f>IF(OR(INDEX(Capability!$Q$5:$Q$54,$B$23)="",DY$1=""),NA(),IF(AND(INDEX(Capability!$Q$5:$Q$54,$B$23)&gt;=(DW$1+DY$1*10),INDEX(Capability!$Q$5:$Q$54,$B$23)&lt;(DW$1+DY$1*11)),EA$1*1.15,NA()))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IF((CS$1+11)&gt;CQ$1,NA(),(CS$1+11)-4)</f>
        <v/>
      </c>
      <c r="CQ15">
        <f>IF((CS$1+11)&gt;CQ$1,NA(),INDEX('Data Entry'!$H$5:$BE$10004,(CS$1+11)-4,$B$21))</f>
        <v/>
      </c>
      <c r="CR15">
        <f>IF(ISNA(CP15),NA(),INDEX(Capability!$K$5:$K$54,$B$21))</f>
        <v/>
      </c>
      <c r="CS15">
        <f>IF(ISNA(CP15),NA(),INDEX(Capability!$J$5:$J$54,$B$21))</f>
        <v/>
      </c>
      <c r="CT15">
        <f>IF(ISNA(CP15),NA(),INDEX(Capability!$L$5:$L$54,$B$21))</f>
        <v/>
      </c>
      <c r="CU15">
        <f>IF(OR(ISNA(CQ15),ISNA(CQ14)),NA(),ABS(CQ15-CQ14))</f>
        <v/>
      </c>
      <c r="CV15">
        <f>IF(ISNA(CP15),NA(),INDEX(Capability!$N$5:$N$54,$B$21))</f>
        <v/>
      </c>
      <c r="CW15">
        <f>IF(ISNA(CP15),NA(),IF(OR(INDEX(Capability!$Q$5:$Q$54,$B$21)="",Settings!$F$7&lt;&gt;"Y"),NA(),INDEX(Capability!$Q$5:$Q$54,$B$21)))</f>
        <v/>
      </c>
      <c r="CX15">
        <f>IF(ISNA(CP15),NA(),IF(OR(INDEX(Capability!$P$5:$P$54,$B$21)="",Settings!$F$7&lt;&gt;"Y"),NA(),INDEX(Capability!$P$5:$P$54,$B$21)))</f>
        <v/>
      </c>
      <c r="CY15">
        <f>IF(CW$1="","",ROUND(CU$1+CW$1*11.5,4))</f>
        <v/>
      </c>
      <c r="CZ15">
        <f>IF(CW$1="","",COUNTIFS(INDEX('Data Entry'!$H$5:$BE$10004,0,$B$21),"&gt;="&amp;(CU$1+CW$1*11),INDEX('Data Entry'!$H$5:$BE$10004,0,$B$21),"&lt;"&amp;(CU$1+CW$1*12)))</f>
        <v/>
      </c>
      <c r="DA15">
        <f>IF(OR(INDEX(Capability!$P$5:$P$54,$B$21)="",CW$1=""),NA(),IF(AND(INDEX(Capability!$P$5:$P$54,$B$21)&gt;=(CU$1+CW$1*11),INDEX(Capability!$P$5:$P$54,$B$21)&lt;(CU$1+CW$1*12)),CY$1*1.15,NA()))</f>
        <v/>
      </c>
      <c r="DB15">
        <f>IF(OR(INDEX(Capability!$Q$5:$Q$54,$B$21)="",CW$1=""),NA(),IF(AND(INDEX(Capability!$Q$5:$Q$54,$B$21)&gt;=(CU$1+CW$1*11),INDEX(Capability!$Q$5:$Q$54,$B$21)&lt;(CU$1+CW$1*12)),CY$1*1.15,NA()))</f>
        <v/>
      </c>
      <c r="DD15">
        <f>IF((DG$1+11)&gt;DE$1,NA(),(DG$1+11)-4)</f>
        <v/>
      </c>
      <c r="DE15">
        <f>IF((DG$1+11)&gt;DE$1,NA(),INDEX('Data Entry'!$H$5:$BE$10004,(DG$1+11)-4,$B$22))</f>
        <v/>
      </c>
      <c r="DF15">
        <f>IF(ISNA(DD15),NA(),INDEX(Capability!$K$5:$K$54,$B$22))</f>
        <v/>
      </c>
      <c r="DG15">
        <f>IF(ISNA(DD15),NA(),INDEX(Capability!$J$5:$J$54,$B$22))</f>
        <v/>
      </c>
      <c r="DH15">
        <f>IF(ISNA(DD15),NA(),INDEX(Capability!$L$5:$L$54,$B$22))</f>
        <v/>
      </c>
      <c r="DI15">
        <f>IF(OR(ISNA(DE15),ISNA(DE14)),NA(),ABS(DE15-DE14))</f>
        <v/>
      </c>
      <c r="DJ15">
        <f>IF(ISNA(DD15),NA(),INDEX(Capability!$N$5:$N$54,$B$22))</f>
        <v/>
      </c>
      <c r="DK15">
        <f>IF(ISNA(DD15),NA(),IF(OR(INDEX(Capability!$Q$5:$Q$54,$B$22)="",Settings!$F$7&lt;&gt;"Y"),NA(),INDEX(Capability!$Q$5:$Q$54,$B$22)))</f>
        <v/>
      </c>
      <c r="DL15">
        <f>IF(ISNA(DD15),NA(),IF(OR(INDEX(Capability!$P$5:$P$54,$B$22)="",Settings!$F$7&lt;&gt;"Y"),NA(),INDEX(Capability!$P$5:$P$54,$B$22)))</f>
        <v/>
      </c>
      <c r="DM15">
        <f>IF(DK$1="","",ROUND(DI$1+DK$1*11.5,4))</f>
        <v/>
      </c>
      <c r="DN15">
        <f>IF(DK$1="","",COUNTIFS(INDEX('Data Entry'!$H$5:$BE$10004,0,$B$22),"&gt;="&amp;(DI$1+DK$1*11),INDEX('Data Entry'!$H$5:$BE$10004,0,$B$22),"&lt;"&amp;(DI$1+DK$1*12)))</f>
        <v/>
      </c>
      <c r="DO15">
        <f>IF(OR(INDEX(Capability!$P$5:$P$54,$B$22)="",DK$1=""),NA(),IF(AND(INDEX(Capability!$P$5:$P$54,$B$22)&gt;=(DI$1+DK$1*11),INDEX(Capability!$P$5:$P$54,$B$22)&lt;(DI$1+DK$1*12)),DM$1*1.15,NA()))</f>
        <v/>
      </c>
      <c r="DP15">
        <f>IF(OR(INDEX(Capability!$Q$5:$Q$54,$B$22)="",DK$1=""),NA(),IF(AND(INDEX(Capability!$Q$5:$Q$54,$B$22)&gt;=(DI$1+DK$1*11),INDEX(Capability!$Q$5:$Q$54,$B$22)&lt;(DI$1+DK$1*12)),DM$1*1.15,NA()))</f>
        <v/>
      </c>
      <c r="DR15">
        <f>IF((DU$1+11)&gt;DS$1,NA(),(DU$1+11)-4)</f>
        <v/>
      </c>
      <c r="DS15">
        <f>IF((DU$1+11)&gt;DS$1,NA(),INDEX('Data Entry'!$H$5:$BE$10004,(DU$1+11)-4,$B$23))</f>
        <v/>
      </c>
      <c r="DT15">
        <f>IF(ISNA(DR15),NA(),INDEX(Capability!$K$5:$K$54,$B$23))</f>
        <v/>
      </c>
      <c r="DU15">
        <f>IF(ISNA(DR15),NA(),INDEX(Capability!$J$5:$J$54,$B$23))</f>
        <v/>
      </c>
      <c r="DV15">
        <f>IF(ISNA(DR15),NA(),INDEX(Capability!$L$5:$L$54,$B$23))</f>
        <v/>
      </c>
      <c r="DW15">
        <f>IF(OR(ISNA(DS15),ISNA(DS14)),NA(),ABS(DS15-DS14))</f>
        <v/>
      </c>
      <c r="DX15">
        <f>IF(ISNA(DR15),NA(),INDEX(Capability!$N$5:$N$54,$B$23))</f>
        <v/>
      </c>
      <c r="DY15">
        <f>IF(ISNA(DR15),NA(),IF(OR(INDEX(Capability!$Q$5:$Q$54,$B$23)="",Settings!$F$7&lt;&gt;"Y"),NA(),INDEX(Capability!$Q$5:$Q$54,$B$23)))</f>
        <v/>
      </c>
      <c r="DZ15">
        <f>IF(ISNA(DR15),NA(),IF(OR(INDEX(Capability!$P$5:$P$54,$B$23)="",Settings!$F$7&lt;&gt;"Y"),NA(),INDEX(Capability!$P$5:$P$54,$B$23)))</f>
        <v/>
      </c>
      <c r="EA15">
        <f>IF(DY$1="","",ROUND(DW$1+DY$1*11.5,4))</f>
        <v/>
      </c>
      <c r="EB15">
        <f>IF(DY$1="","",COUNTIFS(INDEX('Data Entry'!$H$5:$BE$10004,0,$B$23),"&gt;="&amp;(DW$1+DY$1*11),INDEX('Data Entry'!$H$5:$BE$10004,0,$B$23),"&lt;"&amp;(DW$1+DY$1*12)))</f>
        <v/>
      </c>
      <c r="EC15">
        <f>IF(OR(INDEX(Capability!$P$5:$P$54,$B$23)="",DY$1=""),NA(),IF(AND(INDEX(Capability!$P$5:$P$54,$B$23)&gt;=(DW$1+DY$1*11),INDEX(Capability!$P$5:$P$54,$B$23)&lt;(DW$1+DY$1*12)),EA$1*1.15,NA()))</f>
        <v/>
      </c>
      <c r="ED15">
        <f>IF(OR(INDEX(Capability!$Q$5:$Q$54,$B$23)="",DY$1=""),NA(),IF(AND(INDEX(Capability!$Q$5:$Q$54,$B$23)&gt;=(DW$1+DY$1*11),INDEX(Capability!$Q$5:$Q$54,$B$23)&lt;(DW$1+DY$1*12)),EA$1*1.15,NA()))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IF((CS$1+12)&gt;CQ$1,NA(),(CS$1+12)-4)</f>
        <v/>
      </c>
      <c r="CQ16">
        <f>IF((CS$1+12)&gt;CQ$1,NA(),INDEX('Data Entry'!$H$5:$BE$10004,(CS$1+12)-4,$B$21))</f>
        <v/>
      </c>
      <c r="CR16">
        <f>IF(ISNA(CP16),NA(),INDEX(Capability!$K$5:$K$54,$B$21))</f>
        <v/>
      </c>
      <c r="CS16">
        <f>IF(ISNA(CP16),NA(),INDEX(Capability!$J$5:$J$54,$B$21))</f>
        <v/>
      </c>
      <c r="CT16">
        <f>IF(ISNA(CP16),NA(),INDEX(Capability!$L$5:$L$54,$B$21))</f>
        <v/>
      </c>
      <c r="CU16">
        <f>IF(OR(ISNA(CQ16),ISNA(CQ15)),NA(),ABS(CQ16-CQ15))</f>
        <v/>
      </c>
      <c r="CV16">
        <f>IF(ISNA(CP16),NA(),INDEX(Capability!$N$5:$N$54,$B$21))</f>
        <v/>
      </c>
      <c r="CW16">
        <f>IF(ISNA(CP16),NA(),IF(OR(INDEX(Capability!$Q$5:$Q$54,$B$21)="",Settings!$F$7&lt;&gt;"Y"),NA(),INDEX(Capability!$Q$5:$Q$54,$B$21)))</f>
        <v/>
      </c>
      <c r="CX16">
        <f>IF(ISNA(CP16),NA(),IF(OR(INDEX(Capability!$P$5:$P$54,$B$21)="",Settings!$F$7&lt;&gt;"Y"),NA(),INDEX(Capability!$P$5:$P$54,$B$21)))</f>
        <v/>
      </c>
      <c r="CY16">
        <f>IF(CW$1="","",ROUND(CU$1+CW$1*12.5,4))</f>
        <v/>
      </c>
      <c r="CZ16">
        <f>IF(CW$1="","",COUNTIFS(INDEX('Data Entry'!$H$5:$BE$10004,0,$B$21),"&gt;="&amp;(CU$1+CW$1*12),INDEX('Data Entry'!$H$5:$BE$10004,0,$B$21),"&lt;"&amp;(CU$1+CW$1*13)))</f>
        <v/>
      </c>
      <c r="DA16">
        <f>IF(OR(INDEX(Capability!$P$5:$P$54,$B$21)="",CW$1=""),NA(),IF(AND(INDEX(Capability!$P$5:$P$54,$B$21)&gt;=(CU$1+CW$1*12),INDEX(Capability!$P$5:$P$54,$B$21)&lt;(CU$1+CW$1*13)),CY$1*1.15,NA()))</f>
        <v/>
      </c>
      <c r="DB16">
        <f>IF(OR(INDEX(Capability!$Q$5:$Q$54,$B$21)="",CW$1=""),NA(),IF(AND(INDEX(Capability!$Q$5:$Q$54,$B$21)&gt;=(CU$1+CW$1*12),INDEX(Capability!$Q$5:$Q$54,$B$21)&lt;(CU$1+CW$1*13)),CY$1*1.15,NA()))</f>
        <v/>
      </c>
      <c r="DD16">
        <f>IF((DG$1+12)&gt;DE$1,NA(),(DG$1+12)-4)</f>
        <v/>
      </c>
      <c r="DE16">
        <f>IF((DG$1+12)&gt;DE$1,NA(),INDEX('Data Entry'!$H$5:$BE$10004,(DG$1+12)-4,$B$22))</f>
        <v/>
      </c>
      <c r="DF16">
        <f>IF(ISNA(DD16),NA(),INDEX(Capability!$K$5:$K$54,$B$22))</f>
        <v/>
      </c>
      <c r="DG16">
        <f>IF(ISNA(DD16),NA(),INDEX(Capability!$J$5:$J$54,$B$22))</f>
        <v/>
      </c>
      <c r="DH16">
        <f>IF(ISNA(DD16),NA(),INDEX(Capability!$L$5:$L$54,$B$22))</f>
        <v/>
      </c>
      <c r="DI16">
        <f>IF(OR(ISNA(DE16),ISNA(DE15)),NA(),ABS(DE16-DE15))</f>
        <v/>
      </c>
      <c r="DJ16">
        <f>IF(ISNA(DD16),NA(),INDEX(Capability!$N$5:$N$54,$B$22))</f>
        <v/>
      </c>
      <c r="DK16">
        <f>IF(ISNA(DD16),NA(),IF(OR(INDEX(Capability!$Q$5:$Q$54,$B$22)="",Settings!$F$7&lt;&gt;"Y"),NA(),INDEX(Capability!$Q$5:$Q$54,$B$22)))</f>
        <v/>
      </c>
      <c r="DL16">
        <f>IF(ISNA(DD16),NA(),IF(OR(INDEX(Capability!$P$5:$P$54,$B$22)="",Settings!$F$7&lt;&gt;"Y"),NA(),INDEX(Capability!$P$5:$P$54,$B$22)))</f>
        <v/>
      </c>
      <c r="DM16">
        <f>IF(DK$1="","",ROUND(DI$1+DK$1*12.5,4))</f>
        <v/>
      </c>
      <c r="DN16">
        <f>IF(DK$1="","",COUNTIFS(INDEX('Data Entry'!$H$5:$BE$10004,0,$B$22),"&gt;="&amp;(DI$1+DK$1*12),INDEX('Data Entry'!$H$5:$BE$10004,0,$B$22),"&lt;"&amp;(DI$1+DK$1*13)))</f>
        <v/>
      </c>
      <c r="DO16">
        <f>IF(OR(INDEX(Capability!$P$5:$P$54,$B$22)="",DK$1=""),NA(),IF(AND(INDEX(Capability!$P$5:$P$54,$B$22)&gt;=(DI$1+DK$1*12),INDEX(Capability!$P$5:$P$54,$B$22)&lt;(DI$1+DK$1*13)),DM$1*1.15,NA()))</f>
        <v/>
      </c>
      <c r="DP16">
        <f>IF(OR(INDEX(Capability!$Q$5:$Q$54,$B$22)="",DK$1=""),NA(),IF(AND(INDEX(Capability!$Q$5:$Q$54,$B$22)&gt;=(DI$1+DK$1*12),INDEX(Capability!$Q$5:$Q$54,$B$22)&lt;(DI$1+DK$1*13)),DM$1*1.15,NA()))</f>
        <v/>
      </c>
      <c r="DR16">
        <f>IF((DU$1+12)&gt;DS$1,NA(),(DU$1+12)-4)</f>
        <v/>
      </c>
      <c r="DS16">
        <f>IF((DU$1+12)&gt;DS$1,NA(),INDEX('Data Entry'!$H$5:$BE$10004,(DU$1+12)-4,$B$23))</f>
        <v/>
      </c>
      <c r="DT16">
        <f>IF(ISNA(DR16),NA(),INDEX(Capability!$K$5:$K$54,$B$23))</f>
        <v/>
      </c>
      <c r="DU16">
        <f>IF(ISNA(DR16),NA(),INDEX(Capability!$J$5:$J$54,$B$23))</f>
        <v/>
      </c>
      <c r="DV16">
        <f>IF(ISNA(DR16),NA(),INDEX(Capability!$L$5:$L$54,$B$23))</f>
        <v/>
      </c>
      <c r="DW16">
        <f>IF(OR(ISNA(DS16),ISNA(DS15)),NA(),ABS(DS16-DS15))</f>
        <v/>
      </c>
      <c r="DX16">
        <f>IF(ISNA(DR16),NA(),INDEX(Capability!$N$5:$N$54,$B$23))</f>
        <v/>
      </c>
      <c r="DY16">
        <f>IF(ISNA(DR16),NA(),IF(OR(INDEX(Capability!$Q$5:$Q$54,$B$23)="",Settings!$F$7&lt;&gt;"Y"),NA(),INDEX(Capability!$Q$5:$Q$54,$B$23)))</f>
        <v/>
      </c>
      <c r="DZ16">
        <f>IF(ISNA(DR16),NA(),IF(OR(INDEX(Capability!$P$5:$P$54,$B$23)="",Settings!$F$7&lt;&gt;"Y"),NA(),INDEX(Capability!$P$5:$P$54,$B$23)))</f>
        <v/>
      </c>
      <c r="EA16">
        <f>IF(DY$1="","",ROUND(DW$1+DY$1*12.5,4))</f>
        <v/>
      </c>
      <c r="EB16">
        <f>IF(DY$1="","",COUNTIFS(INDEX('Data Entry'!$H$5:$BE$10004,0,$B$23),"&gt;="&amp;(DW$1+DY$1*12),INDEX('Data Entry'!$H$5:$BE$10004,0,$B$23),"&lt;"&amp;(DW$1+DY$1*13)))</f>
        <v/>
      </c>
      <c r="EC16">
        <f>IF(OR(INDEX(Capability!$P$5:$P$54,$B$23)="",DY$1=""),NA(),IF(AND(INDEX(Capability!$P$5:$P$54,$B$23)&gt;=(DW$1+DY$1*12),INDEX(Capability!$P$5:$P$54,$B$23)&lt;(DW$1+DY$1*13)),EA$1*1.15,NA()))</f>
        <v/>
      </c>
      <c r="ED16">
        <f>IF(OR(INDEX(Capability!$Q$5:$Q$54,$B$23)="",DY$1=""),NA(),IF(AND(INDEX(Capability!$Q$5:$Q$54,$B$23)&gt;=(DW$1+DY$1*12),INDEX(Capability!$Q$5:$Q$54,$B$23)&lt;(DW$1+DY$1*13)),EA$1*1.15,NA()))</f>
        <v/>
      </c>
    </row>
    <row r="17">
      <c r="A17" s="13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IF((CS$1+13)&gt;CQ$1,NA(),(CS$1+13)-4)</f>
        <v/>
      </c>
      <c r="CQ17">
        <f>IF((CS$1+13)&gt;CQ$1,NA(),INDEX('Data Entry'!$H$5:$BE$10004,(CS$1+13)-4,$B$21))</f>
        <v/>
      </c>
      <c r="CR17">
        <f>IF(ISNA(CP17),NA(),INDEX(Capability!$K$5:$K$54,$B$21))</f>
        <v/>
      </c>
      <c r="CS17">
        <f>IF(ISNA(CP17),NA(),INDEX(Capability!$J$5:$J$54,$B$21))</f>
        <v/>
      </c>
      <c r="CT17">
        <f>IF(ISNA(CP17),NA(),INDEX(Capability!$L$5:$L$54,$B$21))</f>
        <v/>
      </c>
      <c r="CU17">
        <f>IF(OR(ISNA(CQ17),ISNA(CQ16)),NA(),ABS(CQ17-CQ16))</f>
        <v/>
      </c>
      <c r="CV17">
        <f>IF(ISNA(CP17),NA(),INDEX(Capability!$N$5:$N$54,$B$21))</f>
        <v/>
      </c>
      <c r="CW17">
        <f>IF(ISNA(CP17),NA(),IF(OR(INDEX(Capability!$Q$5:$Q$54,$B$21)="",Settings!$F$7&lt;&gt;"Y"),NA(),INDEX(Capability!$Q$5:$Q$54,$B$21)))</f>
        <v/>
      </c>
      <c r="CX17">
        <f>IF(ISNA(CP17),NA(),IF(OR(INDEX(Capability!$P$5:$P$54,$B$21)="",Settings!$F$7&lt;&gt;"Y"),NA(),INDEX(Capability!$P$5:$P$54,$B$21)))</f>
        <v/>
      </c>
      <c r="CY17">
        <f>IF(CW$1="","",ROUND(CU$1+CW$1*13.5,4))</f>
        <v/>
      </c>
      <c r="CZ17">
        <f>IF(CW$1="","",COUNTIFS(INDEX('Data Entry'!$H$5:$BE$10004,0,$B$21),"&gt;="&amp;(CU$1+CW$1*13),INDEX('Data Entry'!$H$5:$BE$10004,0,$B$21),"&lt;"&amp;(CU$1+CW$1*14)))</f>
        <v/>
      </c>
      <c r="DA17">
        <f>IF(OR(INDEX(Capability!$P$5:$P$54,$B$21)="",CW$1=""),NA(),IF(AND(INDEX(Capability!$P$5:$P$54,$B$21)&gt;=(CU$1+CW$1*13),INDEX(Capability!$P$5:$P$54,$B$21)&lt;(CU$1+CW$1*14)),CY$1*1.15,NA()))</f>
        <v/>
      </c>
      <c r="DB17">
        <f>IF(OR(INDEX(Capability!$Q$5:$Q$54,$B$21)="",CW$1=""),NA(),IF(AND(INDEX(Capability!$Q$5:$Q$54,$B$21)&gt;=(CU$1+CW$1*13),INDEX(Capability!$Q$5:$Q$54,$B$21)&lt;(CU$1+CW$1*14)),CY$1*1.15,NA()))</f>
        <v/>
      </c>
      <c r="DD17">
        <f>IF((DG$1+13)&gt;DE$1,NA(),(DG$1+13)-4)</f>
        <v/>
      </c>
      <c r="DE17">
        <f>IF((DG$1+13)&gt;DE$1,NA(),INDEX('Data Entry'!$H$5:$BE$10004,(DG$1+13)-4,$B$22))</f>
        <v/>
      </c>
      <c r="DF17">
        <f>IF(ISNA(DD17),NA(),INDEX(Capability!$K$5:$K$54,$B$22))</f>
        <v/>
      </c>
      <c r="DG17">
        <f>IF(ISNA(DD17),NA(),INDEX(Capability!$J$5:$J$54,$B$22))</f>
        <v/>
      </c>
      <c r="DH17">
        <f>IF(ISNA(DD17),NA(),INDEX(Capability!$L$5:$L$54,$B$22))</f>
        <v/>
      </c>
      <c r="DI17">
        <f>IF(OR(ISNA(DE17),ISNA(DE16)),NA(),ABS(DE17-DE16))</f>
        <v/>
      </c>
      <c r="DJ17">
        <f>IF(ISNA(DD17),NA(),INDEX(Capability!$N$5:$N$54,$B$22))</f>
        <v/>
      </c>
      <c r="DK17">
        <f>IF(ISNA(DD17),NA(),IF(OR(INDEX(Capability!$Q$5:$Q$54,$B$22)="",Settings!$F$7&lt;&gt;"Y"),NA(),INDEX(Capability!$Q$5:$Q$54,$B$22)))</f>
        <v/>
      </c>
      <c r="DL17">
        <f>IF(ISNA(DD17),NA(),IF(OR(INDEX(Capability!$P$5:$P$54,$B$22)="",Settings!$F$7&lt;&gt;"Y"),NA(),INDEX(Capability!$P$5:$P$54,$B$22)))</f>
        <v/>
      </c>
      <c r="DM17">
        <f>IF(DK$1="","",ROUND(DI$1+DK$1*13.5,4))</f>
        <v/>
      </c>
      <c r="DN17">
        <f>IF(DK$1="","",COUNTIFS(INDEX('Data Entry'!$H$5:$BE$10004,0,$B$22),"&gt;="&amp;(DI$1+DK$1*13),INDEX('Data Entry'!$H$5:$BE$10004,0,$B$22),"&lt;"&amp;(DI$1+DK$1*14)))</f>
        <v/>
      </c>
      <c r="DO17">
        <f>IF(OR(INDEX(Capability!$P$5:$P$54,$B$22)="",DK$1=""),NA(),IF(AND(INDEX(Capability!$P$5:$P$54,$B$22)&gt;=(DI$1+DK$1*13),INDEX(Capability!$P$5:$P$54,$B$22)&lt;(DI$1+DK$1*14)),DM$1*1.15,NA()))</f>
        <v/>
      </c>
      <c r="DP17">
        <f>IF(OR(INDEX(Capability!$Q$5:$Q$54,$B$22)="",DK$1=""),NA(),IF(AND(INDEX(Capability!$Q$5:$Q$54,$B$22)&gt;=(DI$1+DK$1*13),INDEX(Capability!$Q$5:$Q$54,$B$22)&lt;(DI$1+DK$1*14)),DM$1*1.15,NA()))</f>
        <v/>
      </c>
      <c r="DR17">
        <f>IF((DU$1+13)&gt;DS$1,NA(),(DU$1+13)-4)</f>
        <v/>
      </c>
      <c r="DS17">
        <f>IF((DU$1+13)&gt;DS$1,NA(),INDEX('Data Entry'!$H$5:$BE$10004,(DU$1+13)-4,$B$23))</f>
        <v/>
      </c>
      <c r="DT17">
        <f>IF(ISNA(DR17),NA(),INDEX(Capability!$K$5:$K$54,$B$23))</f>
        <v/>
      </c>
      <c r="DU17">
        <f>IF(ISNA(DR17),NA(),INDEX(Capability!$J$5:$J$54,$B$23))</f>
        <v/>
      </c>
      <c r="DV17">
        <f>IF(ISNA(DR17),NA(),INDEX(Capability!$L$5:$L$54,$B$23))</f>
        <v/>
      </c>
      <c r="DW17">
        <f>IF(OR(ISNA(DS17),ISNA(DS16)),NA(),ABS(DS17-DS16))</f>
        <v/>
      </c>
      <c r="DX17">
        <f>IF(ISNA(DR17),NA(),INDEX(Capability!$N$5:$N$54,$B$23))</f>
        <v/>
      </c>
      <c r="DY17">
        <f>IF(ISNA(DR17),NA(),IF(OR(INDEX(Capability!$Q$5:$Q$54,$B$23)="",Settings!$F$7&lt;&gt;"Y"),NA(),INDEX(Capability!$Q$5:$Q$54,$B$23)))</f>
        <v/>
      </c>
      <c r="DZ17">
        <f>IF(ISNA(DR17),NA(),IF(OR(INDEX(Capability!$P$5:$P$54,$B$23)="",Settings!$F$7&lt;&gt;"Y"),NA(),INDEX(Capability!$P$5:$P$54,$B$23)))</f>
        <v/>
      </c>
      <c r="EA17">
        <f>IF(DY$1="","",ROUND(DW$1+DY$1*13.5,4))</f>
        <v/>
      </c>
      <c r="EB17">
        <f>IF(DY$1="","",COUNTIFS(INDEX('Data Entry'!$H$5:$BE$10004,0,$B$23),"&gt;="&amp;(DW$1+DY$1*13),INDEX('Data Entry'!$H$5:$BE$10004,0,$B$23),"&lt;"&amp;(DW$1+DY$1*14)))</f>
        <v/>
      </c>
      <c r="EC17">
        <f>IF(OR(INDEX(Capability!$P$5:$P$54,$B$23)="",DY$1=""),NA(),IF(AND(INDEX(Capability!$P$5:$P$54,$B$23)&gt;=(DW$1+DY$1*13),INDEX(Capability!$P$5:$P$54,$B$23)&lt;(DW$1+DY$1*14)),EA$1*1.15,NA()))</f>
        <v/>
      </c>
      <c r="ED17">
        <f>IF(OR(INDEX(Capability!$Q$5:$Q$54,$B$23)="",DY$1=""),NA(),IF(AND(INDEX(Capability!$Q$5:$Q$54,$B$23)&gt;=(DW$1+DY$1*13),INDEX(Capability!$Q$5:$Q$54,$B$23)&lt;(DW$1+DY$1*14)),EA$1*1.15,NA()))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IF((CS$1+14)&gt;CQ$1,NA(),(CS$1+14)-4)</f>
        <v/>
      </c>
      <c r="CQ18">
        <f>IF((CS$1+14)&gt;CQ$1,NA(),INDEX('Data Entry'!$H$5:$BE$10004,(CS$1+14)-4,$B$21))</f>
        <v/>
      </c>
      <c r="CR18">
        <f>IF(ISNA(CP18),NA(),INDEX(Capability!$K$5:$K$54,$B$21))</f>
        <v/>
      </c>
      <c r="CS18">
        <f>IF(ISNA(CP18),NA(),INDEX(Capability!$J$5:$J$54,$B$21))</f>
        <v/>
      </c>
      <c r="CT18">
        <f>IF(ISNA(CP18),NA(),INDEX(Capability!$L$5:$L$54,$B$21))</f>
        <v/>
      </c>
      <c r="CU18">
        <f>IF(OR(ISNA(CQ18),ISNA(CQ17)),NA(),ABS(CQ18-CQ17))</f>
        <v/>
      </c>
      <c r="CV18">
        <f>IF(ISNA(CP18),NA(),INDEX(Capability!$N$5:$N$54,$B$21))</f>
        <v/>
      </c>
      <c r="CW18">
        <f>IF(ISNA(CP18),NA(),IF(OR(INDEX(Capability!$Q$5:$Q$54,$B$21)="",Settings!$F$7&lt;&gt;"Y"),NA(),INDEX(Capability!$Q$5:$Q$54,$B$21)))</f>
        <v/>
      </c>
      <c r="CX18">
        <f>IF(ISNA(CP18),NA(),IF(OR(INDEX(Capability!$P$5:$P$54,$B$21)="",Settings!$F$7&lt;&gt;"Y"),NA(),INDEX(Capability!$P$5:$P$54,$B$21)))</f>
        <v/>
      </c>
      <c r="CY18">
        <f>IF(CW$1="","",ROUND(CU$1+CW$1*14.5,4))</f>
        <v/>
      </c>
      <c r="CZ18">
        <f>IF(CW$1="","",COUNTIFS(INDEX('Data Entry'!$H$5:$BE$10004,0,$B$21),"&gt;="&amp;(CU$1+CW$1*14),INDEX('Data Entry'!$H$5:$BE$10004,0,$B$21),"&lt;="&amp;(CU$1+CW$1*15)))</f>
        <v/>
      </c>
      <c r="DA18">
        <f>IF(OR(INDEX(Capability!$P$5:$P$54,$B$21)="",CW$1=""),NA(),IF(AND(INDEX(Capability!$P$5:$P$54,$B$21)&gt;=(CU$1+CW$1*14),INDEX(Capability!$P$5:$P$54,$B$21)&lt;(CU$1+CW$1*15)),CY$1*1.15,NA()))</f>
        <v/>
      </c>
      <c r="DB18">
        <f>IF(OR(INDEX(Capability!$Q$5:$Q$54,$B$21)="",CW$1=""),NA(),IF(AND(INDEX(Capability!$Q$5:$Q$54,$B$21)&gt;=(CU$1+CW$1*14),INDEX(Capability!$Q$5:$Q$54,$B$21)&lt;(CU$1+CW$1*15)),CY$1*1.15,NA()))</f>
        <v/>
      </c>
      <c r="DD18">
        <f>IF((DG$1+14)&gt;DE$1,NA(),(DG$1+14)-4)</f>
        <v/>
      </c>
      <c r="DE18">
        <f>IF((DG$1+14)&gt;DE$1,NA(),INDEX('Data Entry'!$H$5:$BE$10004,(DG$1+14)-4,$B$22))</f>
        <v/>
      </c>
      <c r="DF18">
        <f>IF(ISNA(DD18),NA(),INDEX(Capability!$K$5:$K$54,$B$22))</f>
        <v/>
      </c>
      <c r="DG18">
        <f>IF(ISNA(DD18),NA(),INDEX(Capability!$J$5:$J$54,$B$22))</f>
        <v/>
      </c>
      <c r="DH18">
        <f>IF(ISNA(DD18),NA(),INDEX(Capability!$L$5:$L$54,$B$22))</f>
        <v/>
      </c>
      <c r="DI18">
        <f>IF(OR(ISNA(DE18),ISNA(DE17)),NA(),ABS(DE18-DE17))</f>
        <v/>
      </c>
      <c r="DJ18">
        <f>IF(ISNA(DD18),NA(),INDEX(Capability!$N$5:$N$54,$B$22))</f>
        <v/>
      </c>
      <c r="DK18">
        <f>IF(ISNA(DD18),NA(),IF(OR(INDEX(Capability!$Q$5:$Q$54,$B$22)="",Settings!$F$7&lt;&gt;"Y"),NA(),INDEX(Capability!$Q$5:$Q$54,$B$22)))</f>
        <v/>
      </c>
      <c r="DL18">
        <f>IF(ISNA(DD18),NA(),IF(OR(INDEX(Capability!$P$5:$P$54,$B$22)="",Settings!$F$7&lt;&gt;"Y"),NA(),INDEX(Capability!$P$5:$P$54,$B$22)))</f>
        <v/>
      </c>
      <c r="DM18">
        <f>IF(DK$1="","",ROUND(DI$1+DK$1*14.5,4))</f>
        <v/>
      </c>
      <c r="DN18">
        <f>IF(DK$1="","",COUNTIFS(INDEX('Data Entry'!$H$5:$BE$10004,0,$B$22),"&gt;="&amp;(DI$1+DK$1*14),INDEX('Data Entry'!$H$5:$BE$10004,0,$B$22),"&lt;="&amp;(DI$1+DK$1*15)))</f>
        <v/>
      </c>
      <c r="DO18">
        <f>IF(OR(INDEX(Capability!$P$5:$P$54,$B$22)="",DK$1=""),NA(),IF(AND(INDEX(Capability!$P$5:$P$54,$B$22)&gt;=(DI$1+DK$1*14),INDEX(Capability!$P$5:$P$54,$B$22)&lt;(DI$1+DK$1*15)),DM$1*1.15,NA()))</f>
        <v/>
      </c>
      <c r="DP18">
        <f>IF(OR(INDEX(Capability!$Q$5:$Q$54,$B$22)="",DK$1=""),NA(),IF(AND(INDEX(Capability!$Q$5:$Q$54,$B$22)&gt;=(DI$1+DK$1*14),INDEX(Capability!$Q$5:$Q$54,$B$22)&lt;(DI$1+DK$1*15)),DM$1*1.15,NA()))</f>
        <v/>
      </c>
      <c r="DR18">
        <f>IF((DU$1+14)&gt;DS$1,NA(),(DU$1+14)-4)</f>
        <v/>
      </c>
      <c r="DS18">
        <f>IF((DU$1+14)&gt;DS$1,NA(),INDEX('Data Entry'!$H$5:$BE$10004,(DU$1+14)-4,$B$23))</f>
        <v/>
      </c>
      <c r="DT18">
        <f>IF(ISNA(DR18),NA(),INDEX(Capability!$K$5:$K$54,$B$23))</f>
        <v/>
      </c>
      <c r="DU18">
        <f>IF(ISNA(DR18),NA(),INDEX(Capability!$J$5:$J$54,$B$23))</f>
        <v/>
      </c>
      <c r="DV18">
        <f>IF(ISNA(DR18),NA(),INDEX(Capability!$L$5:$L$54,$B$23))</f>
        <v/>
      </c>
      <c r="DW18">
        <f>IF(OR(ISNA(DS18),ISNA(DS17)),NA(),ABS(DS18-DS17))</f>
        <v/>
      </c>
      <c r="DX18">
        <f>IF(ISNA(DR18),NA(),INDEX(Capability!$N$5:$N$54,$B$23))</f>
        <v/>
      </c>
      <c r="DY18">
        <f>IF(ISNA(DR18),NA(),IF(OR(INDEX(Capability!$Q$5:$Q$54,$B$23)="",Settings!$F$7&lt;&gt;"Y"),NA(),INDEX(Capability!$Q$5:$Q$54,$B$23)))</f>
        <v/>
      </c>
      <c r="DZ18">
        <f>IF(ISNA(DR18),NA(),IF(OR(INDEX(Capability!$P$5:$P$54,$B$23)="",Settings!$F$7&lt;&gt;"Y"),NA(),INDEX(Capability!$P$5:$P$54,$B$23)))</f>
        <v/>
      </c>
      <c r="EA18">
        <f>IF(DY$1="","",ROUND(DW$1+DY$1*14.5,4))</f>
        <v/>
      </c>
      <c r="EB18">
        <f>IF(DY$1="","",COUNTIFS(INDEX('Data Entry'!$H$5:$BE$10004,0,$B$23),"&gt;="&amp;(DW$1+DY$1*14),INDEX('Data Entry'!$H$5:$BE$10004,0,$B$23),"&lt;="&amp;(DW$1+DY$1*15)))</f>
        <v/>
      </c>
      <c r="EC18">
        <f>IF(OR(INDEX(Capability!$P$5:$P$54,$B$23)="",DY$1=""),NA(),IF(AND(INDEX(Capability!$P$5:$P$54,$B$23)&gt;=(DW$1+DY$1*14),INDEX(Capability!$P$5:$P$54,$B$23)&lt;(DW$1+DY$1*15)),EA$1*1.15,NA()))</f>
        <v/>
      </c>
      <c r="ED18">
        <f>IF(OR(INDEX(Capability!$Q$5:$Q$54,$B$23)="",DY$1=""),NA(),IF(AND(INDEX(Capability!$Q$5:$Q$54,$B$23)&gt;=(DW$1+DY$1*14),INDEX(Capability!$Q$5:$Q$54,$B$23)&lt;(DW$1+DY$1*15)),EA$1*1.15,NA()))</f>
        <v/>
      </c>
    </row>
    <row r="19">
      <c r="A19" s="4" t="inlineStr">
        <is>
          <t>CHART SLOTS</t>
        </is>
      </c>
      <c r="B19" s="9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P19">
        <f>IF((CS$1+15)&gt;CQ$1,NA(),(CS$1+15)-4)</f>
        <v/>
      </c>
      <c r="CQ19">
        <f>IF((CS$1+15)&gt;CQ$1,NA(),INDEX('Data Entry'!$H$5:$BE$10004,(CS$1+15)-4,$B$21))</f>
        <v/>
      </c>
      <c r="CR19">
        <f>IF(ISNA(CP19),NA(),INDEX(Capability!$K$5:$K$54,$B$21))</f>
        <v/>
      </c>
      <c r="CS19">
        <f>IF(ISNA(CP19),NA(),INDEX(Capability!$J$5:$J$54,$B$21))</f>
        <v/>
      </c>
      <c r="CT19">
        <f>IF(ISNA(CP19),NA(),INDEX(Capability!$L$5:$L$54,$B$21))</f>
        <v/>
      </c>
      <c r="CU19">
        <f>IF(OR(ISNA(CQ19),ISNA(CQ18)),NA(),ABS(CQ19-CQ18))</f>
        <v/>
      </c>
      <c r="CV19">
        <f>IF(ISNA(CP19),NA(),INDEX(Capability!$N$5:$N$54,$B$21))</f>
        <v/>
      </c>
      <c r="CW19">
        <f>IF(ISNA(CP19),NA(),IF(OR(INDEX(Capability!$Q$5:$Q$54,$B$21)="",Settings!$F$7&lt;&gt;"Y"),NA(),INDEX(Capability!$Q$5:$Q$54,$B$21)))</f>
        <v/>
      </c>
      <c r="CX19">
        <f>IF(ISNA(CP19),NA(),IF(OR(INDEX(Capability!$P$5:$P$54,$B$21)="",Settings!$F$7&lt;&gt;"Y"),NA(),INDEX(Capability!$P$5:$P$54,$B$21)))</f>
        <v/>
      </c>
      <c r="DD19">
        <f>IF((DG$1+15)&gt;DE$1,NA(),(DG$1+15)-4)</f>
        <v/>
      </c>
      <c r="DE19">
        <f>IF((DG$1+15)&gt;DE$1,NA(),INDEX('Data Entry'!$H$5:$BE$10004,(DG$1+15)-4,$B$22))</f>
        <v/>
      </c>
      <c r="DF19">
        <f>IF(ISNA(DD19),NA(),INDEX(Capability!$K$5:$K$54,$B$22))</f>
        <v/>
      </c>
      <c r="DG19">
        <f>IF(ISNA(DD19),NA(),INDEX(Capability!$J$5:$J$54,$B$22))</f>
        <v/>
      </c>
      <c r="DH19">
        <f>IF(ISNA(DD19),NA(),INDEX(Capability!$L$5:$L$54,$B$22))</f>
        <v/>
      </c>
      <c r="DI19">
        <f>IF(OR(ISNA(DE19),ISNA(DE18)),NA(),ABS(DE19-DE18))</f>
        <v/>
      </c>
      <c r="DJ19">
        <f>IF(ISNA(DD19),NA(),INDEX(Capability!$N$5:$N$54,$B$22))</f>
        <v/>
      </c>
      <c r="DK19">
        <f>IF(ISNA(DD19),NA(),IF(OR(INDEX(Capability!$Q$5:$Q$54,$B$22)="",Settings!$F$7&lt;&gt;"Y"),NA(),INDEX(Capability!$Q$5:$Q$54,$B$22)))</f>
        <v/>
      </c>
      <c r="DL19">
        <f>IF(ISNA(DD19),NA(),IF(OR(INDEX(Capability!$P$5:$P$54,$B$22)="",Settings!$F$7&lt;&gt;"Y"),NA(),INDEX(Capability!$P$5:$P$54,$B$22)))</f>
        <v/>
      </c>
      <c r="DR19">
        <f>IF((DU$1+15)&gt;DS$1,NA(),(DU$1+15)-4)</f>
        <v/>
      </c>
      <c r="DS19">
        <f>IF((DU$1+15)&gt;DS$1,NA(),INDEX('Data Entry'!$H$5:$BE$10004,(DU$1+15)-4,$B$23))</f>
        <v/>
      </c>
      <c r="DT19">
        <f>IF(ISNA(DR19),NA(),INDEX(Capability!$K$5:$K$54,$B$23))</f>
        <v/>
      </c>
      <c r="DU19">
        <f>IF(ISNA(DR19),NA(),INDEX(Capability!$J$5:$J$54,$B$23))</f>
        <v/>
      </c>
      <c r="DV19">
        <f>IF(ISNA(DR19),NA(),INDEX(Capability!$L$5:$L$54,$B$23))</f>
        <v/>
      </c>
      <c r="DW19">
        <f>IF(OR(ISNA(DS19),ISNA(DS18)),NA(),ABS(DS19-DS18))</f>
        <v/>
      </c>
      <c r="DX19">
        <f>IF(ISNA(DR19),NA(),INDEX(Capability!$N$5:$N$54,$B$23))</f>
        <v/>
      </c>
      <c r="DY19">
        <f>IF(ISNA(DR19),NA(),IF(OR(INDEX(Capability!$Q$5:$Q$54,$B$23)="",Settings!$F$7&lt;&gt;"Y"),NA(),INDEX(Capability!$Q$5:$Q$54,$B$23)))</f>
        <v/>
      </c>
      <c r="DZ19">
        <f>IF(ISNA(DR19),NA(),IF(OR(INDEX(Capability!$P$5:$P$54,$B$23)="",Settings!$F$7&lt;&gt;"Y"),NA(),INDEX(Capability!$P$5:$P$54,$B$23)))</f>
        <v/>
      </c>
    </row>
    <row r="20">
      <c r="A20" s="10" t="inlineStr">
        <is>
          <t>Slot 1 - Feature #</t>
        </is>
      </c>
      <c r="B20" s="11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P20">
        <f>IF((CS$1+16)&gt;CQ$1,NA(),(CS$1+16)-4)</f>
        <v/>
      </c>
      <c r="CQ20">
        <f>IF((CS$1+16)&gt;CQ$1,NA(),INDEX('Data Entry'!$H$5:$BE$10004,(CS$1+16)-4,$B$21))</f>
        <v/>
      </c>
      <c r="CR20">
        <f>IF(ISNA(CP20),NA(),INDEX(Capability!$K$5:$K$54,$B$21))</f>
        <v/>
      </c>
      <c r="CS20">
        <f>IF(ISNA(CP20),NA(),INDEX(Capability!$J$5:$J$54,$B$21))</f>
        <v/>
      </c>
      <c r="CT20">
        <f>IF(ISNA(CP20),NA(),INDEX(Capability!$L$5:$L$54,$B$21))</f>
        <v/>
      </c>
      <c r="CU20">
        <f>IF(OR(ISNA(CQ20),ISNA(CQ19)),NA(),ABS(CQ20-CQ19))</f>
        <v/>
      </c>
      <c r="CV20">
        <f>IF(ISNA(CP20),NA(),INDEX(Capability!$N$5:$N$54,$B$21))</f>
        <v/>
      </c>
      <c r="CW20">
        <f>IF(ISNA(CP20),NA(),IF(OR(INDEX(Capability!$Q$5:$Q$54,$B$21)="",Settings!$F$7&lt;&gt;"Y"),NA(),INDEX(Capability!$Q$5:$Q$54,$B$21)))</f>
        <v/>
      </c>
      <c r="CX20">
        <f>IF(ISNA(CP20),NA(),IF(OR(INDEX(Capability!$P$5:$P$54,$B$21)="",Settings!$F$7&lt;&gt;"Y"),NA(),INDEX(Capability!$P$5:$P$54,$B$21)))</f>
        <v/>
      </c>
      <c r="DD20">
        <f>IF((DG$1+16)&gt;DE$1,NA(),(DG$1+16)-4)</f>
        <v/>
      </c>
      <c r="DE20">
        <f>IF((DG$1+16)&gt;DE$1,NA(),INDEX('Data Entry'!$H$5:$BE$10004,(DG$1+16)-4,$B$22))</f>
        <v/>
      </c>
      <c r="DF20">
        <f>IF(ISNA(DD20),NA(),INDEX(Capability!$K$5:$K$54,$B$22))</f>
        <v/>
      </c>
      <c r="DG20">
        <f>IF(ISNA(DD20),NA(),INDEX(Capability!$J$5:$J$54,$B$22))</f>
        <v/>
      </c>
      <c r="DH20">
        <f>IF(ISNA(DD20),NA(),INDEX(Capability!$L$5:$L$54,$B$22))</f>
        <v/>
      </c>
      <c r="DI20">
        <f>IF(OR(ISNA(DE20),ISNA(DE19)),NA(),ABS(DE20-DE19))</f>
        <v/>
      </c>
      <c r="DJ20">
        <f>IF(ISNA(DD20),NA(),INDEX(Capability!$N$5:$N$54,$B$22))</f>
        <v/>
      </c>
      <c r="DK20">
        <f>IF(ISNA(DD20),NA(),IF(OR(INDEX(Capability!$Q$5:$Q$54,$B$22)="",Settings!$F$7&lt;&gt;"Y"),NA(),INDEX(Capability!$Q$5:$Q$54,$B$22)))</f>
        <v/>
      </c>
      <c r="DL20">
        <f>IF(ISNA(DD20),NA(),IF(OR(INDEX(Capability!$P$5:$P$54,$B$22)="",Settings!$F$7&lt;&gt;"Y"),NA(),INDEX(Capability!$P$5:$P$54,$B$22)))</f>
        <v/>
      </c>
      <c r="DR20">
        <f>IF((DU$1+16)&gt;DS$1,NA(),(DU$1+16)-4)</f>
        <v/>
      </c>
      <c r="DS20">
        <f>IF((DU$1+16)&gt;DS$1,NA(),INDEX('Data Entry'!$H$5:$BE$10004,(DU$1+16)-4,$B$23))</f>
        <v/>
      </c>
      <c r="DT20">
        <f>IF(ISNA(DR20),NA(),INDEX(Capability!$K$5:$K$54,$B$23))</f>
        <v/>
      </c>
      <c r="DU20">
        <f>IF(ISNA(DR20),NA(),INDEX(Capability!$J$5:$J$54,$B$23))</f>
        <v/>
      </c>
      <c r="DV20">
        <f>IF(ISNA(DR20),NA(),INDEX(Capability!$L$5:$L$54,$B$23))</f>
        <v/>
      </c>
      <c r="DW20">
        <f>IF(OR(ISNA(DS20),ISNA(DS19)),NA(),ABS(DS20-DS19))</f>
        <v/>
      </c>
      <c r="DX20">
        <f>IF(ISNA(DR20),NA(),INDEX(Capability!$N$5:$N$54,$B$23))</f>
        <v/>
      </c>
      <c r="DY20">
        <f>IF(ISNA(DR20),NA(),IF(OR(INDEX(Capability!$Q$5:$Q$54,$B$23)="",Settings!$F$7&lt;&gt;"Y"),NA(),INDEX(Capability!$Q$5:$Q$54,$B$23)))</f>
        <v/>
      </c>
      <c r="DZ20">
        <f>IF(ISNA(DR20),NA(),IF(OR(INDEX(Capability!$P$5:$P$54,$B$23)="",Settings!$F$7&lt;&gt;"Y"),NA(),INDEX(Capability!$P$5:$P$54,$B$23)))</f>
        <v/>
      </c>
    </row>
    <row r="21">
      <c r="A21" s="10" t="inlineStr">
        <is>
          <t>Slot 2 - Feature #</t>
        </is>
      </c>
      <c r="B21" s="11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P21">
        <f>IF((CS$1+17)&gt;CQ$1,NA(),(CS$1+17)-4)</f>
        <v/>
      </c>
      <c r="CQ21">
        <f>IF((CS$1+17)&gt;CQ$1,NA(),INDEX('Data Entry'!$H$5:$BE$10004,(CS$1+17)-4,$B$21))</f>
        <v/>
      </c>
      <c r="CR21">
        <f>IF(ISNA(CP21),NA(),INDEX(Capability!$K$5:$K$54,$B$21))</f>
        <v/>
      </c>
      <c r="CS21">
        <f>IF(ISNA(CP21),NA(),INDEX(Capability!$J$5:$J$54,$B$21))</f>
        <v/>
      </c>
      <c r="CT21">
        <f>IF(ISNA(CP21),NA(),INDEX(Capability!$L$5:$L$54,$B$21))</f>
        <v/>
      </c>
      <c r="CU21">
        <f>IF(OR(ISNA(CQ21),ISNA(CQ20)),NA(),ABS(CQ21-CQ20))</f>
        <v/>
      </c>
      <c r="CV21">
        <f>IF(ISNA(CP21),NA(),INDEX(Capability!$N$5:$N$54,$B$21))</f>
        <v/>
      </c>
      <c r="CW21">
        <f>IF(ISNA(CP21),NA(),IF(OR(INDEX(Capability!$Q$5:$Q$54,$B$21)="",Settings!$F$7&lt;&gt;"Y"),NA(),INDEX(Capability!$Q$5:$Q$54,$B$21)))</f>
        <v/>
      </c>
      <c r="CX21">
        <f>IF(ISNA(CP21),NA(),IF(OR(INDEX(Capability!$P$5:$P$54,$B$21)="",Settings!$F$7&lt;&gt;"Y"),NA(),INDEX(Capability!$P$5:$P$54,$B$21)))</f>
        <v/>
      </c>
      <c r="DD21">
        <f>IF((DG$1+17)&gt;DE$1,NA(),(DG$1+17)-4)</f>
        <v/>
      </c>
      <c r="DE21">
        <f>IF((DG$1+17)&gt;DE$1,NA(),INDEX('Data Entry'!$H$5:$BE$10004,(DG$1+17)-4,$B$22))</f>
        <v/>
      </c>
      <c r="DF21">
        <f>IF(ISNA(DD21),NA(),INDEX(Capability!$K$5:$K$54,$B$22))</f>
        <v/>
      </c>
      <c r="DG21">
        <f>IF(ISNA(DD21),NA(),INDEX(Capability!$J$5:$J$54,$B$22))</f>
        <v/>
      </c>
      <c r="DH21">
        <f>IF(ISNA(DD21),NA(),INDEX(Capability!$L$5:$L$54,$B$22))</f>
        <v/>
      </c>
      <c r="DI21">
        <f>IF(OR(ISNA(DE21),ISNA(DE20)),NA(),ABS(DE21-DE20))</f>
        <v/>
      </c>
      <c r="DJ21">
        <f>IF(ISNA(DD21),NA(),INDEX(Capability!$N$5:$N$54,$B$22))</f>
        <v/>
      </c>
      <c r="DK21">
        <f>IF(ISNA(DD21),NA(),IF(OR(INDEX(Capability!$Q$5:$Q$54,$B$22)="",Settings!$F$7&lt;&gt;"Y"),NA(),INDEX(Capability!$Q$5:$Q$54,$B$22)))</f>
        <v/>
      </c>
      <c r="DL21">
        <f>IF(ISNA(DD21),NA(),IF(OR(INDEX(Capability!$P$5:$P$54,$B$22)="",Settings!$F$7&lt;&gt;"Y"),NA(),INDEX(Capability!$P$5:$P$54,$B$22)))</f>
        <v/>
      </c>
      <c r="DR21">
        <f>IF((DU$1+17)&gt;DS$1,NA(),(DU$1+17)-4)</f>
        <v/>
      </c>
      <c r="DS21">
        <f>IF((DU$1+17)&gt;DS$1,NA(),INDEX('Data Entry'!$H$5:$BE$10004,(DU$1+17)-4,$B$23))</f>
        <v/>
      </c>
      <c r="DT21">
        <f>IF(ISNA(DR21),NA(),INDEX(Capability!$K$5:$K$54,$B$23))</f>
        <v/>
      </c>
      <c r="DU21">
        <f>IF(ISNA(DR21),NA(),INDEX(Capability!$J$5:$J$54,$B$23))</f>
        <v/>
      </c>
      <c r="DV21">
        <f>IF(ISNA(DR21),NA(),INDEX(Capability!$L$5:$L$54,$B$23))</f>
        <v/>
      </c>
      <c r="DW21">
        <f>IF(OR(ISNA(DS21),ISNA(DS20)),NA(),ABS(DS21-DS20))</f>
        <v/>
      </c>
      <c r="DX21">
        <f>IF(ISNA(DR21),NA(),INDEX(Capability!$N$5:$N$54,$B$23))</f>
        <v/>
      </c>
      <c r="DY21">
        <f>IF(ISNA(DR21),NA(),IF(OR(INDEX(Capability!$Q$5:$Q$54,$B$23)="",Settings!$F$7&lt;&gt;"Y"),NA(),INDEX(Capability!$Q$5:$Q$54,$B$23)))</f>
        <v/>
      </c>
      <c r="DZ21">
        <f>IF(ISNA(DR21),NA(),IF(OR(INDEX(Capability!$P$5:$P$54,$B$23)="",Settings!$F$7&lt;&gt;"Y"),NA(),INDEX(Capability!$P$5:$P$54,$B$23)))</f>
        <v/>
      </c>
    </row>
    <row r="22">
      <c r="A22" s="10" t="inlineStr">
        <is>
          <t>Slot 3 - Feature #</t>
        </is>
      </c>
      <c r="B22" s="11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P22">
        <f>IF((CS$1+18)&gt;CQ$1,NA(),(CS$1+18)-4)</f>
        <v/>
      </c>
      <c r="CQ22">
        <f>IF((CS$1+18)&gt;CQ$1,NA(),INDEX('Data Entry'!$H$5:$BE$10004,(CS$1+18)-4,$B$21))</f>
        <v/>
      </c>
      <c r="CR22">
        <f>IF(ISNA(CP22),NA(),INDEX(Capability!$K$5:$K$54,$B$21))</f>
        <v/>
      </c>
      <c r="CS22">
        <f>IF(ISNA(CP22),NA(),INDEX(Capability!$J$5:$J$54,$B$21))</f>
        <v/>
      </c>
      <c r="CT22">
        <f>IF(ISNA(CP22),NA(),INDEX(Capability!$L$5:$L$54,$B$21))</f>
        <v/>
      </c>
      <c r="CU22">
        <f>IF(OR(ISNA(CQ22),ISNA(CQ21)),NA(),ABS(CQ22-CQ21))</f>
        <v/>
      </c>
      <c r="CV22">
        <f>IF(ISNA(CP22),NA(),INDEX(Capability!$N$5:$N$54,$B$21))</f>
        <v/>
      </c>
      <c r="CW22">
        <f>IF(ISNA(CP22),NA(),IF(OR(INDEX(Capability!$Q$5:$Q$54,$B$21)="",Settings!$F$7&lt;&gt;"Y"),NA(),INDEX(Capability!$Q$5:$Q$54,$B$21)))</f>
        <v/>
      </c>
      <c r="CX22">
        <f>IF(ISNA(CP22),NA(),IF(OR(INDEX(Capability!$P$5:$P$54,$B$21)="",Settings!$F$7&lt;&gt;"Y"),NA(),INDEX(Capability!$P$5:$P$54,$B$21)))</f>
        <v/>
      </c>
      <c r="DD22">
        <f>IF((DG$1+18)&gt;DE$1,NA(),(DG$1+18)-4)</f>
        <v/>
      </c>
      <c r="DE22">
        <f>IF((DG$1+18)&gt;DE$1,NA(),INDEX('Data Entry'!$H$5:$BE$10004,(DG$1+18)-4,$B$22))</f>
        <v/>
      </c>
      <c r="DF22">
        <f>IF(ISNA(DD22),NA(),INDEX(Capability!$K$5:$K$54,$B$22))</f>
        <v/>
      </c>
      <c r="DG22">
        <f>IF(ISNA(DD22),NA(),INDEX(Capability!$J$5:$J$54,$B$22))</f>
        <v/>
      </c>
      <c r="DH22">
        <f>IF(ISNA(DD22),NA(),INDEX(Capability!$L$5:$L$54,$B$22))</f>
        <v/>
      </c>
      <c r="DI22">
        <f>IF(OR(ISNA(DE22),ISNA(DE21)),NA(),ABS(DE22-DE21))</f>
        <v/>
      </c>
      <c r="DJ22">
        <f>IF(ISNA(DD22),NA(),INDEX(Capability!$N$5:$N$54,$B$22))</f>
        <v/>
      </c>
      <c r="DK22">
        <f>IF(ISNA(DD22),NA(),IF(OR(INDEX(Capability!$Q$5:$Q$54,$B$22)="",Settings!$F$7&lt;&gt;"Y"),NA(),INDEX(Capability!$Q$5:$Q$54,$B$22)))</f>
        <v/>
      </c>
      <c r="DL22">
        <f>IF(ISNA(DD22),NA(),IF(OR(INDEX(Capability!$P$5:$P$54,$B$22)="",Settings!$F$7&lt;&gt;"Y"),NA(),INDEX(Capability!$P$5:$P$54,$B$22)))</f>
        <v/>
      </c>
      <c r="DR22">
        <f>IF((DU$1+18)&gt;DS$1,NA(),(DU$1+18)-4)</f>
        <v/>
      </c>
      <c r="DS22">
        <f>IF((DU$1+18)&gt;DS$1,NA(),INDEX('Data Entry'!$H$5:$BE$10004,(DU$1+18)-4,$B$23))</f>
        <v/>
      </c>
      <c r="DT22">
        <f>IF(ISNA(DR22),NA(),INDEX(Capability!$K$5:$K$54,$B$23))</f>
        <v/>
      </c>
      <c r="DU22">
        <f>IF(ISNA(DR22),NA(),INDEX(Capability!$J$5:$J$54,$B$23))</f>
        <v/>
      </c>
      <c r="DV22">
        <f>IF(ISNA(DR22),NA(),INDEX(Capability!$L$5:$L$54,$B$23))</f>
        <v/>
      </c>
      <c r="DW22">
        <f>IF(OR(ISNA(DS22),ISNA(DS21)),NA(),ABS(DS22-DS21))</f>
        <v/>
      </c>
      <c r="DX22">
        <f>IF(ISNA(DR22),NA(),INDEX(Capability!$N$5:$N$54,$B$23))</f>
        <v/>
      </c>
      <c r="DY22">
        <f>IF(ISNA(DR22),NA(),IF(OR(INDEX(Capability!$Q$5:$Q$54,$B$23)="",Settings!$F$7&lt;&gt;"Y"),NA(),INDEX(Capability!$Q$5:$Q$54,$B$23)))</f>
        <v/>
      </c>
      <c r="DZ22">
        <f>IF(ISNA(DR22),NA(),IF(OR(INDEX(Capability!$P$5:$P$54,$B$23)="",Settings!$F$7&lt;&gt;"Y"),NA(),INDEX(Capability!$P$5:$P$54,$B$23)))</f>
        <v/>
      </c>
    </row>
    <row r="23">
      <c r="A23" s="10" t="inlineStr">
        <is>
          <t>Slot 4 - Feature #</t>
        </is>
      </c>
      <c r="B23" s="11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P23">
        <f>IF((CS$1+19)&gt;CQ$1,NA(),(CS$1+19)-4)</f>
        <v/>
      </c>
      <c r="CQ23">
        <f>IF((CS$1+19)&gt;CQ$1,NA(),INDEX('Data Entry'!$H$5:$BE$10004,(CS$1+19)-4,$B$21))</f>
        <v/>
      </c>
      <c r="CR23">
        <f>IF(ISNA(CP23),NA(),INDEX(Capability!$K$5:$K$54,$B$21))</f>
        <v/>
      </c>
      <c r="CS23">
        <f>IF(ISNA(CP23),NA(),INDEX(Capability!$J$5:$J$54,$B$21))</f>
        <v/>
      </c>
      <c r="CT23">
        <f>IF(ISNA(CP23),NA(),INDEX(Capability!$L$5:$L$54,$B$21))</f>
        <v/>
      </c>
      <c r="CU23">
        <f>IF(OR(ISNA(CQ23),ISNA(CQ22)),NA(),ABS(CQ23-CQ22))</f>
        <v/>
      </c>
      <c r="CV23">
        <f>IF(ISNA(CP23),NA(),INDEX(Capability!$N$5:$N$54,$B$21))</f>
        <v/>
      </c>
      <c r="CW23">
        <f>IF(ISNA(CP23),NA(),IF(OR(INDEX(Capability!$Q$5:$Q$54,$B$21)="",Settings!$F$7&lt;&gt;"Y"),NA(),INDEX(Capability!$Q$5:$Q$54,$B$21)))</f>
        <v/>
      </c>
      <c r="CX23">
        <f>IF(ISNA(CP23),NA(),IF(OR(INDEX(Capability!$P$5:$P$54,$B$21)="",Settings!$F$7&lt;&gt;"Y"),NA(),INDEX(Capability!$P$5:$P$54,$B$21)))</f>
        <v/>
      </c>
      <c r="DD23">
        <f>IF((DG$1+19)&gt;DE$1,NA(),(DG$1+19)-4)</f>
        <v/>
      </c>
      <c r="DE23">
        <f>IF((DG$1+19)&gt;DE$1,NA(),INDEX('Data Entry'!$H$5:$BE$10004,(DG$1+19)-4,$B$22))</f>
        <v/>
      </c>
      <c r="DF23">
        <f>IF(ISNA(DD23),NA(),INDEX(Capability!$K$5:$K$54,$B$22))</f>
        <v/>
      </c>
      <c r="DG23">
        <f>IF(ISNA(DD23),NA(),INDEX(Capability!$J$5:$J$54,$B$22))</f>
        <v/>
      </c>
      <c r="DH23">
        <f>IF(ISNA(DD23),NA(),INDEX(Capability!$L$5:$L$54,$B$22))</f>
        <v/>
      </c>
      <c r="DI23">
        <f>IF(OR(ISNA(DE23),ISNA(DE22)),NA(),ABS(DE23-DE22))</f>
        <v/>
      </c>
      <c r="DJ23">
        <f>IF(ISNA(DD23),NA(),INDEX(Capability!$N$5:$N$54,$B$22))</f>
        <v/>
      </c>
      <c r="DK23">
        <f>IF(ISNA(DD23),NA(),IF(OR(INDEX(Capability!$Q$5:$Q$54,$B$22)="",Settings!$F$7&lt;&gt;"Y"),NA(),INDEX(Capability!$Q$5:$Q$54,$B$22)))</f>
        <v/>
      </c>
      <c r="DL23">
        <f>IF(ISNA(DD23),NA(),IF(OR(INDEX(Capability!$P$5:$P$54,$B$22)="",Settings!$F$7&lt;&gt;"Y"),NA(),INDEX(Capability!$P$5:$P$54,$B$22)))</f>
        <v/>
      </c>
      <c r="DR23">
        <f>IF((DU$1+19)&gt;DS$1,NA(),(DU$1+19)-4)</f>
        <v/>
      </c>
      <c r="DS23">
        <f>IF((DU$1+19)&gt;DS$1,NA(),INDEX('Data Entry'!$H$5:$BE$10004,(DU$1+19)-4,$B$23))</f>
        <v/>
      </c>
      <c r="DT23">
        <f>IF(ISNA(DR23),NA(),INDEX(Capability!$K$5:$K$54,$B$23))</f>
        <v/>
      </c>
      <c r="DU23">
        <f>IF(ISNA(DR23),NA(),INDEX(Capability!$J$5:$J$54,$B$23))</f>
        <v/>
      </c>
      <c r="DV23">
        <f>IF(ISNA(DR23),NA(),INDEX(Capability!$L$5:$L$54,$B$23))</f>
        <v/>
      </c>
      <c r="DW23">
        <f>IF(OR(ISNA(DS23),ISNA(DS22)),NA(),ABS(DS23-DS22))</f>
        <v/>
      </c>
      <c r="DX23">
        <f>IF(ISNA(DR23),NA(),INDEX(Capability!$N$5:$N$54,$B$23))</f>
        <v/>
      </c>
      <c r="DY23">
        <f>IF(ISNA(DR23),NA(),IF(OR(INDEX(Capability!$Q$5:$Q$54,$B$23)="",Settings!$F$7&lt;&gt;"Y"),NA(),INDEX(Capability!$Q$5:$Q$54,$B$23)))</f>
        <v/>
      </c>
      <c r="DZ23">
        <f>IF(ISNA(DR23),NA(),IF(OR(INDEX(Capability!$P$5:$P$54,$B$23)="",Settings!$F$7&lt;&gt;"Y"),NA(),INDEX(Capability!$P$5:$P$54,$B$23)))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P24">
        <f>IF((CS$1+20)&gt;CQ$1,NA(),(CS$1+20)-4)</f>
        <v/>
      </c>
      <c r="CQ24">
        <f>IF((CS$1+20)&gt;CQ$1,NA(),INDEX('Data Entry'!$H$5:$BE$10004,(CS$1+20)-4,$B$21))</f>
        <v/>
      </c>
      <c r="CR24">
        <f>IF(ISNA(CP24),NA(),INDEX(Capability!$K$5:$K$54,$B$21))</f>
        <v/>
      </c>
      <c r="CS24">
        <f>IF(ISNA(CP24),NA(),INDEX(Capability!$J$5:$J$54,$B$21))</f>
        <v/>
      </c>
      <c r="CT24">
        <f>IF(ISNA(CP24),NA(),INDEX(Capability!$L$5:$L$54,$B$21))</f>
        <v/>
      </c>
      <c r="CU24">
        <f>IF(OR(ISNA(CQ24),ISNA(CQ23)),NA(),ABS(CQ24-CQ23))</f>
        <v/>
      </c>
      <c r="CV24">
        <f>IF(ISNA(CP24),NA(),INDEX(Capability!$N$5:$N$54,$B$21))</f>
        <v/>
      </c>
      <c r="CW24">
        <f>IF(ISNA(CP24),NA(),IF(OR(INDEX(Capability!$Q$5:$Q$54,$B$21)="",Settings!$F$7&lt;&gt;"Y"),NA(),INDEX(Capability!$Q$5:$Q$54,$B$21)))</f>
        <v/>
      </c>
      <c r="CX24">
        <f>IF(ISNA(CP24),NA(),IF(OR(INDEX(Capability!$P$5:$P$54,$B$21)="",Settings!$F$7&lt;&gt;"Y"),NA(),INDEX(Capability!$P$5:$P$54,$B$21)))</f>
        <v/>
      </c>
      <c r="DD24">
        <f>IF((DG$1+20)&gt;DE$1,NA(),(DG$1+20)-4)</f>
        <v/>
      </c>
      <c r="DE24">
        <f>IF((DG$1+20)&gt;DE$1,NA(),INDEX('Data Entry'!$H$5:$BE$10004,(DG$1+20)-4,$B$22))</f>
        <v/>
      </c>
      <c r="DF24">
        <f>IF(ISNA(DD24),NA(),INDEX(Capability!$K$5:$K$54,$B$22))</f>
        <v/>
      </c>
      <c r="DG24">
        <f>IF(ISNA(DD24),NA(),INDEX(Capability!$J$5:$J$54,$B$22))</f>
        <v/>
      </c>
      <c r="DH24">
        <f>IF(ISNA(DD24),NA(),INDEX(Capability!$L$5:$L$54,$B$22))</f>
        <v/>
      </c>
      <c r="DI24">
        <f>IF(OR(ISNA(DE24),ISNA(DE23)),NA(),ABS(DE24-DE23))</f>
        <v/>
      </c>
      <c r="DJ24">
        <f>IF(ISNA(DD24),NA(),INDEX(Capability!$N$5:$N$54,$B$22))</f>
        <v/>
      </c>
      <c r="DK24">
        <f>IF(ISNA(DD24),NA(),IF(OR(INDEX(Capability!$Q$5:$Q$54,$B$22)="",Settings!$F$7&lt;&gt;"Y"),NA(),INDEX(Capability!$Q$5:$Q$54,$B$22)))</f>
        <v/>
      </c>
      <c r="DL24">
        <f>IF(ISNA(DD24),NA(),IF(OR(INDEX(Capability!$P$5:$P$54,$B$22)="",Settings!$F$7&lt;&gt;"Y"),NA(),INDEX(Capability!$P$5:$P$54,$B$22)))</f>
        <v/>
      </c>
      <c r="DR24">
        <f>IF((DU$1+20)&gt;DS$1,NA(),(DU$1+20)-4)</f>
        <v/>
      </c>
      <c r="DS24">
        <f>IF((DU$1+20)&gt;DS$1,NA(),INDEX('Data Entry'!$H$5:$BE$10004,(DU$1+20)-4,$B$23))</f>
        <v/>
      </c>
      <c r="DT24">
        <f>IF(ISNA(DR24),NA(),INDEX(Capability!$K$5:$K$54,$B$23))</f>
        <v/>
      </c>
      <c r="DU24">
        <f>IF(ISNA(DR24),NA(),INDEX(Capability!$J$5:$J$54,$B$23))</f>
        <v/>
      </c>
      <c r="DV24">
        <f>IF(ISNA(DR24),NA(),INDEX(Capability!$L$5:$L$54,$B$23))</f>
        <v/>
      </c>
      <c r="DW24">
        <f>IF(OR(ISNA(DS24),ISNA(DS23)),NA(),ABS(DS24-DS23))</f>
        <v/>
      </c>
      <c r="DX24">
        <f>IF(ISNA(DR24),NA(),INDEX(Capability!$N$5:$N$54,$B$23))</f>
        <v/>
      </c>
      <c r="DY24">
        <f>IF(ISNA(DR24),NA(),IF(OR(INDEX(Capability!$Q$5:$Q$54,$B$23)="",Settings!$F$7&lt;&gt;"Y"),NA(),INDEX(Capability!$Q$5:$Q$54,$B$23)))</f>
        <v/>
      </c>
      <c r="DZ24">
        <f>IF(ISNA(DR24),NA(),IF(OR(INDEX(Capability!$P$5:$P$54,$B$23)="",Settings!$F$7&lt;&gt;"Y"),NA(),INDEX(Capability!$P$5:$P$54,$B$23)))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P25">
        <f>IF((CS$1+21)&gt;CQ$1,NA(),(CS$1+21)-4)</f>
        <v/>
      </c>
      <c r="CQ25">
        <f>IF((CS$1+21)&gt;CQ$1,NA(),INDEX('Data Entry'!$H$5:$BE$10004,(CS$1+21)-4,$B$21))</f>
        <v/>
      </c>
      <c r="CR25">
        <f>IF(ISNA(CP25),NA(),INDEX(Capability!$K$5:$K$54,$B$21))</f>
        <v/>
      </c>
      <c r="CS25">
        <f>IF(ISNA(CP25),NA(),INDEX(Capability!$J$5:$J$54,$B$21))</f>
        <v/>
      </c>
      <c r="CT25">
        <f>IF(ISNA(CP25),NA(),INDEX(Capability!$L$5:$L$54,$B$21))</f>
        <v/>
      </c>
      <c r="CU25">
        <f>IF(OR(ISNA(CQ25),ISNA(CQ24)),NA(),ABS(CQ25-CQ24))</f>
        <v/>
      </c>
      <c r="CV25">
        <f>IF(ISNA(CP25),NA(),INDEX(Capability!$N$5:$N$54,$B$21))</f>
        <v/>
      </c>
      <c r="CW25">
        <f>IF(ISNA(CP25),NA(),IF(OR(INDEX(Capability!$Q$5:$Q$54,$B$21)="",Settings!$F$7&lt;&gt;"Y"),NA(),INDEX(Capability!$Q$5:$Q$54,$B$21)))</f>
        <v/>
      </c>
      <c r="CX25">
        <f>IF(ISNA(CP25),NA(),IF(OR(INDEX(Capability!$P$5:$P$54,$B$21)="",Settings!$F$7&lt;&gt;"Y"),NA(),INDEX(Capability!$P$5:$P$54,$B$21)))</f>
        <v/>
      </c>
      <c r="DD25">
        <f>IF((DG$1+21)&gt;DE$1,NA(),(DG$1+21)-4)</f>
        <v/>
      </c>
      <c r="DE25">
        <f>IF((DG$1+21)&gt;DE$1,NA(),INDEX('Data Entry'!$H$5:$BE$10004,(DG$1+21)-4,$B$22))</f>
        <v/>
      </c>
      <c r="DF25">
        <f>IF(ISNA(DD25),NA(),INDEX(Capability!$K$5:$K$54,$B$22))</f>
        <v/>
      </c>
      <c r="DG25">
        <f>IF(ISNA(DD25),NA(),INDEX(Capability!$J$5:$J$54,$B$22))</f>
        <v/>
      </c>
      <c r="DH25">
        <f>IF(ISNA(DD25),NA(),INDEX(Capability!$L$5:$L$54,$B$22))</f>
        <v/>
      </c>
      <c r="DI25">
        <f>IF(OR(ISNA(DE25),ISNA(DE24)),NA(),ABS(DE25-DE24))</f>
        <v/>
      </c>
      <c r="DJ25">
        <f>IF(ISNA(DD25),NA(),INDEX(Capability!$N$5:$N$54,$B$22))</f>
        <v/>
      </c>
      <c r="DK25">
        <f>IF(ISNA(DD25),NA(),IF(OR(INDEX(Capability!$Q$5:$Q$54,$B$22)="",Settings!$F$7&lt;&gt;"Y"),NA(),INDEX(Capability!$Q$5:$Q$54,$B$22)))</f>
        <v/>
      </c>
      <c r="DL25">
        <f>IF(ISNA(DD25),NA(),IF(OR(INDEX(Capability!$P$5:$P$54,$B$22)="",Settings!$F$7&lt;&gt;"Y"),NA(),INDEX(Capability!$P$5:$P$54,$B$22)))</f>
        <v/>
      </c>
      <c r="DR25">
        <f>IF((DU$1+21)&gt;DS$1,NA(),(DU$1+21)-4)</f>
        <v/>
      </c>
      <c r="DS25">
        <f>IF((DU$1+21)&gt;DS$1,NA(),INDEX('Data Entry'!$H$5:$BE$10004,(DU$1+21)-4,$B$23))</f>
        <v/>
      </c>
      <c r="DT25">
        <f>IF(ISNA(DR25),NA(),INDEX(Capability!$K$5:$K$54,$B$23))</f>
        <v/>
      </c>
      <c r="DU25">
        <f>IF(ISNA(DR25),NA(),INDEX(Capability!$J$5:$J$54,$B$23))</f>
        <v/>
      </c>
      <c r="DV25">
        <f>IF(ISNA(DR25),NA(),INDEX(Capability!$L$5:$L$54,$B$23))</f>
        <v/>
      </c>
      <c r="DW25">
        <f>IF(OR(ISNA(DS25),ISNA(DS24)),NA(),ABS(DS25-DS24))</f>
        <v/>
      </c>
      <c r="DX25">
        <f>IF(ISNA(DR25),NA(),INDEX(Capability!$N$5:$N$54,$B$23))</f>
        <v/>
      </c>
      <c r="DY25">
        <f>IF(ISNA(DR25),NA(),IF(OR(INDEX(Capability!$Q$5:$Q$54,$B$23)="",Settings!$F$7&lt;&gt;"Y"),NA(),INDEX(Capability!$Q$5:$Q$54,$B$23)))</f>
        <v/>
      </c>
      <c r="DZ25">
        <f>IF(ISNA(DR25),NA(),IF(OR(INDEX(Capability!$P$5:$P$54,$B$23)="",Settings!$F$7&lt;&gt;"Y"),NA(),INDEX(Capability!$P$5:$P$54,$B$23)))</f>
        <v/>
      </c>
    </row>
    <row r="26">
      <c r="A26" s="14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P26">
        <f>IF((CS$1+22)&gt;CQ$1,NA(),(CS$1+22)-4)</f>
        <v/>
      </c>
      <c r="CQ26">
        <f>IF((CS$1+22)&gt;CQ$1,NA(),INDEX('Data Entry'!$H$5:$BE$10004,(CS$1+22)-4,$B$21))</f>
        <v/>
      </c>
      <c r="CR26">
        <f>IF(ISNA(CP26),NA(),INDEX(Capability!$K$5:$K$54,$B$21))</f>
        <v/>
      </c>
      <c r="CS26">
        <f>IF(ISNA(CP26),NA(),INDEX(Capability!$J$5:$J$54,$B$21))</f>
        <v/>
      </c>
      <c r="CT26">
        <f>IF(ISNA(CP26),NA(),INDEX(Capability!$L$5:$L$54,$B$21))</f>
        <v/>
      </c>
      <c r="CU26">
        <f>IF(OR(ISNA(CQ26),ISNA(CQ25)),NA(),ABS(CQ26-CQ25))</f>
        <v/>
      </c>
      <c r="CV26">
        <f>IF(ISNA(CP26),NA(),INDEX(Capability!$N$5:$N$54,$B$21))</f>
        <v/>
      </c>
      <c r="CW26">
        <f>IF(ISNA(CP26),NA(),IF(OR(INDEX(Capability!$Q$5:$Q$54,$B$21)="",Settings!$F$7&lt;&gt;"Y"),NA(),INDEX(Capability!$Q$5:$Q$54,$B$21)))</f>
        <v/>
      </c>
      <c r="CX26">
        <f>IF(ISNA(CP26),NA(),IF(OR(INDEX(Capability!$P$5:$P$54,$B$21)="",Settings!$F$7&lt;&gt;"Y"),NA(),INDEX(Capability!$P$5:$P$54,$B$21)))</f>
        <v/>
      </c>
      <c r="DD26">
        <f>IF((DG$1+22)&gt;DE$1,NA(),(DG$1+22)-4)</f>
        <v/>
      </c>
      <c r="DE26">
        <f>IF((DG$1+22)&gt;DE$1,NA(),INDEX('Data Entry'!$H$5:$BE$10004,(DG$1+22)-4,$B$22))</f>
        <v/>
      </c>
      <c r="DF26">
        <f>IF(ISNA(DD26),NA(),INDEX(Capability!$K$5:$K$54,$B$22))</f>
        <v/>
      </c>
      <c r="DG26">
        <f>IF(ISNA(DD26),NA(),INDEX(Capability!$J$5:$J$54,$B$22))</f>
        <v/>
      </c>
      <c r="DH26">
        <f>IF(ISNA(DD26),NA(),INDEX(Capability!$L$5:$L$54,$B$22))</f>
        <v/>
      </c>
      <c r="DI26">
        <f>IF(OR(ISNA(DE26),ISNA(DE25)),NA(),ABS(DE26-DE25))</f>
        <v/>
      </c>
      <c r="DJ26">
        <f>IF(ISNA(DD26),NA(),INDEX(Capability!$N$5:$N$54,$B$22))</f>
        <v/>
      </c>
      <c r="DK26">
        <f>IF(ISNA(DD26),NA(),IF(OR(INDEX(Capability!$Q$5:$Q$54,$B$22)="",Settings!$F$7&lt;&gt;"Y"),NA(),INDEX(Capability!$Q$5:$Q$54,$B$22)))</f>
        <v/>
      </c>
      <c r="DL26">
        <f>IF(ISNA(DD26),NA(),IF(OR(INDEX(Capability!$P$5:$P$54,$B$22)="",Settings!$F$7&lt;&gt;"Y"),NA(),INDEX(Capability!$P$5:$P$54,$B$22)))</f>
        <v/>
      </c>
      <c r="DR26">
        <f>IF((DU$1+22)&gt;DS$1,NA(),(DU$1+22)-4)</f>
        <v/>
      </c>
      <c r="DS26">
        <f>IF((DU$1+22)&gt;DS$1,NA(),INDEX('Data Entry'!$H$5:$BE$10004,(DU$1+22)-4,$B$23))</f>
        <v/>
      </c>
      <c r="DT26">
        <f>IF(ISNA(DR26),NA(),INDEX(Capability!$K$5:$K$54,$B$23))</f>
        <v/>
      </c>
      <c r="DU26">
        <f>IF(ISNA(DR26),NA(),INDEX(Capability!$J$5:$J$54,$B$23))</f>
        <v/>
      </c>
      <c r="DV26">
        <f>IF(ISNA(DR26),NA(),INDEX(Capability!$L$5:$L$54,$B$23))</f>
        <v/>
      </c>
      <c r="DW26">
        <f>IF(OR(ISNA(DS26),ISNA(DS25)),NA(),ABS(DS26-DS25))</f>
        <v/>
      </c>
      <c r="DX26">
        <f>IF(ISNA(DR26),NA(),INDEX(Capability!$N$5:$N$54,$B$23))</f>
        <v/>
      </c>
      <c r="DY26">
        <f>IF(ISNA(DR26),NA(),IF(OR(INDEX(Capability!$Q$5:$Q$54,$B$23)="",Settings!$F$7&lt;&gt;"Y"),NA(),INDEX(Capability!$Q$5:$Q$54,$B$23)))</f>
        <v/>
      </c>
      <c r="DZ26">
        <f>IF(ISNA(DR26),NA(),IF(OR(INDEX(Capability!$P$5:$P$54,$B$23)="",Settings!$F$7&lt;&gt;"Y"),NA(),INDEX(Capability!$P$5:$P$54,$B$23)))</f>
        <v/>
      </c>
    </row>
    <row r="27">
      <c r="A27" s="18" t="inlineStr">
        <is>
          <t>Feature</t>
        </is>
      </c>
      <c r="B27" s="18" t="inlineStr">
        <is>
          <t>n</t>
        </is>
      </c>
      <c r="C27" s="18" t="inlineStr">
        <is>
          <t>Last value</t>
        </is>
      </c>
      <c r="D27" s="18" t="inlineStr">
        <is>
          <t>Mean</t>
        </is>
      </c>
      <c r="E27" s="18" t="inlineStr">
        <is>
          <t>Range</t>
        </is>
      </c>
      <c r="F27" s="18" t="inlineStr">
        <is>
          <t>Cpk</t>
        </is>
      </c>
      <c r="G27" s="18" t="inlineStr">
        <is>
          <t>In control?</t>
        </is>
      </c>
      <c r="H27" s="18" t="inlineStr">
        <is>
          <t>In spec?</t>
        </is>
      </c>
      <c r="I27" s="18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P27">
        <f>IF((CS$1+23)&gt;CQ$1,NA(),(CS$1+23)-4)</f>
        <v/>
      </c>
      <c r="CQ27">
        <f>IF((CS$1+23)&gt;CQ$1,NA(),INDEX('Data Entry'!$H$5:$BE$10004,(CS$1+23)-4,$B$21))</f>
        <v/>
      </c>
      <c r="CR27">
        <f>IF(ISNA(CP27),NA(),INDEX(Capability!$K$5:$K$54,$B$21))</f>
        <v/>
      </c>
      <c r="CS27">
        <f>IF(ISNA(CP27),NA(),INDEX(Capability!$J$5:$J$54,$B$21))</f>
        <v/>
      </c>
      <c r="CT27">
        <f>IF(ISNA(CP27),NA(),INDEX(Capability!$L$5:$L$54,$B$21))</f>
        <v/>
      </c>
      <c r="CU27">
        <f>IF(OR(ISNA(CQ27),ISNA(CQ26)),NA(),ABS(CQ27-CQ26))</f>
        <v/>
      </c>
      <c r="CV27">
        <f>IF(ISNA(CP27),NA(),INDEX(Capability!$N$5:$N$54,$B$21))</f>
        <v/>
      </c>
      <c r="CW27">
        <f>IF(ISNA(CP27),NA(),IF(OR(INDEX(Capability!$Q$5:$Q$54,$B$21)="",Settings!$F$7&lt;&gt;"Y"),NA(),INDEX(Capability!$Q$5:$Q$54,$B$21)))</f>
        <v/>
      </c>
      <c r="CX27">
        <f>IF(ISNA(CP27),NA(),IF(OR(INDEX(Capability!$P$5:$P$54,$B$21)="",Settings!$F$7&lt;&gt;"Y"),NA(),INDEX(Capability!$P$5:$P$54,$B$21)))</f>
        <v/>
      </c>
      <c r="DD27">
        <f>IF((DG$1+23)&gt;DE$1,NA(),(DG$1+23)-4)</f>
        <v/>
      </c>
      <c r="DE27">
        <f>IF((DG$1+23)&gt;DE$1,NA(),INDEX('Data Entry'!$H$5:$BE$10004,(DG$1+23)-4,$B$22))</f>
        <v/>
      </c>
      <c r="DF27">
        <f>IF(ISNA(DD27),NA(),INDEX(Capability!$K$5:$K$54,$B$22))</f>
        <v/>
      </c>
      <c r="DG27">
        <f>IF(ISNA(DD27),NA(),INDEX(Capability!$J$5:$J$54,$B$22))</f>
        <v/>
      </c>
      <c r="DH27">
        <f>IF(ISNA(DD27),NA(),INDEX(Capability!$L$5:$L$54,$B$22))</f>
        <v/>
      </c>
      <c r="DI27">
        <f>IF(OR(ISNA(DE27),ISNA(DE26)),NA(),ABS(DE27-DE26))</f>
        <v/>
      </c>
      <c r="DJ27">
        <f>IF(ISNA(DD27),NA(),INDEX(Capability!$N$5:$N$54,$B$22))</f>
        <v/>
      </c>
      <c r="DK27">
        <f>IF(ISNA(DD27),NA(),IF(OR(INDEX(Capability!$Q$5:$Q$54,$B$22)="",Settings!$F$7&lt;&gt;"Y"),NA(),INDEX(Capability!$Q$5:$Q$54,$B$22)))</f>
        <v/>
      </c>
      <c r="DL27">
        <f>IF(ISNA(DD27),NA(),IF(OR(INDEX(Capability!$P$5:$P$54,$B$22)="",Settings!$F$7&lt;&gt;"Y"),NA(),INDEX(Capability!$P$5:$P$54,$B$22)))</f>
        <v/>
      </c>
      <c r="DR27">
        <f>IF((DU$1+23)&gt;DS$1,NA(),(DU$1+23)-4)</f>
        <v/>
      </c>
      <c r="DS27">
        <f>IF((DU$1+23)&gt;DS$1,NA(),INDEX('Data Entry'!$H$5:$BE$10004,(DU$1+23)-4,$B$23))</f>
        <v/>
      </c>
      <c r="DT27">
        <f>IF(ISNA(DR27),NA(),INDEX(Capability!$K$5:$K$54,$B$23))</f>
        <v/>
      </c>
      <c r="DU27">
        <f>IF(ISNA(DR27),NA(),INDEX(Capability!$J$5:$J$54,$B$23))</f>
        <v/>
      </c>
      <c r="DV27">
        <f>IF(ISNA(DR27),NA(),INDEX(Capability!$L$5:$L$54,$B$23))</f>
        <v/>
      </c>
      <c r="DW27">
        <f>IF(OR(ISNA(DS27),ISNA(DS26)),NA(),ABS(DS27-DS26))</f>
        <v/>
      </c>
      <c r="DX27">
        <f>IF(ISNA(DR27),NA(),INDEX(Capability!$N$5:$N$54,$B$23))</f>
        <v/>
      </c>
      <c r="DY27">
        <f>IF(ISNA(DR27),NA(),IF(OR(INDEX(Capability!$Q$5:$Q$54,$B$23)="",Settings!$F$7&lt;&gt;"Y"),NA(),INDEX(Capability!$Q$5:$Q$54,$B$23)))</f>
        <v/>
      </c>
      <c r="DZ27">
        <f>IF(ISNA(DR27),NA(),IF(OR(INDEX(Capability!$P$5:$P$54,$B$23)="",Settings!$F$7&lt;&gt;"Y"),NA(),INDEX(Capability!$P$5:$P$54,$B$23)))</f>
        <v/>
      </c>
    </row>
    <row r="28">
      <c r="A28" s="36">
        <f>Capability!A5</f>
        <v/>
      </c>
      <c r="B28" s="22">
        <f>Capability!B5</f>
        <v/>
      </c>
      <c r="C28" s="23">
        <f>IF('Data Entry'!H10022&lt;5,"",INDEX('Data Entry'!$H$5:$H$10004,'Data Entry'!H10022-4))</f>
        <v/>
      </c>
      <c r="D28" s="23">
        <f>Capability!C5</f>
        <v/>
      </c>
      <c r="E28" s="23">
        <f>Capability!G5</f>
        <v/>
      </c>
      <c r="F28" s="38">
        <f>Capability!T5</f>
        <v/>
      </c>
      <c r="G28" s="36">
        <f>Capability!W5</f>
        <v/>
      </c>
      <c r="H28" s="36">
        <f>Capability!X5</f>
        <v/>
      </c>
      <c r="I28" s="36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P28">
        <f>IF((CS$1+24)&gt;CQ$1,NA(),(CS$1+24)-4)</f>
        <v/>
      </c>
      <c r="CQ28">
        <f>IF((CS$1+24)&gt;CQ$1,NA(),INDEX('Data Entry'!$H$5:$BE$10004,(CS$1+24)-4,$B$21))</f>
        <v/>
      </c>
      <c r="CR28">
        <f>IF(ISNA(CP28),NA(),INDEX(Capability!$K$5:$K$54,$B$21))</f>
        <v/>
      </c>
      <c r="CS28">
        <f>IF(ISNA(CP28),NA(),INDEX(Capability!$J$5:$J$54,$B$21))</f>
        <v/>
      </c>
      <c r="CT28">
        <f>IF(ISNA(CP28),NA(),INDEX(Capability!$L$5:$L$54,$B$21))</f>
        <v/>
      </c>
      <c r="CU28">
        <f>IF(OR(ISNA(CQ28),ISNA(CQ27)),NA(),ABS(CQ28-CQ27))</f>
        <v/>
      </c>
      <c r="CV28">
        <f>IF(ISNA(CP28),NA(),INDEX(Capability!$N$5:$N$54,$B$21))</f>
        <v/>
      </c>
      <c r="CW28">
        <f>IF(ISNA(CP28),NA(),IF(OR(INDEX(Capability!$Q$5:$Q$54,$B$21)="",Settings!$F$7&lt;&gt;"Y"),NA(),INDEX(Capability!$Q$5:$Q$54,$B$21)))</f>
        <v/>
      </c>
      <c r="CX28">
        <f>IF(ISNA(CP28),NA(),IF(OR(INDEX(Capability!$P$5:$P$54,$B$21)="",Settings!$F$7&lt;&gt;"Y"),NA(),INDEX(Capability!$P$5:$P$54,$B$21)))</f>
        <v/>
      </c>
      <c r="DD28">
        <f>IF((DG$1+24)&gt;DE$1,NA(),(DG$1+24)-4)</f>
        <v/>
      </c>
      <c r="DE28">
        <f>IF((DG$1+24)&gt;DE$1,NA(),INDEX('Data Entry'!$H$5:$BE$10004,(DG$1+24)-4,$B$22))</f>
        <v/>
      </c>
      <c r="DF28">
        <f>IF(ISNA(DD28),NA(),INDEX(Capability!$K$5:$K$54,$B$22))</f>
        <v/>
      </c>
      <c r="DG28">
        <f>IF(ISNA(DD28),NA(),INDEX(Capability!$J$5:$J$54,$B$22))</f>
        <v/>
      </c>
      <c r="DH28">
        <f>IF(ISNA(DD28),NA(),INDEX(Capability!$L$5:$L$54,$B$22))</f>
        <v/>
      </c>
      <c r="DI28">
        <f>IF(OR(ISNA(DE28),ISNA(DE27)),NA(),ABS(DE28-DE27))</f>
        <v/>
      </c>
      <c r="DJ28">
        <f>IF(ISNA(DD28),NA(),INDEX(Capability!$N$5:$N$54,$B$22))</f>
        <v/>
      </c>
      <c r="DK28">
        <f>IF(ISNA(DD28),NA(),IF(OR(INDEX(Capability!$Q$5:$Q$54,$B$22)="",Settings!$F$7&lt;&gt;"Y"),NA(),INDEX(Capability!$Q$5:$Q$54,$B$22)))</f>
        <v/>
      </c>
      <c r="DL28">
        <f>IF(ISNA(DD28),NA(),IF(OR(INDEX(Capability!$P$5:$P$54,$B$22)="",Settings!$F$7&lt;&gt;"Y"),NA(),INDEX(Capability!$P$5:$P$54,$B$22)))</f>
        <v/>
      </c>
      <c r="DR28">
        <f>IF((DU$1+24)&gt;DS$1,NA(),(DU$1+24)-4)</f>
        <v/>
      </c>
      <c r="DS28">
        <f>IF((DU$1+24)&gt;DS$1,NA(),INDEX('Data Entry'!$H$5:$BE$10004,(DU$1+24)-4,$B$23))</f>
        <v/>
      </c>
      <c r="DT28">
        <f>IF(ISNA(DR28),NA(),INDEX(Capability!$K$5:$K$54,$B$23))</f>
        <v/>
      </c>
      <c r="DU28">
        <f>IF(ISNA(DR28),NA(),INDEX(Capability!$J$5:$J$54,$B$23))</f>
        <v/>
      </c>
      <c r="DV28">
        <f>IF(ISNA(DR28),NA(),INDEX(Capability!$L$5:$L$54,$B$23))</f>
        <v/>
      </c>
      <c r="DW28">
        <f>IF(OR(ISNA(DS28),ISNA(DS27)),NA(),ABS(DS28-DS27))</f>
        <v/>
      </c>
      <c r="DX28">
        <f>IF(ISNA(DR28),NA(),INDEX(Capability!$N$5:$N$54,$B$23))</f>
        <v/>
      </c>
      <c r="DY28">
        <f>IF(ISNA(DR28),NA(),IF(OR(INDEX(Capability!$Q$5:$Q$54,$B$23)="",Settings!$F$7&lt;&gt;"Y"),NA(),INDEX(Capability!$Q$5:$Q$54,$B$23)))</f>
        <v/>
      </c>
      <c r="DZ28">
        <f>IF(ISNA(DR28),NA(),IF(OR(INDEX(Capability!$P$5:$P$54,$B$23)="",Settings!$F$7&lt;&gt;"Y"),NA(),INDEX(Capability!$P$5:$P$54,$B$23)))</f>
        <v/>
      </c>
    </row>
    <row r="29">
      <c r="A29" s="36">
        <f>Capability!A6</f>
        <v/>
      </c>
      <c r="B29" s="22">
        <f>Capability!B6</f>
        <v/>
      </c>
      <c r="C29" s="23">
        <f>IF('Data Entry'!I10022&lt;5,"",INDEX('Data Entry'!$I$5:$I$10004,'Data Entry'!I10022-4))</f>
        <v/>
      </c>
      <c r="D29" s="23">
        <f>Capability!C6</f>
        <v/>
      </c>
      <c r="E29" s="23">
        <f>Capability!G6</f>
        <v/>
      </c>
      <c r="F29" s="38">
        <f>Capability!T6</f>
        <v/>
      </c>
      <c r="G29" s="36">
        <f>Capability!W6</f>
        <v/>
      </c>
      <c r="H29" s="36">
        <f>Capability!X6</f>
        <v/>
      </c>
      <c r="I29" s="36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P29">
        <f>IF((CS$1+25)&gt;CQ$1,NA(),(CS$1+25)-4)</f>
        <v/>
      </c>
      <c r="CQ29">
        <f>IF((CS$1+25)&gt;CQ$1,NA(),INDEX('Data Entry'!$H$5:$BE$10004,(CS$1+25)-4,$B$21))</f>
        <v/>
      </c>
      <c r="CR29">
        <f>IF(ISNA(CP29),NA(),INDEX(Capability!$K$5:$K$54,$B$21))</f>
        <v/>
      </c>
      <c r="CS29">
        <f>IF(ISNA(CP29),NA(),INDEX(Capability!$J$5:$J$54,$B$21))</f>
        <v/>
      </c>
      <c r="CT29">
        <f>IF(ISNA(CP29),NA(),INDEX(Capability!$L$5:$L$54,$B$21))</f>
        <v/>
      </c>
      <c r="CU29">
        <f>IF(OR(ISNA(CQ29),ISNA(CQ28)),NA(),ABS(CQ29-CQ28))</f>
        <v/>
      </c>
      <c r="CV29">
        <f>IF(ISNA(CP29),NA(),INDEX(Capability!$N$5:$N$54,$B$21))</f>
        <v/>
      </c>
      <c r="CW29">
        <f>IF(ISNA(CP29),NA(),IF(OR(INDEX(Capability!$Q$5:$Q$54,$B$21)="",Settings!$F$7&lt;&gt;"Y"),NA(),INDEX(Capability!$Q$5:$Q$54,$B$21)))</f>
        <v/>
      </c>
      <c r="CX29">
        <f>IF(ISNA(CP29),NA(),IF(OR(INDEX(Capability!$P$5:$P$54,$B$21)="",Settings!$F$7&lt;&gt;"Y"),NA(),INDEX(Capability!$P$5:$P$54,$B$21)))</f>
        <v/>
      </c>
      <c r="DD29">
        <f>IF((DG$1+25)&gt;DE$1,NA(),(DG$1+25)-4)</f>
        <v/>
      </c>
      <c r="DE29">
        <f>IF((DG$1+25)&gt;DE$1,NA(),INDEX('Data Entry'!$H$5:$BE$10004,(DG$1+25)-4,$B$22))</f>
        <v/>
      </c>
      <c r="DF29">
        <f>IF(ISNA(DD29),NA(),INDEX(Capability!$K$5:$K$54,$B$22))</f>
        <v/>
      </c>
      <c r="DG29">
        <f>IF(ISNA(DD29),NA(),INDEX(Capability!$J$5:$J$54,$B$22))</f>
        <v/>
      </c>
      <c r="DH29">
        <f>IF(ISNA(DD29),NA(),INDEX(Capability!$L$5:$L$54,$B$22))</f>
        <v/>
      </c>
      <c r="DI29">
        <f>IF(OR(ISNA(DE29),ISNA(DE28)),NA(),ABS(DE29-DE28))</f>
        <v/>
      </c>
      <c r="DJ29">
        <f>IF(ISNA(DD29),NA(),INDEX(Capability!$N$5:$N$54,$B$22))</f>
        <v/>
      </c>
      <c r="DK29">
        <f>IF(ISNA(DD29),NA(),IF(OR(INDEX(Capability!$Q$5:$Q$54,$B$22)="",Settings!$F$7&lt;&gt;"Y"),NA(),INDEX(Capability!$Q$5:$Q$54,$B$22)))</f>
        <v/>
      </c>
      <c r="DL29">
        <f>IF(ISNA(DD29),NA(),IF(OR(INDEX(Capability!$P$5:$P$54,$B$22)="",Settings!$F$7&lt;&gt;"Y"),NA(),INDEX(Capability!$P$5:$P$54,$B$22)))</f>
        <v/>
      </c>
      <c r="DR29">
        <f>IF((DU$1+25)&gt;DS$1,NA(),(DU$1+25)-4)</f>
        <v/>
      </c>
      <c r="DS29">
        <f>IF((DU$1+25)&gt;DS$1,NA(),INDEX('Data Entry'!$H$5:$BE$10004,(DU$1+25)-4,$B$23))</f>
        <v/>
      </c>
      <c r="DT29">
        <f>IF(ISNA(DR29),NA(),INDEX(Capability!$K$5:$K$54,$B$23))</f>
        <v/>
      </c>
      <c r="DU29">
        <f>IF(ISNA(DR29),NA(),INDEX(Capability!$J$5:$J$54,$B$23))</f>
        <v/>
      </c>
      <c r="DV29">
        <f>IF(ISNA(DR29),NA(),INDEX(Capability!$L$5:$L$54,$B$23))</f>
        <v/>
      </c>
      <c r="DW29">
        <f>IF(OR(ISNA(DS29),ISNA(DS28)),NA(),ABS(DS29-DS28))</f>
        <v/>
      </c>
      <c r="DX29">
        <f>IF(ISNA(DR29),NA(),INDEX(Capability!$N$5:$N$54,$B$23))</f>
        <v/>
      </c>
      <c r="DY29">
        <f>IF(ISNA(DR29),NA(),IF(OR(INDEX(Capability!$Q$5:$Q$54,$B$23)="",Settings!$F$7&lt;&gt;"Y"),NA(),INDEX(Capability!$Q$5:$Q$54,$B$23)))</f>
        <v/>
      </c>
      <c r="DZ29">
        <f>IF(ISNA(DR29),NA(),IF(OR(INDEX(Capability!$P$5:$P$54,$B$23)="",Settings!$F$7&lt;&gt;"Y"),NA(),INDEX(Capability!$P$5:$P$54,$B$23)))</f>
        <v/>
      </c>
    </row>
    <row r="30">
      <c r="A30" s="36">
        <f>Capability!A7</f>
        <v/>
      </c>
      <c r="B30" s="22">
        <f>Capability!B7</f>
        <v/>
      </c>
      <c r="C30" s="23">
        <f>IF('Data Entry'!J10022&lt;5,"",INDEX('Data Entry'!$J$5:$J$10004,'Data Entry'!J10022-4))</f>
        <v/>
      </c>
      <c r="D30" s="23">
        <f>Capability!C7</f>
        <v/>
      </c>
      <c r="E30" s="23">
        <f>Capability!G7</f>
        <v/>
      </c>
      <c r="F30" s="38">
        <f>Capability!T7</f>
        <v/>
      </c>
      <c r="G30" s="36">
        <f>Capability!W7</f>
        <v/>
      </c>
      <c r="H30" s="36">
        <f>Capability!X7</f>
        <v/>
      </c>
      <c r="I30" s="36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P30">
        <f>IF((CS$1+26)&gt;CQ$1,NA(),(CS$1+26)-4)</f>
        <v/>
      </c>
      <c r="CQ30">
        <f>IF((CS$1+26)&gt;CQ$1,NA(),INDEX('Data Entry'!$H$5:$BE$10004,(CS$1+26)-4,$B$21))</f>
        <v/>
      </c>
      <c r="CR30">
        <f>IF(ISNA(CP30),NA(),INDEX(Capability!$K$5:$K$54,$B$21))</f>
        <v/>
      </c>
      <c r="CS30">
        <f>IF(ISNA(CP30),NA(),INDEX(Capability!$J$5:$J$54,$B$21))</f>
        <v/>
      </c>
      <c r="CT30">
        <f>IF(ISNA(CP30),NA(),INDEX(Capability!$L$5:$L$54,$B$21))</f>
        <v/>
      </c>
      <c r="CU30">
        <f>IF(OR(ISNA(CQ30),ISNA(CQ29)),NA(),ABS(CQ30-CQ29))</f>
        <v/>
      </c>
      <c r="CV30">
        <f>IF(ISNA(CP30),NA(),INDEX(Capability!$N$5:$N$54,$B$21))</f>
        <v/>
      </c>
      <c r="CW30">
        <f>IF(ISNA(CP30),NA(),IF(OR(INDEX(Capability!$Q$5:$Q$54,$B$21)="",Settings!$F$7&lt;&gt;"Y"),NA(),INDEX(Capability!$Q$5:$Q$54,$B$21)))</f>
        <v/>
      </c>
      <c r="CX30">
        <f>IF(ISNA(CP30),NA(),IF(OR(INDEX(Capability!$P$5:$P$54,$B$21)="",Settings!$F$7&lt;&gt;"Y"),NA(),INDEX(Capability!$P$5:$P$54,$B$21)))</f>
        <v/>
      </c>
      <c r="DD30">
        <f>IF((DG$1+26)&gt;DE$1,NA(),(DG$1+26)-4)</f>
        <v/>
      </c>
      <c r="DE30">
        <f>IF((DG$1+26)&gt;DE$1,NA(),INDEX('Data Entry'!$H$5:$BE$10004,(DG$1+26)-4,$B$22))</f>
        <v/>
      </c>
      <c r="DF30">
        <f>IF(ISNA(DD30),NA(),INDEX(Capability!$K$5:$K$54,$B$22))</f>
        <v/>
      </c>
      <c r="DG30">
        <f>IF(ISNA(DD30),NA(),INDEX(Capability!$J$5:$J$54,$B$22))</f>
        <v/>
      </c>
      <c r="DH30">
        <f>IF(ISNA(DD30),NA(),INDEX(Capability!$L$5:$L$54,$B$22))</f>
        <v/>
      </c>
      <c r="DI30">
        <f>IF(OR(ISNA(DE30),ISNA(DE29)),NA(),ABS(DE30-DE29))</f>
        <v/>
      </c>
      <c r="DJ30">
        <f>IF(ISNA(DD30),NA(),INDEX(Capability!$N$5:$N$54,$B$22))</f>
        <v/>
      </c>
      <c r="DK30">
        <f>IF(ISNA(DD30),NA(),IF(OR(INDEX(Capability!$Q$5:$Q$54,$B$22)="",Settings!$F$7&lt;&gt;"Y"),NA(),INDEX(Capability!$Q$5:$Q$54,$B$22)))</f>
        <v/>
      </c>
      <c r="DL30">
        <f>IF(ISNA(DD30),NA(),IF(OR(INDEX(Capability!$P$5:$P$54,$B$22)="",Settings!$F$7&lt;&gt;"Y"),NA(),INDEX(Capability!$P$5:$P$54,$B$22)))</f>
        <v/>
      </c>
      <c r="DR30">
        <f>IF((DU$1+26)&gt;DS$1,NA(),(DU$1+26)-4)</f>
        <v/>
      </c>
      <c r="DS30">
        <f>IF((DU$1+26)&gt;DS$1,NA(),INDEX('Data Entry'!$H$5:$BE$10004,(DU$1+26)-4,$B$23))</f>
        <v/>
      </c>
      <c r="DT30">
        <f>IF(ISNA(DR30),NA(),INDEX(Capability!$K$5:$K$54,$B$23))</f>
        <v/>
      </c>
      <c r="DU30">
        <f>IF(ISNA(DR30),NA(),INDEX(Capability!$J$5:$J$54,$B$23))</f>
        <v/>
      </c>
      <c r="DV30">
        <f>IF(ISNA(DR30),NA(),INDEX(Capability!$L$5:$L$54,$B$23))</f>
        <v/>
      </c>
      <c r="DW30">
        <f>IF(OR(ISNA(DS30),ISNA(DS29)),NA(),ABS(DS30-DS29))</f>
        <v/>
      </c>
      <c r="DX30">
        <f>IF(ISNA(DR30),NA(),INDEX(Capability!$N$5:$N$54,$B$23))</f>
        <v/>
      </c>
      <c r="DY30">
        <f>IF(ISNA(DR30),NA(),IF(OR(INDEX(Capability!$Q$5:$Q$54,$B$23)="",Settings!$F$7&lt;&gt;"Y"),NA(),INDEX(Capability!$Q$5:$Q$54,$B$23)))</f>
        <v/>
      </c>
      <c r="DZ30">
        <f>IF(ISNA(DR30),NA(),IF(OR(INDEX(Capability!$P$5:$P$54,$B$23)="",Settings!$F$7&lt;&gt;"Y"),NA(),INDEX(Capability!$P$5:$P$54,$B$23)))</f>
        <v/>
      </c>
    </row>
    <row r="31">
      <c r="A31" s="36">
        <f>Capability!A8</f>
        <v/>
      </c>
      <c r="B31" s="22">
        <f>Capability!B8</f>
        <v/>
      </c>
      <c r="C31" s="23">
        <f>IF('Data Entry'!K10022&lt;5,"",INDEX('Data Entry'!$K$5:$K$10004,'Data Entry'!K10022-4))</f>
        <v/>
      </c>
      <c r="D31" s="23">
        <f>Capability!C8</f>
        <v/>
      </c>
      <c r="E31" s="23">
        <f>Capability!G8</f>
        <v/>
      </c>
      <c r="F31" s="38">
        <f>Capability!T8</f>
        <v/>
      </c>
      <c r="G31" s="36">
        <f>Capability!W8</f>
        <v/>
      </c>
      <c r="H31" s="36">
        <f>Capability!X8</f>
        <v/>
      </c>
      <c r="I31" s="36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P31">
        <f>IF((CS$1+27)&gt;CQ$1,NA(),(CS$1+27)-4)</f>
        <v/>
      </c>
      <c r="CQ31">
        <f>IF((CS$1+27)&gt;CQ$1,NA(),INDEX('Data Entry'!$H$5:$BE$10004,(CS$1+27)-4,$B$21))</f>
        <v/>
      </c>
      <c r="CR31">
        <f>IF(ISNA(CP31),NA(),INDEX(Capability!$K$5:$K$54,$B$21))</f>
        <v/>
      </c>
      <c r="CS31">
        <f>IF(ISNA(CP31),NA(),INDEX(Capability!$J$5:$J$54,$B$21))</f>
        <v/>
      </c>
      <c r="CT31">
        <f>IF(ISNA(CP31),NA(),INDEX(Capability!$L$5:$L$54,$B$21))</f>
        <v/>
      </c>
      <c r="CU31">
        <f>IF(OR(ISNA(CQ31),ISNA(CQ30)),NA(),ABS(CQ31-CQ30))</f>
        <v/>
      </c>
      <c r="CV31">
        <f>IF(ISNA(CP31),NA(),INDEX(Capability!$N$5:$N$54,$B$21))</f>
        <v/>
      </c>
      <c r="CW31">
        <f>IF(ISNA(CP31),NA(),IF(OR(INDEX(Capability!$Q$5:$Q$54,$B$21)="",Settings!$F$7&lt;&gt;"Y"),NA(),INDEX(Capability!$Q$5:$Q$54,$B$21)))</f>
        <v/>
      </c>
      <c r="CX31">
        <f>IF(ISNA(CP31),NA(),IF(OR(INDEX(Capability!$P$5:$P$54,$B$21)="",Settings!$F$7&lt;&gt;"Y"),NA(),INDEX(Capability!$P$5:$P$54,$B$21)))</f>
        <v/>
      </c>
      <c r="DD31">
        <f>IF((DG$1+27)&gt;DE$1,NA(),(DG$1+27)-4)</f>
        <v/>
      </c>
      <c r="DE31">
        <f>IF((DG$1+27)&gt;DE$1,NA(),INDEX('Data Entry'!$H$5:$BE$10004,(DG$1+27)-4,$B$22))</f>
        <v/>
      </c>
      <c r="DF31">
        <f>IF(ISNA(DD31),NA(),INDEX(Capability!$K$5:$K$54,$B$22))</f>
        <v/>
      </c>
      <c r="DG31">
        <f>IF(ISNA(DD31),NA(),INDEX(Capability!$J$5:$J$54,$B$22))</f>
        <v/>
      </c>
      <c r="DH31">
        <f>IF(ISNA(DD31),NA(),INDEX(Capability!$L$5:$L$54,$B$22))</f>
        <v/>
      </c>
      <c r="DI31">
        <f>IF(OR(ISNA(DE31),ISNA(DE30)),NA(),ABS(DE31-DE30))</f>
        <v/>
      </c>
      <c r="DJ31">
        <f>IF(ISNA(DD31),NA(),INDEX(Capability!$N$5:$N$54,$B$22))</f>
        <v/>
      </c>
      <c r="DK31">
        <f>IF(ISNA(DD31),NA(),IF(OR(INDEX(Capability!$Q$5:$Q$54,$B$22)="",Settings!$F$7&lt;&gt;"Y"),NA(),INDEX(Capability!$Q$5:$Q$54,$B$22)))</f>
        <v/>
      </c>
      <c r="DL31">
        <f>IF(ISNA(DD31),NA(),IF(OR(INDEX(Capability!$P$5:$P$54,$B$22)="",Settings!$F$7&lt;&gt;"Y"),NA(),INDEX(Capability!$P$5:$P$54,$B$22)))</f>
        <v/>
      </c>
      <c r="DR31">
        <f>IF((DU$1+27)&gt;DS$1,NA(),(DU$1+27)-4)</f>
        <v/>
      </c>
      <c r="DS31">
        <f>IF((DU$1+27)&gt;DS$1,NA(),INDEX('Data Entry'!$H$5:$BE$10004,(DU$1+27)-4,$B$23))</f>
        <v/>
      </c>
      <c r="DT31">
        <f>IF(ISNA(DR31),NA(),INDEX(Capability!$K$5:$K$54,$B$23))</f>
        <v/>
      </c>
      <c r="DU31">
        <f>IF(ISNA(DR31),NA(),INDEX(Capability!$J$5:$J$54,$B$23))</f>
        <v/>
      </c>
      <c r="DV31">
        <f>IF(ISNA(DR31),NA(),INDEX(Capability!$L$5:$L$54,$B$23))</f>
        <v/>
      </c>
      <c r="DW31">
        <f>IF(OR(ISNA(DS31),ISNA(DS30)),NA(),ABS(DS31-DS30))</f>
        <v/>
      </c>
      <c r="DX31">
        <f>IF(ISNA(DR31),NA(),INDEX(Capability!$N$5:$N$54,$B$23))</f>
        <v/>
      </c>
      <c r="DY31">
        <f>IF(ISNA(DR31),NA(),IF(OR(INDEX(Capability!$Q$5:$Q$54,$B$23)="",Settings!$F$7&lt;&gt;"Y"),NA(),INDEX(Capability!$Q$5:$Q$54,$B$23)))</f>
        <v/>
      </c>
      <c r="DZ31">
        <f>IF(ISNA(DR31),NA(),IF(OR(INDEX(Capability!$P$5:$P$54,$B$23)="",Settings!$F$7&lt;&gt;"Y"),NA(),INDEX(Capability!$P$5:$P$54,$B$23)))</f>
        <v/>
      </c>
    </row>
    <row r="32">
      <c r="A32" s="36">
        <f>Capability!A9</f>
        <v/>
      </c>
      <c r="B32" s="22">
        <f>Capability!B9</f>
        <v/>
      </c>
      <c r="C32" s="23">
        <f>IF('Data Entry'!L10022&lt;5,"",INDEX('Data Entry'!$L$5:$L$10004,'Data Entry'!L10022-4))</f>
        <v/>
      </c>
      <c r="D32" s="23">
        <f>Capability!C9</f>
        <v/>
      </c>
      <c r="E32" s="23">
        <f>Capability!G9</f>
        <v/>
      </c>
      <c r="F32" s="38">
        <f>Capability!T9</f>
        <v/>
      </c>
      <c r="G32" s="36">
        <f>Capability!W9</f>
        <v/>
      </c>
      <c r="H32" s="36">
        <f>Capability!X9</f>
        <v/>
      </c>
      <c r="I32" s="36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P32">
        <f>IF((CS$1+28)&gt;CQ$1,NA(),(CS$1+28)-4)</f>
        <v/>
      </c>
      <c r="CQ32">
        <f>IF((CS$1+28)&gt;CQ$1,NA(),INDEX('Data Entry'!$H$5:$BE$10004,(CS$1+28)-4,$B$21))</f>
        <v/>
      </c>
      <c r="CR32">
        <f>IF(ISNA(CP32),NA(),INDEX(Capability!$K$5:$K$54,$B$21))</f>
        <v/>
      </c>
      <c r="CS32">
        <f>IF(ISNA(CP32),NA(),INDEX(Capability!$J$5:$J$54,$B$21))</f>
        <v/>
      </c>
      <c r="CT32">
        <f>IF(ISNA(CP32),NA(),INDEX(Capability!$L$5:$L$54,$B$21))</f>
        <v/>
      </c>
      <c r="CU32">
        <f>IF(OR(ISNA(CQ32),ISNA(CQ31)),NA(),ABS(CQ32-CQ31))</f>
        <v/>
      </c>
      <c r="CV32">
        <f>IF(ISNA(CP32),NA(),INDEX(Capability!$N$5:$N$54,$B$21))</f>
        <v/>
      </c>
      <c r="CW32">
        <f>IF(ISNA(CP32),NA(),IF(OR(INDEX(Capability!$Q$5:$Q$54,$B$21)="",Settings!$F$7&lt;&gt;"Y"),NA(),INDEX(Capability!$Q$5:$Q$54,$B$21)))</f>
        <v/>
      </c>
      <c r="CX32">
        <f>IF(ISNA(CP32),NA(),IF(OR(INDEX(Capability!$P$5:$P$54,$B$21)="",Settings!$F$7&lt;&gt;"Y"),NA(),INDEX(Capability!$P$5:$P$54,$B$21)))</f>
        <v/>
      </c>
      <c r="DD32">
        <f>IF((DG$1+28)&gt;DE$1,NA(),(DG$1+28)-4)</f>
        <v/>
      </c>
      <c r="DE32">
        <f>IF((DG$1+28)&gt;DE$1,NA(),INDEX('Data Entry'!$H$5:$BE$10004,(DG$1+28)-4,$B$22))</f>
        <v/>
      </c>
      <c r="DF32">
        <f>IF(ISNA(DD32),NA(),INDEX(Capability!$K$5:$K$54,$B$22))</f>
        <v/>
      </c>
      <c r="DG32">
        <f>IF(ISNA(DD32),NA(),INDEX(Capability!$J$5:$J$54,$B$22))</f>
        <v/>
      </c>
      <c r="DH32">
        <f>IF(ISNA(DD32),NA(),INDEX(Capability!$L$5:$L$54,$B$22))</f>
        <v/>
      </c>
      <c r="DI32">
        <f>IF(OR(ISNA(DE32),ISNA(DE31)),NA(),ABS(DE32-DE31))</f>
        <v/>
      </c>
      <c r="DJ32">
        <f>IF(ISNA(DD32),NA(),INDEX(Capability!$N$5:$N$54,$B$22))</f>
        <v/>
      </c>
      <c r="DK32">
        <f>IF(ISNA(DD32),NA(),IF(OR(INDEX(Capability!$Q$5:$Q$54,$B$22)="",Settings!$F$7&lt;&gt;"Y"),NA(),INDEX(Capability!$Q$5:$Q$54,$B$22)))</f>
        <v/>
      </c>
      <c r="DL32">
        <f>IF(ISNA(DD32),NA(),IF(OR(INDEX(Capability!$P$5:$P$54,$B$22)="",Settings!$F$7&lt;&gt;"Y"),NA(),INDEX(Capability!$P$5:$P$54,$B$22)))</f>
        <v/>
      </c>
      <c r="DR32">
        <f>IF((DU$1+28)&gt;DS$1,NA(),(DU$1+28)-4)</f>
        <v/>
      </c>
      <c r="DS32">
        <f>IF((DU$1+28)&gt;DS$1,NA(),INDEX('Data Entry'!$H$5:$BE$10004,(DU$1+28)-4,$B$23))</f>
        <v/>
      </c>
      <c r="DT32">
        <f>IF(ISNA(DR32),NA(),INDEX(Capability!$K$5:$K$54,$B$23))</f>
        <v/>
      </c>
      <c r="DU32">
        <f>IF(ISNA(DR32),NA(),INDEX(Capability!$J$5:$J$54,$B$23))</f>
        <v/>
      </c>
      <c r="DV32">
        <f>IF(ISNA(DR32),NA(),INDEX(Capability!$L$5:$L$54,$B$23))</f>
        <v/>
      </c>
      <c r="DW32">
        <f>IF(OR(ISNA(DS32),ISNA(DS31)),NA(),ABS(DS32-DS31))</f>
        <v/>
      </c>
      <c r="DX32">
        <f>IF(ISNA(DR32),NA(),INDEX(Capability!$N$5:$N$54,$B$23))</f>
        <v/>
      </c>
      <c r="DY32">
        <f>IF(ISNA(DR32),NA(),IF(OR(INDEX(Capability!$Q$5:$Q$54,$B$23)="",Settings!$F$7&lt;&gt;"Y"),NA(),INDEX(Capability!$Q$5:$Q$54,$B$23)))</f>
        <v/>
      </c>
      <c r="DZ32">
        <f>IF(ISNA(DR32),NA(),IF(OR(INDEX(Capability!$P$5:$P$54,$B$23)="",Settings!$F$7&lt;&gt;"Y"),NA(),INDEX(Capability!$P$5:$P$54,$B$23)))</f>
        <v/>
      </c>
    </row>
    <row r="33">
      <c r="A33" s="36">
        <f>Capability!A10</f>
        <v/>
      </c>
      <c r="B33" s="22">
        <f>Capability!B10</f>
        <v/>
      </c>
      <c r="C33" s="23">
        <f>IF('Data Entry'!M10022&lt;5,"",INDEX('Data Entry'!$M$5:$M$10004,'Data Entry'!M10022-4))</f>
        <v/>
      </c>
      <c r="D33" s="23">
        <f>Capability!C10</f>
        <v/>
      </c>
      <c r="E33" s="23">
        <f>Capability!G10</f>
        <v/>
      </c>
      <c r="F33" s="38">
        <f>Capability!T10</f>
        <v/>
      </c>
      <c r="G33" s="36">
        <f>Capability!W10</f>
        <v/>
      </c>
      <c r="H33" s="36">
        <f>Capability!X10</f>
        <v/>
      </c>
      <c r="I33" s="36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P33">
        <f>IF((CS$1+29)&gt;CQ$1,NA(),(CS$1+29)-4)</f>
        <v/>
      </c>
      <c r="CQ33">
        <f>IF((CS$1+29)&gt;CQ$1,NA(),INDEX('Data Entry'!$H$5:$BE$10004,(CS$1+29)-4,$B$21))</f>
        <v/>
      </c>
      <c r="CR33">
        <f>IF(ISNA(CP33),NA(),INDEX(Capability!$K$5:$K$54,$B$21))</f>
        <v/>
      </c>
      <c r="CS33">
        <f>IF(ISNA(CP33),NA(),INDEX(Capability!$J$5:$J$54,$B$21))</f>
        <v/>
      </c>
      <c r="CT33">
        <f>IF(ISNA(CP33),NA(),INDEX(Capability!$L$5:$L$54,$B$21))</f>
        <v/>
      </c>
      <c r="CU33">
        <f>IF(OR(ISNA(CQ33),ISNA(CQ32)),NA(),ABS(CQ33-CQ32))</f>
        <v/>
      </c>
      <c r="CV33">
        <f>IF(ISNA(CP33),NA(),INDEX(Capability!$N$5:$N$54,$B$21))</f>
        <v/>
      </c>
      <c r="CW33">
        <f>IF(ISNA(CP33),NA(),IF(OR(INDEX(Capability!$Q$5:$Q$54,$B$21)="",Settings!$F$7&lt;&gt;"Y"),NA(),INDEX(Capability!$Q$5:$Q$54,$B$21)))</f>
        <v/>
      </c>
      <c r="CX33">
        <f>IF(ISNA(CP33),NA(),IF(OR(INDEX(Capability!$P$5:$P$54,$B$21)="",Settings!$F$7&lt;&gt;"Y"),NA(),INDEX(Capability!$P$5:$P$54,$B$21)))</f>
        <v/>
      </c>
      <c r="DD33">
        <f>IF((DG$1+29)&gt;DE$1,NA(),(DG$1+29)-4)</f>
        <v/>
      </c>
      <c r="DE33">
        <f>IF((DG$1+29)&gt;DE$1,NA(),INDEX('Data Entry'!$H$5:$BE$10004,(DG$1+29)-4,$B$22))</f>
        <v/>
      </c>
      <c r="DF33">
        <f>IF(ISNA(DD33),NA(),INDEX(Capability!$K$5:$K$54,$B$22))</f>
        <v/>
      </c>
      <c r="DG33">
        <f>IF(ISNA(DD33),NA(),INDEX(Capability!$J$5:$J$54,$B$22))</f>
        <v/>
      </c>
      <c r="DH33">
        <f>IF(ISNA(DD33),NA(),INDEX(Capability!$L$5:$L$54,$B$22))</f>
        <v/>
      </c>
      <c r="DI33">
        <f>IF(OR(ISNA(DE33),ISNA(DE32)),NA(),ABS(DE33-DE32))</f>
        <v/>
      </c>
      <c r="DJ33">
        <f>IF(ISNA(DD33),NA(),INDEX(Capability!$N$5:$N$54,$B$22))</f>
        <v/>
      </c>
      <c r="DK33">
        <f>IF(ISNA(DD33),NA(),IF(OR(INDEX(Capability!$Q$5:$Q$54,$B$22)="",Settings!$F$7&lt;&gt;"Y"),NA(),INDEX(Capability!$Q$5:$Q$54,$B$22)))</f>
        <v/>
      </c>
      <c r="DL33">
        <f>IF(ISNA(DD33),NA(),IF(OR(INDEX(Capability!$P$5:$P$54,$B$22)="",Settings!$F$7&lt;&gt;"Y"),NA(),INDEX(Capability!$P$5:$P$54,$B$22)))</f>
        <v/>
      </c>
      <c r="DR33">
        <f>IF((DU$1+29)&gt;DS$1,NA(),(DU$1+29)-4)</f>
        <v/>
      </c>
      <c r="DS33">
        <f>IF((DU$1+29)&gt;DS$1,NA(),INDEX('Data Entry'!$H$5:$BE$10004,(DU$1+29)-4,$B$23))</f>
        <v/>
      </c>
      <c r="DT33">
        <f>IF(ISNA(DR33),NA(),INDEX(Capability!$K$5:$K$54,$B$23))</f>
        <v/>
      </c>
      <c r="DU33">
        <f>IF(ISNA(DR33),NA(),INDEX(Capability!$J$5:$J$54,$B$23))</f>
        <v/>
      </c>
      <c r="DV33">
        <f>IF(ISNA(DR33),NA(),INDEX(Capability!$L$5:$L$54,$B$23))</f>
        <v/>
      </c>
      <c r="DW33">
        <f>IF(OR(ISNA(DS33),ISNA(DS32)),NA(),ABS(DS33-DS32))</f>
        <v/>
      </c>
      <c r="DX33">
        <f>IF(ISNA(DR33),NA(),INDEX(Capability!$N$5:$N$54,$B$23))</f>
        <v/>
      </c>
      <c r="DY33">
        <f>IF(ISNA(DR33),NA(),IF(OR(INDEX(Capability!$Q$5:$Q$54,$B$23)="",Settings!$F$7&lt;&gt;"Y"),NA(),INDEX(Capability!$Q$5:$Q$54,$B$23)))</f>
        <v/>
      </c>
      <c r="DZ33">
        <f>IF(ISNA(DR33),NA(),IF(OR(INDEX(Capability!$P$5:$P$54,$B$23)="",Settings!$F$7&lt;&gt;"Y"),NA(),INDEX(Capability!$P$5:$P$54,$B$23)))</f>
        <v/>
      </c>
    </row>
    <row r="34">
      <c r="A34" s="36">
        <f>Capability!A11</f>
        <v/>
      </c>
      <c r="B34" s="22">
        <f>Capability!B11</f>
        <v/>
      </c>
      <c r="C34" s="23">
        <f>IF('Data Entry'!N10022&lt;5,"",INDEX('Data Entry'!$N$5:$N$10004,'Data Entry'!N10022-4))</f>
        <v/>
      </c>
      <c r="D34" s="23">
        <f>Capability!C11</f>
        <v/>
      </c>
      <c r="E34" s="23">
        <f>Capability!G11</f>
        <v/>
      </c>
      <c r="F34" s="38">
        <f>Capability!T11</f>
        <v/>
      </c>
      <c r="G34" s="36">
        <f>Capability!W11</f>
        <v/>
      </c>
      <c r="H34" s="36">
        <f>Capability!X11</f>
        <v/>
      </c>
      <c r="I34" s="36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P34">
        <f>IF((CS$1+30)&gt;CQ$1,NA(),(CS$1+30)-4)</f>
        <v/>
      </c>
      <c r="CQ34">
        <f>IF((CS$1+30)&gt;CQ$1,NA(),INDEX('Data Entry'!$H$5:$BE$10004,(CS$1+30)-4,$B$21))</f>
        <v/>
      </c>
      <c r="CR34">
        <f>IF(ISNA(CP34),NA(),INDEX(Capability!$K$5:$K$54,$B$21))</f>
        <v/>
      </c>
      <c r="CS34">
        <f>IF(ISNA(CP34),NA(),INDEX(Capability!$J$5:$J$54,$B$21))</f>
        <v/>
      </c>
      <c r="CT34">
        <f>IF(ISNA(CP34),NA(),INDEX(Capability!$L$5:$L$54,$B$21))</f>
        <v/>
      </c>
      <c r="CU34">
        <f>IF(OR(ISNA(CQ34),ISNA(CQ33)),NA(),ABS(CQ34-CQ33))</f>
        <v/>
      </c>
      <c r="CV34">
        <f>IF(ISNA(CP34),NA(),INDEX(Capability!$N$5:$N$54,$B$21))</f>
        <v/>
      </c>
      <c r="CW34">
        <f>IF(ISNA(CP34),NA(),IF(OR(INDEX(Capability!$Q$5:$Q$54,$B$21)="",Settings!$F$7&lt;&gt;"Y"),NA(),INDEX(Capability!$Q$5:$Q$54,$B$21)))</f>
        <v/>
      </c>
      <c r="CX34">
        <f>IF(ISNA(CP34),NA(),IF(OR(INDEX(Capability!$P$5:$P$54,$B$21)="",Settings!$F$7&lt;&gt;"Y"),NA(),INDEX(Capability!$P$5:$P$54,$B$21)))</f>
        <v/>
      </c>
      <c r="DD34">
        <f>IF((DG$1+30)&gt;DE$1,NA(),(DG$1+30)-4)</f>
        <v/>
      </c>
      <c r="DE34">
        <f>IF((DG$1+30)&gt;DE$1,NA(),INDEX('Data Entry'!$H$5:$BE$10004,(DG$1+30)-4,$B$22))</f>
        <v/>
      </c>
      <c r="DF34">
        <f>IF(ISNA(DD34),NA(),INDEX(Capability!$K$5:$K$54,$B$22))</f>
        <v/>
      </c>
      <c r="DG34">
        <f>IF(ISNA(DD34),NA(),INDEX(Capability!$J$5:$J$54,$B$22))</f>
        <v/>
      </c>
      <c r="DH34">
        <f>IF(ISNA(DD34),NA(),INDEX(Capability!$L$5:$L$54,$B$22))</f>
        <v/>
      </c>
      <c r="DI34">
        <f>IF(OR(ISNA(DE34),ISNA(DE33)),NA(),ABS(DE34-DE33))</f>
        <v/>
      </c>
      <c r="DJ34">
        <f>IF(ISNA(DD34),NA(),INDEX(Capability!$N$5:$N$54,$B$22))</f>
        <v/>
      </c>
      <c r="DK34">
        <f>IF(ISNA(DD34),NA(),IF(OR(INDEX(Capability!$Q$5:$Q$54,$B$22)="",Settings!$F$7&lt;&gt;"Y"),NA(),INDEX(Capability!$Q$5:$Q$54,$B$22)))</f>
        <v/>
      </c>
      <c r="DL34">
        <f>IF(ISNA(DD34),NA(),IF(OR(INDEX(Capability!$P$5:$P$54,$B$22)="",Settings!$F$7&lt;&gt;"Y"),NA(),INDEX(Capability!$P$5:$P$54,$B$22)))</f>
        <v/>
      </c>
      <c r="DR34">
        <f>IF((DU$1+30)&gt;DS$1,NA(),(DU$1+30)-4)</f>
        <v/>
      </c>
      <c r="DS34">
        <f>IF((DU$1+30)&gt;DS$1,NA(),INDEX('Data Entry'!$H$5:$BE$10004,(DU$1+30)-4,$B$23))</f>
        <v/>
      </c>
      <c r="DT34">
        <f>IF(ISNA(DR34),NA(),INDEX(Capability!$K$5:$K$54,$B$23))</f>
        <v/>
      </c>
      <c r="DU34">
        <f>IF(ISNA(DR34),NA(),INDEX(Capability!$J$5:$J$54,$B$23))</f>
        <v/>
      </c>
      <c r="DV34">
        <f>IF(ISNA(DR34),NA(),INDEX(Capability!$L$5:$L$54,$B$23))</f>
        <v/>
      </c>
      <c r="DW34">
        <f>IF(OR(ISNA(DS34),ISNA(DS33)),NA(),ABS(DS34-DS33))</f>
        <v/>
      </c>
      <c r="DX34">
        <f>IF(ISNA(DR34),NA(),INDEX(Capability!$N$5:$N$54,$B$23))</f>
        <v/>
      </c>
      <c r="DY34">
        <f>IF(ISNA(DR34),NA(),IF(OR(INDEX(Capability!$Q$5:$Q$54,$B$23)="",Settings!$F$7&lt;&gt;"Y"),NA(),INDEX(Capability!$Q$5:$Q$54,$B$23)))</f>
        <v/>
      </c>
      <c r="DZ34">
        <f>IF(ISNA(DR34),NA(),IF(OR(INDEX(Capability!$P$5:$P$54,$B$23)="",Settings!$F$7&lt;&gt;"Y"),NA(),INDEX(Capability!$P$5:$P$54,$B$23)))</f>
        <v/>
      </c>
    </row>
    <row r="35">
      <c r="A35" s="36">
        <f>Capability!A12</f>
        <v/>
      </c>
      <c r="B35" s="22">
        <f>Capability!B12</f>
        <v/>
      </c>
      <c r="C35" s="23">
        <f>IF('Data Entry'!O10022&lt;5,"",INDEX('Data Entry'!$O$5:$O$10004,'Data Entry'!O10022-4))</f>
        <v/>
      </c>
      <c r="D35" s="23">
        <f>Capability!C12</f>
        <v/>
      </c>
      <c r="E35" s="23">
        <f>Capability!G12</f>
        <v/>
      </c>
      <c r="F35" s="38">
        <f>Capability!T12</f>
        <v/>
      </c>
      <c r="G35" s="36">
        <f>Capability!W12</f>
        <v/>
      </c>
      <c r="H35" s="36">
        <f>Capability!X12</f>
        <v/>
      </c>
      <c r="I35" s="36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P35">
        <f>IF((CS$1+31)&gt;CQ$1,NA(),(CS$1+31)-4)</f>
        <v/>
      </c>
      <c r="CQ35">
        <f>IF((CS$1+31)&gt;CQ$1,NA(),INDEX('Data Entry'!$H$5:$BE$10004,(CS$1+31)-4,$B$21))</f>
        <v/>
      </c>
      <c r="CR35">
        <f>IF(ISNA(CP35),NA(),INDEX(Capability!$K$5:$K$54,$B$21))</f>
        <v/>
      </c>
      <c r="CS35">
        <f>IF(ISNA(CP35),NA(),INDEX(Capability!$J$5:$J$54,$B$21))</f>
        <v/>
      </c>
      <c r="CT35">
        <f>IF(ISNA(CP35),NA(),INDEX(Capability!$L$5:$L$54,$B$21))</f>
        <v/>
      </c>
      <c r="CU35">
        <f>IF(OR(ISNA(CQ35),ISNA(CQ34)),NA(),ABS(CQ35-CQ34))</f>
        <v/>
      </c>
      <c r="CV35">
        <f>IF(ISNA(CP35),NA(),INDEX(Capability!$N$5:$N$54,$B$21))</f>
        <v/>
      </c>
      <c r="CW35">
        <f>IF(ISNA(CP35),NA(),IF(OR(INDEX(Capability!$Q$5:$Q$54,$B$21)="",Settings!$F$7&lt;&gt;"Y"),NA(),INDEX(Capability!$Q$5:$Q$54,$B$21)))</f>
        <v/>
      </c>
      <c r="CX35">
        <f>IF(ISNA(CP35),NA(),IF(OR(INDEX(Capability!$P$5:$P$54,$B$21)="",Settings!$F$7&lt;&gt;"Y"),NA(),INDEX(Capability!$P$5:$P$54,$B$21)))</f>
        <v/>
      </c>
      <c r="DD35">
        <f>IF((DG$1+31)&gt;DE$1,NA(),(DG$1+31)-4)</f>
        <v/>
      </c>
      <c r="DE35">
        <f>IF((DG$1+31)&gt;DE$1,NA(),INDEX('Data Entry'!$H$5:$BE$10004,(DG$1+31)-4,$B$22))</f>
        <v/>
      </c>
      <c r="DF35">
        <f>IF(ISNA(DD35),NA(),INDEX(Capability!$K$5:$K$54,$B$22))</f>
        <v/>
      </c>
      <c r="DG35">
        <f>IF(ISNA(DD35),NA(),INDEX(Capability!$J$5:$J$54,$B$22))</f>
        <v/>
      </c>
      <c r="DH35">
        <f>IF(ISNA(DD35),NA(),INDEX(Capability!$L$5:$L$54,$B$22))</f>
        <v/>
      </c>
      <c r="DI35">
        <f>IF(OR(ISNA(DE35),ISNA(DE34)),NA(),ABS(DE35-DE34))</f>
        <v/>
      </c>
      <c r="DJ35">
        <f>IF(ISNA(DD35),NA(),INDEX(Capability!$N$5:$N$54,$B$22))</f>
        <v/>
      </c>
      <c r="DK35">
        <f>IF(ISNA(DD35),NA(),IF(OR(INDEX(Capability!$Q$5:$Q$54,$B$22)="",Settings!$F$7&lt;&gt;"Y"),NA(),INDEX(Capability!$Q$5:$Q$54,$B$22)))</f>
        <v/>
      </c>
      <c r="DL35">
        <f>IF(ISNA(DD35),NA(),IF(OR(INDEX(Capability!$P$5:$P$54,$B$22)="",Settings!$F$7&lt;&gt;"Y"),NA(),INDEX(Capability!$P$5:$P$54,$B$22)))</f>
        <v/>
      </c>
      <c r="DR35">
        <f>IF((DU$1+31)&gt;DS$1,NA(),(DU$1+31)-4)</f>
        <v/>
      </c>
      <c r="DS35">
        <f>IF((DU$1+31)&gt;DS$1,NA(),INDEX('Data Entry'!$H$5:$BE$10004,(DU$1+31)-4,$B$23))</f>
        <v/>
      </c>
      <c r="DT35">
        <f>IF(ISNA(DR35),NA(),INDEX(Capability!$K$5:$K$54,$B$23))</f>
        <v/>
      </c>
      <c r="DU35">
        <f>IF(ISNA(DR35),NA(),INDEX(Capability!$J$5:$J$54,$B$23))</f>
        <v/>
      </c>
      <c r="DV35">
        <f>IF(ISNA(DR35),NA(),INDEX(Capability!$L$5:$L$54,$B$23))</f>
        <v/>
      </c>
      <c r="DW35">
        <f>IF(OR(ISNA(DS35),ISNA(DS34)),NA(),ABS(DS35-DS34))</f>
        <v/>
      </c>
      <c r="DX35">
        <f>IF(ISNA(DR35),NA(),INDEX(Capability!$N$5:$N$54,$B$23))</f>
        <v/>
      </c>
      <c r="DY35">
        <f>IF(ISNA(DR35),NA(),IF(OR(INDEX(Capability!$Q$5:$Q$54,$B$23)="",Settings!$F$7&lt;&gt;"Y"),NA(),INDEX(Capability!$Q$5:$Q$54,$B$23)))</f>
        <v/>
      </c>
      <c r="DZ35">
        <f>IF(ISNA(DR35),NA(),IF(OR(INDEX(Capability!$P$5:$P$54,$B$23)="",Settings!$F$7&lt;&gt;"Y"),NA(),INDEX(Capability!$P$5:$P$54,$B$23)))</f>
        <v/>
      </c>
    </row>
    <row r="36">
      <c r="A36" s="36">
        <f>Capability!A13</f>
        <v/>
      </c>
      <c r="B36" s="22">
        <f>Capability!B13</f>
        <v/>
      </c>
      <c r="C36" s="23">
        <f>IF('Data Entry'!P10022&lt;5,"",INDEX('Data Entry'!$P$5:$P$10004,'Data Entry'!P10022-4))</f>
        <v/>
      </c>
      <c r="D36" s="23">
        <f>Capability!C13</f>
        <v/>
      </c>
      <c r="E36" s="23">
        <f>Capability!G13</f>
        <v/>
      </c>
      <c r="F36" s="38">
        <f>Capability!T13</f>
        <v/>
      </c>
      <c r="G36" s="36">
        <f>Capability!W13</f>
        <v/>
      </c>
      <c r="H36" s="36">
        <f>Capability!X13</f>
        <v/>
      </c>
      <c r="I36" s="36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P36">
        <f>IF((CS$1+32)&gt;CQ$1,NA(),(CS$1+32)-4)</f>
        <v/>
      </c>
      <c r="CQ36">
        <f>IF((CS$1+32)&gt;CQ$1,NA(),INDEX('Data Entry'!$H$5:$BE$10004,(CS$1+32)-4,$B$21))</f>
        <v/>
      </c>
      <c r="CR36">
        <f>IF(ISNA(CP36),NA(),INDEX(Capability!$K$5:$K$54,$B$21))</f>
        <v/>
      </c>
      <c r="CS36">
        <f>IF(ISNA(CP36),NA(),INDEX(Capability!$J$5:$J$54,$B$21))</f>
        <v/>
      </c>
      <c r="CT36">
        <f>IF(ISNA(CP36),NA(),INDEX(Capability!$L$5:$L$54,$B$21))</f>
        <v/>
      </c>
      <c r="CU36">
        <f>IF(OR(ISNA(CQ36),ISNA(CQ35)),NA(),ABS(CQ36-CQ35))</f>
        <v/>
      </c>
      <c r="CV36">
        <f>IF(ISNA(CP36),NA(),INDEX(Capability!$N$5:$N$54,$B$21))</f>
        <v/>
      </c>
      <c r="CW36">
        <f>IF(ISNA(CP36),NA(),IF(OR(INDEX(Capability!$Q$5:$Q$54,$B$21)="",Settings!$F$7&lt;&gt;"Y"),NA(),INDEX(Capability!$Q$5:$Q$54,$B$21)))</f>
        <v/>
      </c>
      <c r="CX36">
        <f>IF(ISNA(CP36),NA(),IF(OR(INDEX(Capability!$P$5:$P$54,$B$21)="",Settings!$F$7&lt;&gt;"Y"),NA(),INDEX(Capability!$P$5:$P$54,$B$21)))</f>
        <v/>
      </c>
      <c r="DD36">
        <f>IF((DG$1+32)&gt;DE$1,NA(),(DG$1+32)-4)</f>
        <v/>
      </c>
      <c r="DE36">
        <f>IF((DG$1+32)&gt;DE$1,NA(),INDEX('Data Entry'!$H$5:$BE$10004,(DG$1+32)-4,$B$22))</f>
        <v/>
      </c>
      <c r="DF36">
        <f>IF(ISNA(DD36),NA(),INDEX(Capability!$K$5:$K$54,$B$22))</f>
        <v/>
      </c>
      <c r="DG36">
        <f>IF(ISNA(DD36),NA(),INDEX(Capability!$J$5:$J$54,$B$22))</f>
        <v/>
      </c>
      <c r="DH36">
        <f>IF(ISNA(DD36),NA(),INDEX(Capability!$L$5:$L$54,$B$22))</f>
        <v/>
      </c>
      <c r="DI36">
        <f>IF(OR(ISNA(DE36),ISNA(DE35)),NA(),ABS(DE36-DE35))</f>
        <v/>
      </c>
      <c r="DJ36">
        <f>IF(ISNA(DD36),NA(),INDEX(Capability!$N$5:$N$54,$B$22))</f>
        <v/>
      </c>
      <c r="DK36">
        <f>IF(ISNA(DD36),NA(),IF(OR(INDEX(Capability!$Q$5:$Q$54,$B$22)="",Settings!$F$7&lt;&gt;"Y"),NA(),INDEX(Capability!$Q$5:$Q$54,$B$22)))</f>
        <v/>
      </c>
      <c r="DL36">
        <f>IF(ISNA(DD36),NA(),IF(OR(INDEX(Capability!$P$5:$P$54,$B$22)="",Settings!$F$7&lt;&gt;"Y"),NA(),INDEX(Capability!$P$5:$P$54,$B$22)))</f>
        <v/>
      </c>
      <c r="DR36">
        <f>IF((DU$1+32)&gt;DS$1,NA(),(DU$1+32)-4)</f>
        <v/>
      </c>
      <c r="DS36">
        <f>IF((DU$1+32)&gt;DS$1,NA(),INDEX('Data Entry'!$H$5:$BE$10004,(DU$1+32)-4,$B$23))</f>
        <v/>
      </c>
      <c r="DT36">
        <f>IF(ISNA(DR36),NA(),INDEX(Capability!$K$5:$K$54,$B$23))</f>
        <v/>
      </c>
      <c r="DU36">
        <f>IF(ISNA(DR36),NA(),INDEX(Capability!$J$5:$J$54,$B$23))</f>
        <v/>
      </c>
      <c r="DV36">
        <f>IF(ISNA(DR36),NA(),INDEX(Capability!$L$5:$L$54,$B$23))</f>
        <v/>
      </c>
      <c r="DW36">
        <f>IF(OR(ISNA(DS36),ISNA(DS35)),NA(),ABS(DS36-DS35))</f>
        <v/>
      </c>
      <c r="DX36">
        <f>IF(ISNA(DR36),NA(),INDEX(Capability!$N$5:$N$54,$B$23))</f>
        <v/>
      </c>
      <c r="DY36">
        <f>IF(ISNA(DR36),NA(),IF(OR(INDEX(Capability!$Q$5:$Q$54,$B$23)="",Settings!$F$7&lt;&gt;"Y"),NA(),INDEX(Capability!$Q$5:$Q$54,$B$23)))</f>
        <v/>
      </c>
      <c r="DZ36">
        <f>IF(ISNA(DR36),NA(),IF(OR(INDEX(Capability!$P$5:$P$54,$B$23)="",Settings!$F$7&lt;&gt;"Y"),NA(),INDEX(Capability!$P$5:$P$54,$B$23)))</f>
        <v/>
      </c>
    </row>
    <row r="37">
      <c r="A37" s="36">
        <f>Capability!A14</f>
        <v/>
      </c>
      <c r="B37" s="22">
        <f>Capability!B14</f>
        <v/>
      </c>
      <c r="C37" s="23">
        <f>IF('Data Entry'!Q10022&lt;5,"",INDEX('Data Entry'!$Q$5:$Q$10004,'Data Entry'!Q10022-4))</f>
        <v/>
      </c>
      <c r="D37" s="23">
        <f>Capability!C14</f>
        <v/>
      </c>
      <c r="E37" s="23">
        <f>Capability!G14</f>
        <v/>
      </c>
      <c r="F37" s="38">
        <f>Capability!T14</f>
        <v/>
      </c>
      <c r="G37" s="36">
        <f>Capability!W14</f>
        <v/>
      </c>
      <c r="H37" s="36">
        <f>Capability!X14</f>
        <v/>
      </c>
      <c r="I37" s="36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P37">
        <f>IF((CS$1+33)&gt;CQ$1,NA(),(CS$1+33)-4)</f>
        <v/>
      </c>
      <c r="CQ37">
        <f>IF((CS$1+33)&gt;CQ$1,NA(),INDEX('Data Entry'!$H$5:$BE$10004,(CS$1+33)-4,$B$21))</f>
        <v/>
      </c>
      <c r="CR37">
        <f>IF(ISNA(CP37),NA(),INDEX(Capability!$K$5:$K$54,$B$21))</f>
        <v/>
      </c>
      <c r="CS37">
        <f>IF(ISNA(CP37),NA(),INDEX(Capability!$J$5:$J$54,$B$21))</f>
        <v/>
      </c>
      <c r="CT37">
        <f>IF(ISNA(CP37),NA(),INDEX(Capability!$L$5:$L$54,$B$21))</f>
        <v/>
      </c>
      <c r="CU37">
        <f>IF(OR(ISNA(CQ37),ISNA(CQ36)),NA(),ABS(CQ37-CQ36))</f>
        <v/>
      </c>
      <c r="CV37">
        <f>IF(ISNA(CP37),NA(),INDEX(Capability!$N$5:$N$54,$B$21))</f>
        <v/>
      </c>
      <c r="CW37">
        <f>IF(ISNA(CP37),NA(),IF(OR(INDEX(Capability!$Q$5:$Q$54,$B$21)="",Settings!$F$7&lt;&gt;"Y"),NA(),INDEX(Capability!$Q$5:$Q$54,$B$21)))</f>
        <v/>
      </c>
      <c r="CX37">
        <f>IF(ISNA(CP37),NA(),IF(OR(INDEX(Capability!$P$5:$P$54,$B$21)="",Settings!$F$7&lt;&gt;"Y"),NA(),INDEX(Capability!$P$5:$P$54,$B$21)))</f>
        <v/>
      </c>
      <c r="DD37">
        <f>IF((DG$1+33)&gt;DE$1,NA(),(DG$1+33)-4)</f>
        <v/>
      </c>
      <c r="DE37">
        <f>IF((DG$1+33)&gt;DE$1,NA(),INDEX('Data Entry'!$H$5:$BE$10004,(DG$1+33)-4,$B$22))</f>
        <v/>
      </c>
      <c r="DF37">
        <f>IF(ISNA(DD37),NA(),INDEX(Capability!$K$5:$K$54,$B$22))</f>
        <v/>
      </c>
      <c r="DG37">
        <f>IF(ISNA(DD37),NA(),INDEX(Capability!$J$5:$J$54,$B$22))</f>
        <v/>
      </c>
      <c r="DH37">
        <f>IF(ISNA(DD37),NA(),INDEX(Capability!$L$5:$L$54,$B$22))</f>
        <v/>
      </c>
      <c r="DI37">
        <f>IF(OR(ISNA(DE37),ISNA(DE36)),NA(),ABS(DE37-DE36))</f>
        <v/>
      </c>
      <c r="DJ37">
        <f>IF(ISNA(DD37),NA(),INDEX(Capability!$N$5:$N$54,$B$22))</f>
        <v/>
      </c>
      <c r="DK37">
        <f>IF(ISNA(DD37),NA(),IF(OR(INDEX(Capability!$Q$5:$Q$54,$B$22)="",Settings!$F$7&lt;&gt;"Y"),NA(),INDEX(Capability!$Q$5:$Q$54,$B$22)))</f>
        <v/>
      </c>
      <c r="DL37">
        <f>IF(ISNA(DD37),NA(),IF(OR(INDEX(Capability!$P$5:$P$54,$B$22)="",Settings!$F$7&lt;&gt;"Y"),NA(),INDEX(Capability!$P$5:$P$54,$B$22)))</f>
        <v/>
      </c>
      <c r="DR37">
        <f>IF((DU$1+33)&gt;DS$1,NA(),(DU$1+33)-4)</f>
        <v/>
      </c>
      <c r="DS37">
        <f>IF((DU$1+33)&gt;DS$1,NA(),INDEX('Data Entry'!$H$5:$BE$10004,(DU$1+33)-4,$B$23))</f>
        <v/>
      </c>
      <c r="DT37">
        <f>IF(ISNA(DR37),NA(),INDEX(Capability!$K$5:$K$54,$B$23))</f>
        <v/>
      </c>
      <c r="DU37">
        <f>IF(ISNA(DR37),NA(),INDEX(Capability!$J$5:$J$54,$B$23))</f>
        <v/>
      </c>
      <c r="DV37">
        <f>IF(ISNA(DR37),NA(),INDEX(Capability!$L$5:$L$54,$B$23))</f>
        <v/>
      </c>
      <c r="DW37">
        <f>IF(OR(ISNA(DS37),ISNA(DS36)),NA(),ABS(DS37-DS36))</f>
        <v/>
      </c>
      <c r="DX37">
        <f>IF(ISNA(DR37),NA(),INDEX(Capability!$N$5:$N$54,$B$23))</f>
        <v/>
      </c>
      <c r="DY37">
        <f>IF(ISNA(DR37),NA(),IF(OR(INDEX(Capability!$Q$5:$Q$54,$B$23)="",Settings!$F$7&lt;&gt;"Y"),NA(),INDEX(Capability!$Q$5:$Q$54,$B$23)))</f>
        <v/>
      </c>
      <c r="DZ37">
        <f>IF(ISNA(DR37),NA(),IF(OR(INDEX(Capability!$P$5:$P$54,$B$23)="",Settings!$F$7&lt;&gt;"Y"),NA(),INDEX(Capability!$P$5:$P$54,$B$23)))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P38">
        <f>IF((CS$1+34)&gt;CQ$1,NA(),(CS$1+34)-4)</f>
        <v/>
      </c>
      <c r="CQ38">
        <f>IF((CS$1+34)&gt;CQ$1,NA(),INDEX('Data Entry'!$H$5:$BE$10004,(CS$1+34)-4,$B$21))</f>
        <v/>
      </c>
      <c r="CR38">
        <f>IF(ISNA(CP38),NA(),INDEX(Capability!$K$5:$K$54,$B$21))</f>
        <v/>
      </c>
      <c r="CS38">
        <f>IF(ISNA(CP38),NA(),INDEX(Capability!$J$5:$J$54,$B$21))</f>
        <v/>
      </c>
      <c r="CT38">
        <f>IF(ISNA(CP38),NA(),INDEX(Capability!$L$5:$L$54,$B$21))</f>
        <v/>
      </c>
      <c r="CU38">
        <f>IF(OR(ISNA(CQ38),ISNA(CQ37)),NA(),ABS(CQ38-CQ37))</f>
        <v/>
      </c>
      <c r="CV38">
        <f>IF(ISNA(CP38),NA(),INDEX(Capability!$N$5:$N$54,$B$21))</f>
        <v/>
      </c>
      <c r="CW38">
        <f>IF(ISNA(CP38),NA(),IF(OR(INDEX(Capability!$Q$5:$Q$54,$B$21)="",Settings!$F$7&lt;&gt;"Y"),NA(),INDEX(Capability!$Q$5:$Q$54,$B$21)))</f>
        <v/>
      </c>
      <c r="CX38">
        <f>IF(ISNA(CP38),NA(),IF(OR(INDEX(Capability!$P$5:$P$54,$B$21)="",Settings!$F$7&lt;&gt;"Y"),NA(),INDEX(Capability!$P$5:$P$54,$B$21)))</f>
        <v/>
      </c>
      <c r="DD38">
        <f>IF((DG$1+34)&gt;DE$1,NA(),(DG$1+34)-4)</f>
        <v/>
      </c>
      <c r="DE38">
        <f>IF((DG$1+34)&gt;DE$1,NA(),INDEX('Data Entry'!$H$5:$BE$10004,(DG$1+34)-4,$B$22))</f>
        <v/>
      </c>
      <c r="DF38">
        <f>IF(ISNA(DD38),NA(),INDEX(Capability!$K$5:$K$54,$B$22))</f>
        <v/>
      </c>
      <c r="DG38">
        <f>IF(ISNA(DD38),NA(),INDEX(Capability!$J$5:$J$54,$B$22))</f>
        <v/>
      </c>
      <c r="DH38">
        <f>IF(ISNA(DD38),NA(),INDEX(Capability!$L$5:$L$54,$B$22))</f>
        <v/>
      </c>
      <c r="DI38">
        <f>IF(OR(ISNA(DE38),ISNA(DE37)),NA(),ABS(DE38-DE37))</f>
        <v/>
      </c>
      <c r="DJ38">
        <f>IF(ISNA(DD38),NA(),INDEX(Capability!$N$5:$N$54,$B$22))</f>
        <v/>
      </c>
      <c r="DK38">
        <f>IF(ISNA(DD38),NA(),IF(OR(INDEX(Capability!$Q$5:$Q$54,$B$22)="",Settings!$F$7&lt;&gt;"Y"),NA(),INDEX(Capability!$Q$5:$Q$54,$B$22)))</f>
        <v/>
      </c>
      <c r="DL38">
        <f>IF(ISNA(DD38),NA(),IF(OR(INDEX(Capability!$P$5:$P$54,$B$22)="",Settings!$F$7&lt;&gt;"Y"),NA(),INDEX(Capability!$P$5:$P$54,$B$22)))</f>
        <v/>
      </c>
      <c r="DR38">
        <f>IF((DU$1+34)&gt;DS$1,NA(),(DU$1+34)-4)</f>
        <v/>
      </c>
      <c r="DS38">
        <f>IF((DU$1+34)&gt;DS$1,NA(),INDEX('Data Entry'!$H$5:$BE$10004,(DU$1+34)-4,$B$23))</f>
        <v/>
      </c>
      <c r="DT38">
        <f>IF(ISNA(DR38),NA(),INDEX(Capability!$K$5:$K$54,$B$23))</f>
        <v/>
      </c>
      <c r="DU38">
        <f>IF(ISNA(DR38),NA(),INDEX(Capability!$J$5:$J$54,$B$23))</f>
        <v/>
      </c>
      <c r="DV38">
        <f>IF(ISNA(DR38),NA(),INDEX(Capability!$L$5:$L$54,$B$23))</f>
        <v/>
      </c>
      <c r="DW38">
        <f>IF(OR(ISNA(DS38),ISNA(DS37)),NA(),ABS(DS38-DS37))</f>
        <v/>
      </c>
      <c r="DX38">
        <f>IF(ISNA(DR38),NA(),INDEX(Capability!$N$5:$N$54,$B$23))</f>
        <v/>
      </c>
      <c r="DY38">
        <f>IF(ISNA(DR38),NA(),IF(OR(INDEX(Capability!$Q$5:$Q$54,$B$23)="",Settings!$F$7&lt;&gt;"Y"),NA(),INDEX(Capability!$Q$5:$Q$54,$B$23)))</f>
        <v/>
      </c>
      <c r="DZ38">
        <f>IF(ISNA(DR38),NA(),IF(OR(INDEX(Capability!$P$5:$P$54,$B$23)="",Settings!$F$7&lt;&gt;"Y"),NA(),INDEX(Capability!$P$5:$P$54,$B$23)))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P39">
        <f>IF((CS$1+35)&gt;CQ$1,NA(),(CS$1+35)-4)</f>
        <v/>
      </c>
      <c r="CQ39">
        <f>IF((CS$1+35)&gt;CQ$1,NA(),INDEX('Data Entry'!$H$5:$BE$10004,(CS$1+35)-4,$B$21))</f>
        <v/>
      </c>
      <c r="CR39">
        <f>IF(ISNA(CP39),NA(),INDEX(Capability!$K$5:$K$54,$B$21))</f>
        <v/>
      </c>
      <c r="CS39">
        <f>IF(ISNA(CP39),NA(),INDEX(Capability!$J$5:$J$54,$B$21))</f>
        <v/>
      </c>
      <c r="CT39">
        <f>IF(ISNA(CP39),NA(),INDEX(Capability!$L$5:$L$54,$B$21))</f>
        <v/>
      </c>
      <c r="CU39">
        <f>IF(OR(ISNA(CQ39),ISNA(CQ38)),NA(),ABS(CQ39-CQ38))</f>
        <v/>
      </c>
      <c r="CV39">
        <f>IF(ISNA(CP39),NA(),INDEX(Capability!$N$5:$N$54,$B$21))</f>
        <v/>
      </c>
      <c r="CW39">
        <f>IF(ISNA(CP39),NA(),IF(OR(INDEX(Capability!$Q$5:$Q$54,$B$21)="",Settings!$F$7&lt;&gt;"Y"),NA(),INDEX(Capability!$Q$5:$Q$54,$B$21)))</f>
        <v/>
      </c>
      <c r="CX39">
        <f>IF(ISNA(CP39),NA(),IF(OR(INDEX(Capability!$P$5:$P$54,$B$21)="",Settings!$F$7&lt;&gt;"Y"),NA(),INDEX(Capability!$P$5:$P$54,$B$21)))</f>
        <v/>
      </c>
      <c r="DD39">
        <f>IF((DG$1+35)&gt;DE$1,NA(),(DG$1+35)-4)</f>
        <v/>
      </c>
      <c r="DE39">
        <f>IF((DG$1+35)&gt;DE$1,NA(),INDEX('Data Entry'!$H$5:$BE$10004,(DG$1+35)-4,$B$22))</f>
        <v/>
      </c>
      <c r="DF39">
        <f>IF(ISNA(DD39),NA(),INDEX(Capability!$K$5:$K$54,$B$22))</f>
        <v/>
      </c>
      <c r="DG39">
        <f>IF(ISNA(DD39),NA(),INDEX(Capability!$J$5:$J$54,$B$22))</f>
        <v/>
      </c>
      <c r="DH39">
        <f>IF(ISNA(DD39),NA(),INDEX(Capability!$L$5:$L$54,$B$22))</f>
        <v/>
      </c>
      <c r="DI39">
        <f>IF(OR(ISNA(DE39),ISNA(DE38)),NA(),ABS(DE39-DE38))</f>
        <v/>
      </c>
      <c r="DJ39">
        <f>IF(ISNA(DD39),NA(),INDEX(Capability!$N$5:$N$54,$B$22))</f>
        <v/>
      </c>
      <c r="DK39">
        <f>IF(ISNA(DD39),NA(),IF(OR(INDEX(Capability!$Q$5:$Q$54,$B$22)="",Settings!$F$7&lt;&gt;"Y"),NA(),INDEX(Capability!$Q$5:$Q$54,$B$22)))</f>
        <v/>
      </c>
      <c r="DL39">
        <f>IF(ISNA(DD39),NA(),IF(OR(INDEX(Capability!$P$5:$P$54,$B$22)="",Settings!$F$7&lt;&gt;"Y"),NA(),INDEX(Capability!$P$5:$P$54,$B$22)))</f>
        <v/>
      </c>
      <c r="DR39">
        <f>IF((DU$1+35)&gt;DS$1,NA(),(DU$1+35)-4)</f>
        <v/>
      </c>
      <c r="DS39">
        <f>IF((DU$1+35)&gt;DS$1,NA(),INDEX('Data Entry'!$H$5:$BE$10004,(DU$1+35)-4,$B$23))</f>
        <v/>
      </c>
      <c r="DT39">
        <f>IF(ISNA(DR39),NA(),INDEX(Capability!$K$5:$K$54,$B$23))</f>
        <v/>
      </c>
      <c r="DU39">
        <f>IF(ISNA(DR39),NA(),INDEX(Capability!$J$5:$J$54,$B$23))</f>
        <v/>
      </c>
      <c r="DV39">
        <f>IF(ISNA(DR39),NA(),INDEX(Capability!$L$5:$L$54,$B$23))</f>
        <v/>
      </c>
      <c r="DW39">
        <f>IF(OR(ISNA(DS39),ISNA(DS38)),NA(),ABS(DS39-DS38))</f>
        <v/>
      </c>
      <c r="DX39">
        <f>IF(ISNA(DR39),NA(),INDEX(Capability!$N$5:$N$54,$B$23))</f>
        <v/>
      </c>
      <c r="DY39">
        <f>IF(ISNA(DR39),NA(),IF(OR(INDEX(Capability!$Q$5:$Q$54,$B$23)="",Settings!$F$7&lt;&gt;"Y"),NA(),INDEX(Capability!$Q$5:$Q$54,$B$23)))</f>
        <v/>
      </c>
      <c r="DZ39">
        <f>IF(ISNA(DR39),NA(),IF(OR(INDEX(Capability!$P$5:$P$54,$B$23)="",Settings!$F$7&lt;&gt;"Y"),NA(),INDEX(Capability!$P$5:$P$54,$B$23)))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P40">
        <f>IF((CS$1+36)&gt;CQ$1,NA(),(CS$1+36)-4)</f>
        <v/>
      </c>
      <c r="CQ40">
        <f>IF((CS$1+36)&gt;CQ$1,NA(),INDEX('Data Entry'!$H$5:$BE$10004,(CS$1+36)-4,$B$21))</f>
        <v/>
      </c>
      <c r="CR40">
        <f>IF(ISNA(CP40),NA(),INDEX(Capability!$K$5:$K$54,$B$21))</f>
        <v/>
      </c>
      <c r="CS40">
        <f>IF(ISNA(CP40),NA(),INDEX(Capability!$J$5:$J$54,$B$21))</f>
        <v/>
      </c>
      <c r="CT40">
        <f>IF(ISNA(CP40),NA(),INDEX(Capability!$L$5:$L$54,$B$21))</f>
        <v/>
      </c>
      <c r="CU40">
        <f>IF(OR(ISNA(CQ40),ISNA(CQ39)),NA(),ABS(CQ40-CQ39))</f>
        <v/>
      </c>
      <c r="CV40">
        <f>IF(ISNA(CP40),NA(),INDEX(Capability!$N$5:$N$54,$B$21))</f>
        <v/>
      </c>
      <c r="CW40">
        <f>IF(ISNA(CP40),NA(),IF(OR(INDEX(Capability!$Q$5:$Q$54,$B$21)="",Settings!$F$7&lt;&gt;"Y"),NA(),INDEX(Capability!$Q$5:$Q$54,$B$21)))</f>
        <v/>
      </c>
      <c r="CX40">
        <f>IF(ISNA(CP40),NA(),IF(OR(INDEX(Capability!$P$5:$P$54,$B$21)="",Settings!$F$7&lt;&gt;"Y"),NA(),INDEX(Capability!$P$5:$P$54,$B$21)))</f>
        <v/>
      </c>
      <c r="DD40">
        <f>IF((DG$1+36)&gt;DE$1,NA(),(DG$1+36)-4)</f>
        <v/>
      </c>
      <c r="DE40">
        <f>IF((DG$1+36)&gt;DE$1,NA(),INDEX('Data Entry'!$H$5:$BE$10004,(DG$1+36)-4,$B$22))</f>
        <v/>
      </c>
      <c r="DF40">
        <f>IF(ISNA(DD40),NA(),INDEX(Capability!$K$5:$K$54,$B$22))</f>
        <v/>
      </c>
      <c r="DG40">
        <f>IF(ISNA(DD40),NA(),INDEX(Capability!$J$5:$J$54,$B$22))</f>
        <v/>
      </c>
      <c r="DH40">
        <f>IF(ISNA(DD40),NA(),INDEX(Capability!$L$5:$L$54,$B$22))</f>
        <v/>
      </c>
      <c r="DI40">
        <f>IF(OR(ISNA(DE40),ISNA(DE39)),NA(),ABS(DE40-DE39))</f>
        <v/>
      </c>
      <c r="DJ40">
        <f>IF(ISNA(DD40),NA(),INDEX(Capability!$N$5:$N$54,$B$22))</f>
        <v/>
      </c>
      <c r="DK40">
        <f>IF(ISNA(DD40),NA(),IF(OR(INDEX(Capability!$Q$5:$Q$54,$B$22)="",Settings!$F$7&lt;&gt;"Y"),NA(),INDEX(Capability!$Q$5:$Q$54,$B$22)))</f>
        <v/>
      </c>
      <c r="DL40">
        <f>IF(ISNA(DD40),NA(),IF(OR(INDEX(Capability!$P$5:$P$54,$B$22)="",Settings!$F$7&lt;&gt;"Y"),NA(),INDEX(Capability!$P$5:$P$54,$B$22)))</f>
        <v/>
      </c>
      <c r="DR40">
        <f>IF((DU$1+36)&gt;DS$1,NA(),(DU$1+36)-4)</f>
        <v/>
      </c>
      <c r="DS40">
        <f>IF((DU$1+36)&gt;DS$1,NA(),INDEX('Data Entry'!$H$5:$BE$10004,(DU$1+36)-4,$B$23))</f>
        <v/>
      </c>
      <c r="DT40">
        <f>IF(ISNA(DR40),NA(),INDEX(Capability!$K$5:$K$54,$B$23))</f>
        <v/>
      </c>
      <c r="DU40">
        <f>IF(ISNA(DR40),NA(),INDEX(Capability!$J$5:$J$54,$B$23))</f>
        <v/>
      </c>
      <c r="DV40">
        <f>IF(ISNA(DR40),NA(),INDEX(Capability!$L$5:$L$54,$B$23))</f>
        <v/>
      </c>
      <c r="DW40">
        <f>IF(OR(ISNA(DS40),ISNA(DS39)),NA(),ABS(DS40-DS39))</f>
        <v/>
      </c>
      <c r="DX40">
        <f>IF(ISNA(DR40),NA(),INDEX(Capability!$N$5:$N$54,$B$23))</f>
        <v/>
      </c>
      <c r="DY40">
        <f>IF(ISNA(DR40),NA(),IF(OR(INDEX(Capability!$Q$5:$Q$54,$B$23)="",Settings!$F$7&lt;&gt;"Y"),NA(),INDEX(Capability!$Q$5:$Q$54,$B$23)))</f>
        <v/>
      </c>
      <c r="DZ40">
        <f>IF(ISNA(DR40),NA(),IF(OR(INDEX(Capability!$P$5:$P$54,$B$23)="",Settings!$F$7&lt;&gt;"Y"),NA(),INDEX(Capability!$P$5:$P$54,$B$23)))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P41">
        <f>IF((CS$1+37)&gt;CQ$1,NA(),(CS$1+37)-4)</f>
        <v/>
      </c>
      <c r="CQ41">
        <f>IF((CS$1+37)&gt;CQ$1,NA(),INDEX('Data Entry'!$H$5:$BE$10004,(CS$1+37)-4,$B$21))</f>
        <v/>
      </c>
      <c r="CR41">
        <f>IF(ISNA(CP41),NA(),INDEX(Capability!$K$5:$K$54,$B$21))</f>
        <v/>
      </c>
      <c r="CS41">
        <f>IF(ISNA(CP41),NA(),INDEX(Capability!$J$5:$J$54,$B$21))</f>
        <v/>
      </c>
      <c r="CT41">
        <f>IF(ISNA(CP41),NA(),INDEX(Capability!$L$5:$L$54,$B$21))</f>
        <v/>
      </c>
      <c r="CU41">
        <f>IF(OR(ISNA(CQ41),ISNA(CQ40)),NA(),ABS(CQ41-CQ40))</f>
        <v/>
      </c>
      <c r="CV41">
        <f>IF(ISNA(CP41),NA(),INDEX(Capability!$N$5:$N$54,$B$21))</f>
        <v/>
      </c>
      <c r="CW41">
        <f>IF(ISNA(CP41),NA(),IF(OR(INDEX(Capability!$Q$5:$Q$54,$B$21)="",Settings!$F$7&lt;&gt;"Y"),NA(),INDEX(Capability!$Q$5:$Q$54,$B$21)))</f>
        <v/>
      </c>
      <c r="CX41">
        <f>IF(ISNA(CP41),NA(),IF(OR(INDEX(Capability!$P$5:$P$54,$B$21)="",Settings!$F$7&lt;&gt;"Y"),NA(),INDEX(Capability!$P$5:$P$54,$B$21)))</f>
        <v/>
      </c>
      <c r="DD41">
        <f>IF((DG$1+37)&gt;DE$1,NA(),(DG$1+37)-4)</f>
        <v/>
      </c>
      <c r="DE41">
        <f>IF((DG$1+37)&gt;DE$1,NA(),INDEX('Data Entry'!$H$5:$BE$10004,(DG$1+37)-4,$B$22))</f>
        <v/>
      </c>
      <c r="DF41">
        <f>IF(ISNA(DD41),NA(),INDEX(Capability!$K$5:$K$54,$B$22))</f>
        <v/>
      </c>
      <c r="DG41">
        <f>IF(ISNA(DD41),NA(),INDEX(Capability!$J$5:$J$54,$B$22))</f>
        <v/>
      </c>
      <c r="DH41">
        <f>IF(ISNA(DD41),NA(),INDEX(Capability!$L$5:$L$54,$B$22))</f>
        <v/>
      </c>
      <c r="DI41">
        <f>IF(OR(ISNA(DE41),ISNA(DE40)),NA(),ABS(DE41-DE40))</f>
        <v/>
      </c>
      <c r="DJ41">
        <f>IF(ISNA(DD41),NA(),INDEX(Capability!$N$5:$N$54,$B$22))</f>
        <v/>
      </c>
      <c r="DK41">
        <f>IF(ISNA(DD41),NA(),IF(OR(INDEX(Capability!$Q$5:$Q$54,$B$22)="",Settings!$F$7&lt;&gt;"Y"),NA(),INDEX(Capability!$Q$5:$Q$54,$B$22)))</f>
        <v/>
      </c>
      <c r="DL41">
        <f>IF(ISNA(DD41),NA(),IF(OR(INDEX(Capability!$P$5:$P$54,$B$22)="",Settings!$F$7&lt;&gt;"Y"),NA(),INDEX(Capability!$P$5:$P$54,$B$22)))</f>
        <v/>
      </c>
      <c r="DR41">
        <f>IF((DU$1+37)&gt;DS$1,NA(),(DU$1+37)-4)</f>
        <v/>
      </c>
      <c r="DS41">
        <f>IF((DU$1+37)&gt;DS$1,NA(),INDEX('Data Entry'!$H$5:$BE$10004,(DU$1+37)-4,$B$23))</f>
        <v/>
      </c>
      <c r="DT41">
        <f>IF(ISNA(DR41),NA(),INDEX(Capability!$K$5:$K$54,$B$23))</f>
        <v/>
      </c>
      <c r="DU41">
        <f>IF(ISNA(DR41),NA(),INDEX(Capability!$J$5:$J$54,$B$23))</f>
        <v/>
      </c>
      <c r="DV41">
        <f>IF(ISNA(DR41),NA(),INDEX(Capability!$L$5:$L$54,$B$23))</f>
        <v/>
      </c>
      <c r="DW41">
        <f>IF(OR(ISNA(DS41),ISNA(DS40)),NA(),ABS(DS41-DS40))</f>
        <v/>
      </c>
      <c r="DX41">
        <f>IF(ISNA(DR41),NA(),INDEX(Capability!$N$5:$N$54,$B$23))</f>
        <v/>
      </c>
      <c r="DY41">
        <f>IF(ISNA(DR41),NA(),IF(OR(INDEX(Capability!$Q$5:$Q$54,$B$23)="",Settings!$F$7&lt;&gt;"Y"),NA(),INDEX(Capability!$Q$5:$Q$54,$B$23)))</f>
        <v/>
      </c>
      <c r="DZ41">
        <f>IF(ISNA(DR41),NA(),IF(OR(INDEX(Capability!$P$5:$P$54,$B$23)="",Settings!$F$7&lt;&gt;"Y"),NA(),INDEX(Capability!$P$5:$P$54,$B$23)))</f>
        <v/>
      </c>
    </row>
    <row r="42">
      <c r="A42" s="34">
        <f>"SLOT 1: "&amp;IF(INDEX(Settings!$B$17:$B$66,$B$20)="","(unnamed)",INDEX(Settings!$B$17:$B$66,$B$20))</f>
        <v/>
      </c>
      <c r="B42" s="9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P42">
        <f>IF((CS$1+38)&gt;CQ$1,NA(),(CS$1+38)-4)</f>
        <v/>
      </c>
      <c r="CQ42">
        <f>IF((CS$1+38)&gt;CQ$1,NA(),INDEX('Data Entry'!$H$5:$BE$10004,(CS$1+38)-4,$B$21))</f>
        <v/>
      </c>
      <c r="CR42">
        <f>IF(ISNA(CP42),NA(),INDEX(Capability!$K$5:$K$54,$B$21))</f>
        <v/>
      </c>
      <c r="CS42">
        <f>IF(ISNA(CP42),NA(),INDEX(Capability!$J$5:$J$54,$B$21))</f>
        <v/>
      </c>
      <c r="CT42">
        <f>IF(ISNA(CP42),NA(),INDEX(Capability!$L$5:$L$54,$B$21))</f>
        <v/>
      </c>
      <c r="CU42">
        <f>IF(OR(ISNA(CQ42),ISNA(CQ41)),NA(),ABS(CQ42-CQ41))</f>
        <v/>
      </c>
      <c r="CV42">
        <f>IF(ISNA(CP42),NA(),INDEX(Capability!$N$5:$N$54,$B$21))</f>
        <v/>
      </c>
      <c r="CW42">
        <f>IF(ISNA(CP42),NA(),IF(OR(INDEX(Capability!$Q$5:$Q$54,$B$21)="",Settings!$F$7&lt;&gt;"Y"),NA(),INDEX(Capability!$Q$5:$Q$54,$B$21)))</f>
        <v/>
      </c>
      <c r="CX42">
        <f>IF(ISNA(CP42),NA(),IF(OR(INDEX(Capability!$P$5:$P$54,$B$21)="",Settings!$F$7&lt;&gt;"Y"),NA(),INDEX(Capability!$P$5:$P$54,$B$21)))</f>
        <v/>
      </c>
      <c r="DD42">
        <f>IF((DG$1+38)&gt;DE$1,NA(),(DG$1+38)-4)</f>
        <v/>
      </c>
      <c r="DE42">
        <f>IF((DG$1+38)&gt;DE$1,NA(),INDEX('Data Entry'!$H$5:$BE$10004,(DG$1+38)-4,$B$22))</f>
        <v/>
      </c>
      <c r="DF42">
        <f>IF(ISNA(DD42),NA(),INDEX(Capability!$K$5:$K$54,$B$22))</f>
        <v/>
      </c>
      <c r="DG42">
        <f>IF(ISNA(DD42),NA(),INDEX(Capability!$J$5:$J$54,$B$22))</f>
        <v/>
      </c>
      <c r="DH42">
        <f>IF(ISNA(DD42),NA(),INDEX(Capability!$L$5:$L$54,$B$22))</f>
        <v/>
      </c>
      <c r="DI42">
        <f>IF(OR(ISNA(DE42),ISNA(DE41)),NA(),ABS(DE42-DE41))</f>
        <v/>
      </c>
      <c r="DJ42">
        <f>IF(ISNA(DD42),NA(),INDEX(Capability!$N$5:$N$54,$B$22))</f>
        <v/>
      </c>
      <c r="DK42">
        <f>IF(ISNA(DD42),NA(),IF(OR(INDEX(Capability!$Q$5:$Q$54,$B$22)="",Settings!$F$7&lt;&gt;"Y"),NA(),INDEX(Capability!$Q$5:$Q$54,$B$22)))</f>
        <v/>
      </c>
      <c r="DL42">
        <f>IF(ISNA(DD42),NA(),IF(OR(INDEX(Capability!$P$5:$P$54,$B$22)="",Settings!$F$7&lt;&gt;"Y"),NA(),INDEX(Capability!$P$5:$P$54,$B$22)))</f>
        <v/>
      </c>
      <c r="DR42">
        <f>IF((DU$1+38)&gt;DS$1,NA(),(DU$1+38)-4)</f>
        <v/>
      </c>
      <c r="DS42">
        <f>IF((DU$1+38)&gt;DS$1,NA(),INDEX('Data Entry'!$H$5:$BE$10004,(DU$1+38)-4,$B$23))</f>
        <v/>
      </c>
      <c r="DT42">
        <f>IF(ISNA(DR42),NA(),INDEX(Capability!$K$5:$K$54,$B$23))</f>
        <v/>
      </c>
      <c r="DU42">
        <f>IF(ISNA(DR42),NA(),INDEX(Capability!$J$5:$J$54,$B$23))</f>
        <v/>
      </c>
      <c r="DV42">
        <f>IF(ISNA(DR42),NA(),INDEX(Capability!$L$5:$L$54,$B$23))</f>
        <v/>
      </c>
      <c r="DW42">
        <f>IF(OR(ISNA(DS42),ISNA(DS41)),NA(),ABS(DS42-DS41))</f>
        <v/>
      </c>
      <c r="DX42">
        <f>IF(ISNA(DR42),NA(),INDEX(Capability!$N$5:$N$54,$B$23))</f>
        <v/>
      </c>
      <c r="DY42">
        <f>IF(ISNA(DR42),NA(),IF(OR(INDEX(Capability!$Q$5:$Q$54,$B$23)="",Settings!$F$7&lt;&gt;"Y"),NA(),INDEX(Capability!$Q$5:$Q$54,$B$23)))</f>
        <v/>
      </c>
      <c r="DZ42">
        <f>IF(ISNA(DR42),NA(),IF(OR(INDEX(Capability!$P$5:$P$54,$B$23)="",Settings!$F$7&lt;&gt;"Y"),NA(),INDEX(Capability!$P$5:$P$54,$B$23)))</f>
        <v/>
      </c>
    </row>
    <row r="43">
      <c r="A43" s="35" t="inlineStr">
        <is>
          <t>Feature</t>
        </is>
      </c>
      <c r="B43" s="36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P43">
        <f>IF((CS$1+39)&gt;CQ$1,NA(),(CS$1+39)-4)</f>
        <v/>
      </c>
      <c r="CQ43">
        <f>IF((CS$1+39)&gt;CQ$1,NA(),INDEX('Data Entry'!$H$5:$BE$10004,(CS$1+39)-4,$B$21))</f>
        <v/>
      </c>
      <c r="CR43">
        <f>IF(ISNA(CP43),NA(),INDEX(Capability!$K$5:$K$54,$B$21))</f>
        <v/>
      </c>
      <c r="CS43">
        <f>IF(ISNA(CP43),NA(),INDEX(Capability!$J$5:$J$54,$B$21))</f>
        <v/>
      </c>
      <c r="CT43">
        <f>IF(ISNA(CP43),NA(),INDEX(Capability!$L$5:$L$54,$B$21))</f>
        <v/>
      </c>
      <c r="CU43">
        <f>IF(OR(ISNA(CQ43),ISNA(CQ42)),NA(),ABS(CQ43-CQ42))</f>
        <v/>
      </c>
      <c r="CV43">
        <f>IF(ISNA(CP43),NA(),INDEX(Capability!$N$5:$N$54,$B$21))</f>
        <v/>
      </c>
      <c r="CW43">
        <f>IF(ISNA(CP43),NA(),IF(OR(INDEX(Capability!$Q$5:$Q$54,$B$21)="",Settings!$F$7&lt;&gt;"Y"),NA(),INDEX(Capability!$Q$5:$Q$54,$B$21)))</f>
        <v/>
      </c>
      <c r="CX43">
        <f>IF(ISNA(CP43),NA(),IF(OR(INDEX(Capability!$P$5:$P$54,$B$21)="",Settings!$F$7&lt;&gt;"Y"),NA(),INDEX(Capability!$P$5:$P$54,$B$21)))</f>
        <v/>
      </c>
      <c r="DD43">
        <f>IF((DG$1+39)&gt;DE$1,NA(),(DG$1+39)-4)</f>
        <v/>
      </c>
      <c r="DE43">
        <f>IF((DG$1+39)&gt;DE$1,NA(),INDEX('Data Entry'!$H$5:$BE$10004,(DG$1+39)-4,$B$22))</f>
        <v/>
      </c>
      <c r="DF43">
        <f>IF(ISNA(DD43),NA(),INDEX(Capability!$K$5:$K$54,$B$22))</f>
        <v/>
      </c>
      <c r="DG43">
        <f>IF(ISNA(DD43),NA(),INDEX(Capability!$J$5:$J$54,$B$22))</f>
        <v/>
      </c>
      <c r="DH43">
        <f>IF(ISNA(DD43),NA(),INDEX(Capability!$L$5:$L$54,$B$22))</f>
        <v/>
      </c>
      <c r="DI43">
        <f>IF(OR(ISNA(DE43),ISNA(DE42)),NA(),ABS(DE43-DE42))</f>
        <v/>
      </c>
      <c r="DJ43">
        <f>IF(ISNA(DD43),NA(),INDEX(Capability!$N$5:$N$54,$B$22))</f>
        <v/>
      </c>
      <c r="DK43">
        <f>IF(ISNA(DD43),NA(),IF(OR(INDEX(Capability!$Q$5:$Q$54,$B$22)="",Settings!$F$7&lt;&gt;"Y"),NA(),INDEX(Capability!$Q$5:$Q$54,$B$22)))</f>
        <v/>
      </c>
      <c r="DL43">
        <f>IF(ISNA(DD43),NA(),IF(OR(INDEX(Capability!$P$5:$P$54,$B$22)="",Settings!$F$7&lt;&gt;"Y"),NA(),INDEX(Capability!$P$5:$P$54,$B$22)))</f>
        <v/>
      </c>
      <c r="DR43">
        <f>IF((DU$1+39)&gt;DS$1,NA(),(DU$1+39)-4)</f>
        <v/>
      </c>
      <c r="DS43">
        <f>IF((DU$1+39)&gt;DS$1,NA(),INDEX('Data Entry'!$H$5:$BE$10004,(DU$1+39)-4,$B$23))</f>
        <v/>
      </c>
      <c r="DT43">
        <f>IF(ISNA(DR43),NA(),INDEX(Capability!$K$5:$K$54,$B$23))</f>
        <v/>
      </c>
      <c r="DU43">
        <f>IF(ISNA(DR43),NA(),INDEX(Capability!$J$5:$J$54,$B$23))</f>
        <v/>
      </c>
      <c r="DV43">
        <f>IF(ISNA(DR43),NA(),INDEX(Capability!$L$5:$L$54,$B$23))</f>
        <v/>
      </c>
      <c r="DW43">
        <f>IF(OR(ISNA(DS43),ISNA(DS42)),NA(),ABS(DS43-DS42))</f>
        <v/>
      </c>
      <c r="DX43">
        <f>IF(ISNA(DR43),NA(),INDEX(Capability!$N$5:$N$54,$B$23))</f>
        <v/>
      </c>
      <c r="DY43">
        <f>IF(ISNA(DR43),NA(),IF(OR(INDEX(Capability!$Q$5:$Q$54,$B$23)="",Settings!$F$7&lt;&gt;"Y"),NA(),INDEX(Capability!$Q$5:$Q$54,$B$23)))</f>
        <v/>
      </c>
      <c r="DZ43">
        <f>IF(ISNA(DR43),NA(),IF(OR(INDEX(Capability!$P$5:$P$54,$B$23)="",Settings!$F$7&lt;&gt;"Y"),NA(),INDEX(Capability!$P$5:$P$54,$B$23)))</f>
        <v/>
      </c>
    </row>
    <row r="44">
      <c r="A44" s="35" t="inlineStr">
        <is>
          <t>Unit</t>
        </is>
      </c>
      <c r="B44" s="36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P44">
        <f>IF((CS$1+40)&gt;CQ$1,NA(),(CS$1+40)-4)</f>
        <v/>
      </c>
      <c r="CQ44">
        <f>IF((CS$1+40)&gt;CQ$1,NA(),INDEX('Data Entry'!$H$5:$BE$10004,(CS$1+40)-4,$B$21))</f>
        <v/>
      </c>
      <c r="CR44">
        <f>IF(ISNA(CP44),NA(),INDEX(Capability!$K$5:$K$54,$B$21))</f>
        <v/>
      </c>
      <c r="CS44">
        <f>IF(ISNA(CP44),NA(),INDEX(Capability!$J$5:$J$54,$B$21))</f>
        <v/>
      </c>
      <c r="CT44">
        <f>IF(ISNA(CP44),NA(),INDEX(Capability!$L$5:$L$54,$B$21))</f>
        <v/>
      </c>
      <c r="CU44">
        <f>IF(OR(ISNA(CQ44),ISNA(CQ43)),NA(),ABS(CQ44-CQ43))</f>
        <v/>
      </c>
      <c r="CV44">
        <f>IF(ISNA(CP44),NA(),INDEX(Capability!$N$5:$N$54,$B$21))</f>
        <v/>
      </c>
      <c r="CW44">
        <f>IF(ISNA(CP44),NA(),IF(OR(INDEX(Capability!$Q$5:$Q$54,$B$21)="",Settings!$F$7&lt;&gt;"Y"),NA(),INDEX(Capability!$Q$5:$Q$54,$B$21)))</f>
        <v/>
      </c>
      <c r="CX44">
        <f>IF(ISNA(CP44),NA(),IF(OR(INDEX(Capability!$P$5:$P$54,$B$21)="",Settings!$F$7&lt;&gt;"Y"),NA(),INDEX(Capability!$P$5:$P$54,$B$21)))</f>
        <v/>
      </c>
      <c r="DD44">
        <f>IF((DG$1+40)&gt;DE$1,NA(),(DG$1+40)-4)</f>
        <v/>
      </c>
      <c r="DE44">
        <f>IF((DG$1+40)&gt;DE$1,NA(),INDEX('Data Entry'!$H$5:$BE$10004,(DG$1+40)-4,$B$22))</f>
        <v/>
      </c>
      <c r="DF44">
        <f>IF(ISNA(DD44),NA(),INDEX(Capability!$K$5:$K$54,$B$22))</f>
        <v/>
      </c>
      <c r="DG44">
        <f>IF(ISNA(DD44),NA(),INDEX(Capability!$J$5:$J$54,$B$22))</f>
        <v/>
      </c>
      <c r="DH44">
        <f>IF(ISNA(DD44),NA(),INDEX(Capability!$L$5:$L$54,$B$22))</f>
        <v/>
      </c>
      <c r="DI44">
        <f>IF(OR(ISNA(DE44),ISNA(DE43)),NA(),ABS(DE44-DE43))</f>
        <v/>
      </c>
      <c r="DJ44">
        <f>IF(ISNA(DD44),NA(),INDEX(Capability!$N$5:$N$54,$B$22))</f>
        <v/>
      </c>
      <c r="DK44">
        <f>IF(ISNA(DD44),NA(),IF(OR(INDEX(Capability!$Q$5:$Q$54,$B$22)="",Settings!$F$7&lt;&gt;"Y"),NA(),INDEX(Capability!$Q$5:$Q$54,$B$22)))</f>
        <v/>
      </c>
      <c r="DL44">
        <f>IF(ISNA(DD44),NA(),IF(OR(INDEX(Capability!$P$5:$P$54,$B$22)="",Settings!$F$7&lt;&gt;"Y"),NA(),INDEX(Capability!$P$5:$P$54,$B$22)))</f>
        <v/>
      </c>
      <c r="DR44">
        <f>IF((DU$1+40)&gt;DS$1,NA(),(DU$1+40)-4)</f>
        <v/>
      </c>
      <c r="DS44">
        <f>IF((DU$1+40)&gt;DS$1,NA(),INDEX('Data Entry'!$H$5:$BE$10004,(DU$1+40)-4,$B$23))</f>
        <v/>
      </c>
      <c r="DT44">
        <f>IF(ISNA(DR44),NA(),INDEX(Capability!$K$5:$K$54,$B$23))</f>
        <v/>
      </c>
      <c r="DU44">
        <f>IF(ISNA(DR44),NA(),INDEX(Capability!$J$5:$J$54,$B$23))</f>
        <v/>
      </c>
      <c r="DV44">
        <f>IF(ISNA(DR44),NA(),INDEX(Capability!$L$5:$L$54,$B$23))</f>
        <v/>
      </c>
      <c r="DW44">
        <f>IF(OR(ISNA(DS44),ISNA(DS43)),NA(),ABS(DS44-DS43))</f>
        <v/>
      </c>
      <c r="DX44">
        <f>IF(ISNA(DR44),NA(),INDEX(Capability!$N$5:$N$54,$B$23))</f>
        <v/>
      </c>
      <c r="DY44">
        <f>IF(ISNA(DR44),NA(),IF(OR(INDEX(Capability!$Q$5:$Q$54,$B$23)="",Settings!$F$7&lt;&gt;"Y"),NA(),INDEX(Capability!$Q$5:$Q$54,$B$23)))</f>
        <v/>
      </c>
      <c r="DZ44">
        <f>IF(ISNA(DR44),NA(),IF(OR(INDEX(Capability!$P$5:$P$54,$B$23)="",Settings!$F$7&lt;&gt;"Y"),NA(),INDEX(Capability!$P$5:$P$54,$B$23)))</f>
        <v/>
      </c>
    </row>
    <row r="45">
      <c r="A45" s="35" t="inlineStr">
        <is>
          <t>Samples (n)</t>
        </is>
      </c>
      <c r="B45" s="22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P45">
        <f>IF((CS$1+41)&gt;CQ$1,NA(),(CS$1+41)-4)</f>
        <v/>
      </c>
      <c r="CQ45">
        <f>IF((CS$1+41)&gt;CQ$1,NA(),INDEX('Data Entry'!$H$5:$BE$10004,(CS$1+41)-4,$B$21))</f>
        <v/>
      </c>
      <c r="CR45">
        <f>IF(ISNA(CP45),NA(),INDEX(Capability!$K$5:$K$54,$B$21))</f>
        <v/>
      </c>
      <c r="CS45">
        <f>IF(ISNA(CP45),NA(),INDEX(Capability!$J$5:$J$54,$B$21))</f>
        <v/>
      </c>
      <c r="CT45">
        <f>IF(ISNA(CP45),NA(),INDEX(Capability!$L$5:$L$54,$B$21))</f>
        <v/>
      </c>
      <c r="CU45">
        <f>IF(OR(ISNA(CQ45),ISNA(CQ44)),NA(),ABS(CQ45-CQ44))</f>
        <v/>
      </c>
      <c r="CV45">
        <f>IF(ISNA(CP45),NA(),INDEX(Capability!$N$5:$N$54,$B$21))</f>
        <v/>
      </c>
      <c r="CW45">
        <f>IF(ISNA(CP45),NA(),IF(OR(INDEX(Capability!$Q$5:$Q$54,$B$21)="",Settings!$F$7&lt;&gt;"Y"),NA(),INDEX(Capability!$Q$5:$Q$54,$B$21)))</f>
        <v/>
      </c>
      <c r="CX45">
        <f>IF(ISNA(CP45),NA(),IF(OR(INDEX(Capability!$P$5:$P$54,$B$21)="",Settings!$F$7&lt;&gt;"Y"),NA(),INDEX(Capability!$P$5:$P$54,$B$21)))</f>
        <v/>
      </c>
      <c r="DD45">
        <f>IF((DG$1+41)&gt;DE$1,NA(),(DG$1+41)-4)</f>
        <v/>
      </c>
      <c r="DE45">
        <f>IF((DG$1+41)&gt;DE$1,NA(),INDEX('Data Entry'!$H$5:$BE$10004,(DG$1+41)-4,$B$22))</f>
        <v/>
      </c>
      <c r="DF45">
        <f>IF(ISNA(DD45),NA(),INDEX(Capability!$K$5:$K$54,$B$22))</f>
        <v/>
      </c>
      <c r="DG45">
        <f>IF(ISNA(DD45),NA(),INDEX(Capability!$J$5:$J$54,$B$22))</f>
        <v/>
      </c>
      <c r="DH45">
        <f>IF(ISNA(DD45),NA(),INDEX(Capability!$L$5:$L$54,$B$22))</f>
        <v/>
      </c>
      <c r="DI45">
        <f>IF(OR(ISNA(DE45),ISNA(DE44)),NA(),ABS(DE45-DE44))</f>
        <v/>
      </c>
      <c r="DJ45">
        <f>IF(ISNA(DD45),NA(),INDEX(Capability!$N$5:$N$54,$B$22))</f>
        <v/>
      </c>
      <c r="DK45">
        <f>IF(ISNA(DD45),NA(),IF(OR(INDEX(Capability!$Q$5:$Q$54,$B$22)="",Settings!$F$7&lt;&gt;"Y"),NA(),INDEX(Capability!$Q$5:$Q$54,$B$22)))</f>
        <v/>
      </c>
      <c r="DL45">
        <f>IF(ISNA(DD45),NA(),IF(OR(INDEX(Capability!$P$5:$P$54,$B$22)="",Settings!$F$7&lt;&gt;"Y"),NA(),INDEX(Capability!$P$5:$P$54,$B$22)))</f>
        <v/>
      </c>
      <c r="DR45">
        <f>IF((DU$1+41)&gt;DS$1,NA(),(DU$1+41)-4)</f>
        <v/>
      </c>
      <c r="DS45">
        <f>IF((DU$1+41)&gt;DS$1,NA(),INDEX('Data Entry'!$H$5:$BE$10004,(DU$1+41)-4,$B$23))</f>
        <v/>
      </c>
      <c r="DT45">
        <f>IF(ISNA(DR45),NA(),INDEX(Capability!$K$5:$K$54,$B$23))</f>
        <v/>
      </c>
      <c r="DU45">
        <f>IF(ISNA(DR45),NA(),INDEX(Capability!$J$5:$J$54,$B$23))</f>
        <v/>
      </c>
      <c r="DV45">
        <f>IF(ISNA(DR45),NA(),INDEX(Capability!$L$5:$L$54,$B$23))</f>
        <v/>
      </c>
      <c r="DW45">
        <f>IF(OR(ISNA(DS45),ISNA(DS44)),NA(),ABS(DS45-DS44))</f>
        <v/>
      </c>
      <c r="DX45">
        <f>IF(ISNA(DR45),NA(),INDEX(Capability!$N$5:$N$54,$B$23))</f>
        <v/>
      </c>
      <c r="DY45">
        <f>IF(ISNA(DR45),NA(),IF(OR(INDEX(Capability!$Q$5:$Q$54,$B$23)="",Settings!$F$7&lt;&gt;"Y"),NA(),INDEX(Capability!$Q$5:$Q$54,$B$23)))</f>
        <v/>
      </c>
      <c r="DZ45">
        <f>IF(ISNA(DR45),NA(),IF(OR(INDEX(Capability!$P$5:$P$54,$B$23)="",Settings!$F$7&lt;&gt;"Y"),NA(),INDEX(Capability!$P$5:$P$54,$B$23)))</f>
        <v/>
      </c>
    </row>
    <row r="46">
      <c r="A46" s="37" t="inlineStr">
        <is>
          <t>DATA RANGE</t>
        </is>
      </c>
      <c r="B46" s="28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P46">
        <f>IF((CS$1+42)&gt;CQ$1,NA(),(CS$1+42)-4)</f>
        <v/>
      </c>
      <c r="CQ46">
        <f>IF((CS$1+42)&gt;CQ$1,NA(),INDEX('Data Entry'!$H$5:$BE$10004,(CS$1+42)-4,$B$21))</f>
        <v/>
      </c>
      <c r="CR46">
        <f>IF(ISNA(CP46),NA(),INDEX(Capability!$K$5:$K$54,$B$21))</f>
        <v/>
      </c>
      <c r="CS46">
        <f>IF(ISNA(CP46),NA(),INDEX(Capability!$J$5:$J$54,$B$21))</f>
        <v/>
      </c>
      <c r="CT46">
        <f>IF(ISNA(CP46),NA(),INDEX(Capability!$L$5:$L$54,$B$21))</f>
        <v/>
      </c>
      <c r="CU46">
        <f>IF(OR(ISNA(CQ46),ISNA(CQ45)),NA(),ABS(CQ46-CQ45))</f>
        <v/>
      </c>
      <c r="CV46">
        <f>IF(ISNA(CP46),NA(),INDEX(Capability!$N$5:$N$54,$B$21))</f>
        <v/>
      </c>
      <c r="CW46">
        <f>IF(ISNA(CP46),NA(),IF(OR(INDEX(Capability!$Q$5:$Q$54,$B$21)="",Settings!$F$7&lt;&gt;"Y"),NA(),INDEX(Capability!$Q$5:$Q$54,$B$21)))</f>
        <v/>
      </c>
      <c r="CX46">
        <f>IF(ISNA(CP46),NA(),IF(OR(INDEX(Capability!$P$5:$P$54,$B$21)="",Settings!$F$7&lt;&gt;"Y"),NA(),INDEX(Capability!$P$5:$P$54,$B$21)))</f>
        <v/>
      </c>
      <c r="DD46">
        <f>IF((DG$1+42)&gt;DE$1,NA(),(DG$1+42)-4)</f>
        <v/>
      </c>
      <c r="DE46">
        <f>IF((DG$1+42)&gt;DE$1,NA(),INDEX('Data Entry'!$H$5:$BE$10004,(DG$1+42)-4,$B$22))</f>
        <v/>
      </c>
      <c r="DF46">
        <f>IF(ISNA(DD46),NA(),INDEX(Capability!$K$5:$K$54,$B$22))</f>
        <v/>
      </c>
      <c r="DG46">
        <f>IF(ISNA(DD46),NA(),INDEX(Capability!$J$5:$J$54,$B$22))</f>
        <v/>
      </c>
      <c r="DH46">
        <f>IF(ISNA(DD46),NA(),INDEX(Capability!$L$5:$L$54,$B$22))</f>
        <v/>
      </c>
      <c r="DI46">
        <f>IF(OR(ISNA(DE46),ISNA(DE45)),NA(),ABS(DE46-DE45))</f>
        <v/>
      </c>
      <c r="DJ46">
        <f>IF(ISNA(DD46),NA(),INDEX(Capability!$N$5:$N$54,$B$22))</f>
        <v/>
      </c>
      <c r="DK46">
        <f>IF(ISNA(DD46),NA(),IF(OR(INDEX(Capability!$Q$5:$Q$54,$B$22)="",Settings!$F$7&lt;&gt;"Y"),NA(),INDEX(Capability!$Q$5:$Q$54,$B$22)))</f>
        <v/>
      </c>
      <c r="DL46">
        <f>IF(ISNA(DD46),NA(),IF(OR(INDEX(Capability!$P$5:$P$54,$B$22)="",Settings!$F$7&lt;&gt;"Y"),NA(),INDEX(Capability!$P$5:$P$54,$B$22)))</f>
        <v/>
      </c>
      <c r="DR46">
        <f>IF((DU$1+42)&gt;DS$1,NA(),(DU$1+42)-4)</f>
        <v/>
      </c>
      <c r="DS46">
        <f>IF((DU$1+42)&gt;DS$1,NA(),INDEX('Data Entry'!$H$5:$BE$10004,(DU$1+42)-4,$B$23))</f>
        <v/>
      </c>
      <c r="DT46">
        <f>IF(ISNA(DR46),NA(),INDEX(Capability!$K$5:$K$54,$B$23))</f>
        <v/>
      </c>
      <c r="DU46">
        <f>IF(ISNA(DR46),NA(),INDEX(Capability!$J$5:$J$54,$B$23))</f>
        <v/>
      </c>
      <c r="DV46">
        <f>IF(ISNA(DR46),NA(),INDEX(Capability!$L$5:$L$54,$B$23))</f>
        <v/>
      </c>
      <c r="DW46">
        <f>IF(OR(ISNA(DS46),ISNA(DS45)),NA(),ABS(DS46-DS45))</f>
        <v/>
      </c>
      <c r="DX46">
        <f>IF(ISNA(DR46),NA(),INDEX(Capability!$N$5:$N$54,$B$23))</f>
        <v/>
      </c>
      <c r="DY46">
        <f>IF(ISNA(DR46),NA(),IF(OR(INDEX(Capability!$Q$5:$Q$54,$B$23)="",Settings!$F$7&lt;&gt;"Y"),NA(),INDEX(Capability!$Q$5:$Q$54,$B$23)))</f>
        <v/>
      </c>
      <c r="DZ46">
        <f>IF(ISNA(DR46),NA(),IF(OR(INDEX(Capability!$P$5:$P$54,$B$23)="",Settings!$F$7&lt;&gt;"Y"),NA(),INDEX(Capability!$P$5:$P$54,$B$23)))</f>
        <v/>
      </c>
    </row>
    <row r="47">
      <c r="A47" s="35" t="inlineStr">
        <is>
          <t>Min</t>
        </is>
      </c>
      <c r="B47" s="23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P47">
        <f>IF((CS$1+43)&gt;CQ$1,NA(),(CS$1+43)-4)</f>
        <v/>
      </c>
      <c r="CQ47">
        <f>IF((CS$1+43)&gt;CQ$1,NA(),INDEX('Data Entry'!$H$5:$BE$10004,(CS$1+43)-4,$B$21))</f>
        <v/>
      </c>
      <c r="CR47">
        <f>IF(ISNA(CP47),NA(),INDEX(Capability!$K$5:$K$54,$B$21))</f>
        <v/>
      </c>
      <c r="CS47">
        <f>IF(ISNA(CP47),NA(),INDEX(Capability!$J$5:$J$54,$B$21))</f>
        <v/>
      </c>
      <c r="CT47">
        <f>IF(ISNA(CP47),NA(),INDEX(Capability!$L$5:$L$54,$B$21))</f>
        <v/>
      </c>
      <c r="CU47">
        <f>IF(OR(ISNA(CQ47),ISNA(CQ46)),NA(),ABS(CQ47-CQ46))</f>
        <v/>
      </c>
      <c r="CV47">
        <f>IF(ISNA(CP47),NA(),INDEX(Capability!$N$5:$N$54,$B$21))</f>
        <v/>
      </c>
      <c r="CW47">
        <f>IF(ISNA(CP47),NA(),IF(OR(INDEX(Capability!$Q$5:$Q$54,$B$21)="",Settings!$F$7&lt;&gt;"Y"),NA(),INDEX(Capability!$Q$5:$Q$54,$B$21)))</f>
        <v/>
      </c>
      <c r="CX47">
        <f>IF(ISNA(CP47),NA(),IF(OR(INDEX(Capability!$P$5:$P$54,$B$21)="",Settings!$F$7&lt;&gt;"Y"),NA(),INDEX(Capability!$P$5:$P$54,$B$21)))</f>
        <v/>
      </c>
      <c r="DD47">
        <f>IF((DG$1+43)&gt;DE$1,NA(),(DG$1+43)-4)</f>
        <v/>
      </c>
      <c r="DE47">
        <f>IF((DG$1+43)&gt;DE$1,NA(),INDEX('Data Entry'!$H$5:$BE$10004,(DG$1+43)-4,$B$22))</f>
        <v/>
      </c>
      <c r="DF47">
        <f>IF(ISNA(DD47),NA(),INDEX(Capability!$K$5:$K$54,$B$22))</f>
        <v/>
      </c>
      <c r="DG47">
        <f>IF(ISNA(DD47),NA(),INDEX(Capability!$J$5:$J$54,$B$22))</f>
        <v/>
      </c>
      <c r="DH47">
        <f>IF(ISNA(DD47),NA(),INDEX(Capability!$L$5:$L$54,$B$22))</f>
        <v/>
      </c>
      <c r="DI47">
        <f>IF(OR(ISNA(DE47),ISNA(DE46)),NA(),ABS(DE47-DE46))</f>
        <v/>
      </c>
      <c r="DJ47">
        <f>IF(ISNA(DD47),NA(),INDEX(Capability!$N$5:$N$54,$B$22))</f>
        <v/>
      </c>
      <c r="DK47">
        <f>IF(ISNA(DD47),NA(),IF(OR(INDEX(Capability!$Q$5:$Q$54,$B$22)="",Settings!$F$7&lt;&gt;"Y"),NA(),INDEX(Capability!$Q$5:$Q$54,$B$22)))</f>
        <v/>
      </c>
      <c r="DL47">
        <f>IF(ISNA(DD47),NA(),IF(OR(INDEX(Capability!$P$5:$P$54,$B$22)="",Settings!$F$7&lt;&gt;"Y"),NA(),INDEX(Capability!$P$5:$P$54,$B$22)))</f>
        <v/>
      </c>
      <c r="DR47">
        <f>IF((DU$1+43)&gt;DS$1,NA(),(DU$1+43)-4)</f>
        <v/>
      </c>
      <c r="DS47">
        <f>IF((DU$1+43)&gt;DS$1,NA(),INDEX('Data Entry'!$H$5:$BE$10004,(DU$1+43)-4,$B$23))</f>
        <v/>
      </c>
      <c r="DT47">
        <f>IF(ISNA(DR47),NA(),INDEX(Capability!$K$5:$K$54,$B$23))</f>
        <v/>
      </c>
      <c r="DU47">
        <f>IF(ISNA(DR47),NA(),INDEX(Capability!$J$5:$J$54,$B$23))</f>
        <v/>
      </c>
      <c r="DV47">
        <f>IF(ISNA(DR47),NA(),INDEX(Capability!$L$5:$L$54,$B$23))</f>
        <v/>
      </c>
      <c r="DW47">
        <f>IF(OR(ISNA(DS47),ISNA(DS46)),NA(),ABS(DS47-DS46))</f>
        <v/>
      </c>
      <c r="DX47">
        <f>IF(ISNA(DR47),NA(),INDEX(Capability!$N$5:$N$54,$B$23))</f>
        <v/>
      </c>
      <c r="DY47">
        <f>IF(ISNA(DR47),NA(),IF(OR(INDEX(Capability!$Q$5:$Q$54,$B$23)="",Settings!$F$7&lt;&gt;"Y"),NA(),INDEX(Capability!$Q$5:$Q$54,$B$23)))</f>
        <v/>
      </c>
      <c r="DZ47">
        <f>IF(ISNA(DR47),NA(),IF(OR(INDEX(Capability!$P$5:$P$54,$B$23)="",Settings!$F$7&lt;&gt;"Y"),NA(),INDEX(Capability!$P$5:$P$54,$B$23)))</f>
        <v/>
      </c>
    </row>
    <row r="48">
      <c r="A48" s="35" t="inlineStr">
        <is>
          <t>Max</t>
        </is>
      </c>
      <c r="B48" s="23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P48">
        <f>IF((CS$1+44)&gt;CQ$1,NA(),(CS$1+44)-4)</f>
        <v/>
      </c>
      <c r="CQ48">
        <f>IF((CS$1+44)&gt;CQ$1,NA(),INDEX('Data Entry'!$H$5:$BE$10004,(CS$1+44)-4,$B$21))</f>
        <v/>
      </c>
      <c r="CR48">
        <f>IF(ISNA(CP48),NA(),INDEX(Capability!$K$5:$K$54,$B$21))</f>
        <v/>
      </c>
      <c r="CS48">
        <f>IF(ISNA(CP48),NA(),INDEX(Capability!$J$5:$J$54,$B$21))</f>
        <v/>
      </c>
      <c r="CT48">
        <f>IF(ISNA(CP48),NA(),INDEX(Capability!$L$5:$L$54,$B$21))</f>
        <v/>
      </c>
      <c r="CU48">
        <f>IF(OR(ISNA(CQ48),ISNA(CQ47)),NA(),ABS(CQ48-CQ47))</f>
        <v/>
      </c>
      <c r="CV48">
        <f>IF(ISNA(CP48),NA(),INDEX(Capability!$N$5:$N$54,$B$21))</f>
        <v/>
      </c>
      <c r="CW48">
        <f>IF(ISNA(CP48),NA(),IF(OR(INDEX(Capability!$Q$5:$Q$54,$B$21)="",Settings!$F$7&lt;&gt;"Y"),NA(),INDEX(Capability!$Q$5:$Q$54,$B$21)))</f>
        <v/>
      </c>
      <c r="CX48">
        <f>IF(ISNA(CP48),NA(),IF(OR(INDEX(Capability!$P$5:$P$54,$B$21)="",Settings!$F$7&lt;&gt;"Y"),NA(),INDEX(Capability!$P$5:$P$54,$B$21)))</f>
        <v/>
      </c>
      <c r="DD48">
        <f>IF((DG$1+44)&gt;DE$1,NA(),(DG$1+44)-4)</f>
        <v/>
      </c>
      <c r="DE48">
        <f>IF((DG$1+44)&gt;DE$1,NA(),INDEX('Data Entry'!$H$5:$BE$10004,(DG$1+44)-4,$B$22))</f>
        <v/>
      </c>
      <c r="DF48">
        <f>IF(ISNA(DD48),NA(),INDEX(Capability!$K$5:$K$54,$B$22))</f>
        <v/>
      </c>
      <c r="DG48">
        <f>IF(ISNA(DD48),NA(),INDEX(Capability!$J$5:$J$54,$B$22))</f>
        <v/>
      </c>
      <c r="DH48">
        <f>IF(ISNA(DD48),NA(),INDEX(Capability!$L$5:$L$54,$B$22))</f>
        <v/>
      </c>
      <c r="DI48">
        <f>IF(OR(ISNA(DE48),ISNA(DE47)),NA(),ABS(DE48-DE47))</f>
        <v/>
      </c>
      <c r="DJ48">
        <f>IF(ISNA(DD48),NA(),INDEX(Capability!$N$5:$N$54,$B$22))</f>
        <v/>
      </c>
      <c r="DK48">
        <f>IF(ISNA(DD48),NA(),IF(OR(INDEX(Capability!$Q$5:$Q$54,$B$22)="",Settings!$F$7&lt;&gt;"Y"),NA(),INDEX(Capability!$Q$5:$Q$54,$B$22)))</f>
        <v/>
      </c>
      <c r="DL48">
        <f>IF(ISNA(DD48),NA(),IF(OR(INDEX(Capability!$P$5:$P$54,$B$22)="",Settings!$F$7&lt;&gt;"Y"),NA(),INDEX(Capability!$P$5:$P$54,$B$22)))</f>
        <v/>
      </c>
      <c r="DR48">
        <f>IF((DU$1+44)&gt;DS$1,NA(),(DU$1+44)-4)</f>
        <v/>
      </c>
      <c r="DS48">
        <f>IF((DU$1+44)&gt;DS$1,NA(),INDEX('Data Entry'!$H$5:$BE$10004,(DU$1+44)-4,$B$23))</f>
        <v/>
      </c>
      <c r="DT48">
        <f>IF(ISNA(DR48),NA(),INDEX(Capability!$K$5:$K$54,$B$23))</f>
        <v/>
      </c>
      <c r="DU48">
        <f>IF(ISNA(DR48),NA(),INDEX(Capability!$J$5:$J$54,$B$23))</f>
        <v/>
      </c>
      <c r="DV48">
        <f>IF(ISNA(DR48),NA(),INDEX(Capability!$L$5:$L$54,$B$23))</f>
        <v/>
      </c>
      <c r="DW48">
        <f>IF(OR(ISNA(DS48),ISNA(DS47)),NA(),ABS(DS48-DS47))</f>
        <v/>
      </c>
      <c r="DX48">
        <f>IF(ISNA(DR48),NA(),INDEX(Capability!$N$5:$N$54,$B$23))</f>
        <v/>
      </c>
      <c r="DY48">
        <f>IF(ISNA(DR48),NA(),IF(OR(INDEX(Capability!$Q$5:$Q$54,$B$23)="",Settings!$F$7&lt;&gt;"Y"),NA(),INDEX(Capability!$Q$5:$Q$54,$B$23)))</f>
        <v/>
      </c>
      <c r="DZ48">
        <f>IF(ISNA(DR48),NA(),IF(OR(INDEX(Capability!$P$5:$P$54,$B$23)="",Settings!$F$7&lt;&gt;"Y"),NA(),INDEX(Capability!$P$5:$P$54,$B$23)))</f>
        <v/>
      </c>
    </row>
    <row r="49">
      <c r="A49" s="35" t="inlineStr">
        <is>
          <t>Range</t>
        </is>
      </c>
      <c r="B49" s="23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P49">
        <f>IF((CS$1+45)&gt;CQ$1,NA(),(CS$1+45)-4)</f>
        <v/>
      </c>
      <c r="CQ49">
        <f>IF((CS$1+45)&gt;CQ$1,NA(),INDEX('Data Entry'!$H$5:$BE$10004,(CS$1+45)-4,$B$21))</f>
        <v/>
      </c>
      <c r="CR49">
        <f>IF(ISNA(CP49),NA(),INDEX(Capability!$K$5:$K$54,$B$21))</f>
        <v/>
      </c>
      <c r="CS49">
        <f>IF(ISNA(CP49),NA(),INDEX(Capability!$J$5:$J$54,$B$21))</f>
        <v/>
      </c>
      <c r="CT49">
        <f>IF(ISNA(CP49),NA(),INDEX(Capability!$L$5:$L$54,$B$21))</f>
        <v/>
      </c>
      <c r="CU49">
        <f>IF(OR(ISNA(CQ49),ISNA(CQ48)),NA(),ABS(CQ49-CQ48))</f>
        <v/>
      </c>
      <c r="CV49">
        <f>IF(ISNA(CP49),NA(),INDEX(Capability!$N$5:$N$54,$B$21))</f>
        <v/>
      </c>
      <c r="CW49">
        <f>IF(ISNA(CP49),NA(),IF(OR(INDEX(Capability!$Q$5:$Q$54,$B$21)="",Settings!$F$7&lt;&gt;"Y"),NA(),INDEX(Capability!$Q$5:$Q$54,$B$21)))</f>
        <v/>
      </c>
      <c r="CX49">
        <f>IF(ISNA(CP49),NA(),IF(OR(INDEX(Capability!$P$5:$P$54,$B$21)="",Settings!$F$7&lt;&gt;"Y"),NA(),INDEX(Capability!$P$5:$P$54,$B$21)))</f>
        <v/>
      </c>
      <c r="DD49">
        <f>IF((DG$1+45)&gt;DE$1,NA(),(DG$1+45)-4)</f>
        <v/>
      </c>
      <c r="DE49">
        <f>IF((DG$1+45)&gt;DE$1,NA(),INDEX('Data Entry'!$H$5:$BE$10004,(DG$1+45)-4,$B$22))</f>
        <v/>
      </c>
      <c r="DF49">
        <f>IF(ISNA(DD49),NA(),INDEX(Capability!$K$5:$K$54,$B$22))</f>
        <v/>
      </c>
      <c r="DG49">
        <f>IF(ISNA(DD49),NA(),INDEX(Capability!$J$5:$J$54,$B$22))</f>
        <v/>
      </c>
      <c r="DH49">
        <f>IF(ISNA(DD49),NA(),INDEX(Capability!$L$5:$L$54,$B$22))</f>
        <v/>
      </c>
      <c r="DI49">
        <f>IF(OR(ISNA(DE49),ISNA(DE48)),NA(),ABS(DE49-DE48))</f>
        <v/>
      </c>
      <c r="DJ49">
        <f>IF(ISNA(DD49),NA(),INDEX(Capability!$N$5:$N$54,$B$22))</f>
        <v/>
      </c>
      <c r="DK49">
        <f>IF(ISNA(DD49),NA(),IF(OR(INDEX(Capability!$Q$5:$Q$54,$B$22)="",Settings!$F$7&lt;&gt;"Y"),NA(),INDEX(Capability!$Q$5:$Q$54,$B$22)))</f>
        <v/>
      </c>
      <c r="DL49">
        <f>IF(ISNA(DD49),NA(),IF(OR(INDEX(Capability!$P$5:$P$54,$B$22)="",Settings!$F$7&lt;&gt;"Y"),NA(),INDEX(Capability!$P$5:$P$54,$B$22)))</f>
        <v/>
      </c>
      <c r="DR49">
        <f>IF((DU$1+45)&gt;DS$1,NA(),(DU$1+45)-4)</f>
        <v/>
      </c>
      <c r="DS49">
        <f>IF((DU$1+45)&gt;DS$1,NA(),INDEX('Data Entry'!$H$5:$BE$10004,(DU$1+45)-4,$B$23))</f>
        <v/>
      </c>
      <c r="DT49">
        <f>IF(ISNA(DR49),NA(),INDEX(Capability!$K$5:$K$54,$B$23))</f>
        <v/>
      </c>
      <c r="DU49">
        <f>IF(ISNA(DR49),NA(),INDEX(Capability!$J$5:$J$54,$B$23))</f>
        <v/>
      </c>
      <c r="DV49">
        <f>IF(ISNA(DR49),NA(),INDEX(Capability!$L$5:$L$54,$B$23))</f>
        <v/>
      </c>
      <c r="DW49">
        <f>IF(OR(ISNA(DS49),ISNA(DS48)),NA(),ABS(DS49-DS48))</f>
        <v/>
      </c>
      <c r="DX49">
        <f>IF(ISNA(DR49),NA(),INDEX(Capability!$N$5:$N$54,$B$23))</f>
        <v/>
      </c>
      <c r="DY49">
        <f>IF(ISNA(DR49),NA(),IF(OR(INDEX(Capability!$Q$5:$Q$54,$B$23)="",Settings!$F$7&lt;&gt;"Y"),NA(),INDEX(Capability!$Q$5:$Q$54,$B$23)))</f>
        <v/>
      </c>
      <c r="DZ49">
        <f>IF(ISNA(DR49),NA(),IF(OR(INDEX(Capability!$P$5:$P$54,$B$23)="",Settings!$F$7&lt;&gt;"Y"),NA(),INDEX(Capability!$P$5:$P$54,$B$23)))</f>
        <v/>
      </c>
    </row>
    <row r="50">
      <c r="A50" s="35" t="inlineStr">
        <is>
          <t>Mean</t>
        </is>
      </c>
      <c r="B50" s="23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P50">
        <f>IF((CS$1+46)&gt;CQ$1,NA(),(CS$1+46)-4)</f>
        <v/>
      </c>
      <c r="CQ50">
        <f>IF((CS$1+46)&gt;CQ$1,NA(),INDEX('Data Entry'!$H$5:$BE$10004,(CS$1+46)-4,$B$21))</f>
        <v/>
      </c>
      <c r="CR50">
        <f>IF(ISNA(CP50),NA(),INDEX(Capability!$K$5:$K$54,$B$21))</f>
        <v/>
      </c>
      <c r="CS50">
        <f>IF(ISNA(CP50),NA(),INDEX(Capability!$J$5:$J$54,$B$21))</f>
        <v/>
      </c>
      <c r="CT50">
        <f>IF(ISNA(CP50),NA(),INDEX(Capability!$L$5:$L$54,$B$21))</f>
        <v/>
      </c>
      <c r="CU50">
        <f>IF(OR(ISNA(CQ50),ISNA(CQ49)),NA(),ABS(CQ50-CQ49))</f>
        <v/>
      </c>
      <c r="CV50">
        <f>IF(ISNA(CP50),NA(),INDEX(Capability!$N$5:$N$54,$B$21))</f>
        <v/>
      </c>
      <c r="CW50">
        <f>IF(ISNA(CP50),NA(),IF(OR(INDEX(Capability!$Q$5:$Q$54,$B$21)="",Settings!$F$7&lt;&gt;"Y"),NA(),INDEX(Capability!$Q$5:$Q$54,$B$21)))</f>
        <v/>
      </c>
      <c r="CX50">
        <f>IF(ISNA(CP50),NA(),IF(OR(INDEX(Capability!$P$5:$P$54,$B$21)="",Settings!$F$7&lt;&gt;"Y"),NA(),INDEX(Capability!$P$5:$P$54,$B$21)))</f>
        <v/>
      </c>
      <c r="DD50">
        <f>IF((DG$1+46)&gt;DE$1,NA(),(DG$1+46)-4)</f>
        <v/>
      </c>
      <c r="DE50">
        <f>IF((DG$1+46)&gt;DE$1,NA(),INDEX('Data Entry'!$H$5:$BE$10004,(DG$1+46)-4,$B$22))</f>
        <v/>
      </c>
      <c r="DF50">
        <f>IF(ISNA(DD50),NA(),INDEX(Capability!$K$5:$K$54,$B$22))</f>
        <v/>
      </c>
      <c r="DG50">
        <f>IF(ISNA(DD50),NA(),INDEX(Capability!$J$5:$J$54,$B$22))</f>
        <v/>
      </c>
      <c r="DH50">
        <f>IF(ISNA(DD50),NA(),INDEX(Capability!$L$5:$L$54,$B$22))</f>
        <v/>
      </c>
      <c r="DI50">
        <f>IF(OR(ISNA(DE50),ISNA(DE49)),NA(),ABS(DE50-DE49))</f>
        <v/>
      </c>
      <c r="DJ50">
        <f>IF(ISNA(DD50),NA(),INDEX(Capability!$N$5:$N$54,$B$22))</f>
        <v/>
      </c>
      <c r="DK50">
        <f>IF(ISNA(DD50),NA(),IF(OR(INDEX(Capability!$Q$5:$Q$54,$B$22)="",Settings!$F$7&lt;&gt;"Y"),NA(),INDEX(Capability!$Q$5:$Q$54,$B$22)))</f>
        <v/>
      </c>
      <c r="DL50">
        <f>IF(ISNA(DD50),NA(),IF(OR(INDEX(Capability!$P$5:$P$54,$B$22)="",Settings!$F$7&lt;&gt;"Y"),NA(),INDEX(Capability!$P$5:$P$54,$B$22)))</f>
        <v/>
      </c>
      <c r="DR50">
        <f>IF((DU$1+46)&gt;DS$1,NA(),(DU$1+46)-4)</f>
        <v/>
      </c>
      <c r="DS50">
        <f>IF((DU$1+46)&gt;DS$1,NA(),INDEX('Data Entry'!$H$5:$BE$10004,(DU$1+46)-4,$B$23))</f>
        <v/>
      </c>
      <c r="DT50">
        <f>IF(ISNA(DR50),NA(),INDEX(Capability!$K$5:$K$54,$B$23))</f>
        <v/>
      </c>
      <c r="DU50">
        <f>IF(ISNA(DR50),NA(),INDEX(Capability!$J$5:$J$54,$B$23))</f>
        <v/>
      </c>
      <c r="DV50">
        <f>IF(ISNA(DR50),NA(),INDEX(Capability!$L$5:$L$54,$B$23))</f>
        <v/>
      </c>
      <c r="DW50">
        <f>IF(OR(ISNA(DS50),ISNA(DS49)),NA(),ABS(DS50-DS49))</f>
        <v/>
      </c>
      <c r="DX50">
        <f>IF(ISNA(DR50),NA(),INDEX(Capability!$N$5:$N$54,$B$23))</f>
        <v/>
      </c>
      <c r="DY50">
        <f>IF(ISNA(DR50),NA(),IF(OR(INDEX(Capability!$Q$5:$Q$54,$B$23)="",Settings!$F$7&lt;&gt;"Y"),NA(),INDEX(Capability!$Q$5:$Q$54,$B$23)))</f>
        <v/>
      </c>
      <c r="DZ50">
        <f>IF(ISNA(DR50),NA(),IF(OR(INDEX(Capability!$P$5:$P$54,$B$23)="",Settings!$F$7&lt;&gt;"Y"),NA(),INDEX(Capability!$P$5:$P$54,$B$23)))</f>
        <v/>
      </c>
    </row>
    <row r="51">
      <c r="A51" s="35" t="inlineStr">
        <is>
          <t>Median</t>
        </is>
      </c>
      <c r="B51" s="23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P51">
        <f>IF((CS$1+47)&gt;CQ$1,NA(),(CS$1+47)-4)</f>
        <v/>
      </c>
      <c r="CQ51">
        <f>IF((CS$1+47)&gt;CQ$1,NA(),INDEX('Data Entry'!$H$5:$BE$10004,(CS$1+47)-4,$B$21))</f>
        <v/>
      </c>
      <c r="CR51">
        <f>IF(ISNA(CP51),NA(),INDEX(Capability!$K$5:$K$54,$B$21))</f>
        <v/>
      </c>
      <c r="CS51">
        <f>IF(ISNA(CP51),NA(),INDEX(Capability!$J$5:$J$54,$B$21))</f>
        <v/>
      </c>
      <c r="CT51">
        <f>IF(ISNA(CP51),NA(),INDEX(Capability!$L$5:$L$54,$B$21))</f>
        <v/>
      </c>
      <c r="CU51">
        <f>IF(OR(ISNA(CQ51),ISNA(CQ50)),NA(),ABS(CQ51-CQ50))</f>
        <v/>
      </c>
      <c r="CV51">
        <f>IF(ISNA(CP51),NA(),INDEX(Capability!$N$5:$N$54,$B$21))</f>
        <v/>
      </c>
      <c r="CW51">
        <f>IF(ISNA(CP51),NA(),IF(OR(INDEX(Capability!$Q$5:$Q$54,$B$21)="",Settings!$F$7&lt;&gt;"Y"),NA(),INDEX(Capability!$Q$5:$Q$54,$B$21)))</f>
        <v/>
      </c>
      <c r="CX51">
        <f>IF(ISNA(CP51),NA(),IF(OR(INDEX(Capability!$P$5:$P$54,$B$21)="",Settings!$F$7&lt;&gt;"Y"),NA(),INDEX(Capability!$P$5:$P$54,$B$21)))</f>
        <v/>
      </c>
      <c r="DD51">
        <f>IF((DG$1+47)&gt;DE$1,NA(),(DG$1+47)-4)</f>
        <v/>
      </c>
      <c r="DE51">
        <f>IF((DG$1+47)&gt;DE$1,NA(),INDEX('Data Entry'!$H$5:$BE$10004,(DG$1+47)-4,$B$22))</f>
        <v/>
      </c>
      <c r="DF51">
        <f>IF(ISNA(DD51),NA(),INDEX(Capability!$K$5:$K$54,$B$22))</f>
        <v/>
      </c>
      <c r="DG51">
        <f>IF(ISNA(DD51),NA(),INDEX(Capability!$J$5:$J$54,$B$22))</f>
        <v/>
      </c>
      <c r="DH51">
        <f>IF(ISNA(DD51),NA(),INDEX(Capability!$L$5:$L$54,$B$22))</f>
        <v/>
      </c>
      <c r="DI51">
        <f>IF(OR(ISNA(DE51),ISNA(DE50)),NA(),ABS(DE51-DE50))</f>
        <v/>
      </c>
      <c r="DJ51">
        <f>IF(ISNA(DD51),NA(),INDEX(Capability!$N$5:$N$54,$B$22))</f>
        <v/>
      </c>
      <c r="DK51">
        <f>IF(ISNA(DD51),NA(),IF(OR(INDEX(Capability!$Q$5:$Q$54,$B$22)="",Settings!$F$7&lt;&gt;"Y"),NA(),INDEX(Capability!$Q$5:$Q$54,$B$22)))</f>
        <v/>
      </c>
      <c r="DL51">
        <f>IF(ISNA(DD51),NA(),IF(OR(INDEX(Capability!$P$5:$P$54,$B$22)="",Settings!$F$7&lt;&gt;"Y"),NA(),INDEX(Capability!$P$5:$P$54,$B$22)))</f>
        <v/>
      </c>
      <c r="DR51">
        <f>IF((DU$1+47)&gt;DS$1,NA(),(DU$1+47)-4)</f>
        <v/>
      </c>
      <c r="DS51">
        <f>IF((DU$1+47)&gt;DS$1,NA(),INDEX('Data Entry'!$H$5:$BE$10004,(DU$1+47)-4,$B$23))</f>
        <v/>
      </c>
      <c r="DT51">
        <f>IF(ISNA(DR51),NA(),INDEX(Capability!$K$5:$K$54,$B$23))</f>
        <v/>
      </c>
      <c r="DU51">
        <f>IF(ISNA(DR51),NA(),INDEX(Capability!$J$5:$J$54,$B$23))</f>
        <v/>
      </c>
      <c r="DV51">
        <f>IF(ISNA(DR51),NA(),INDEX(Capability!$L$5:$L$54,$B$23))</f>
        <v/>
      </c>
      <c r="DW51">
        <f>IF(OR(ISNA(DS51),ISNA(DS50)),NA(),ABS(DS51-DS50))</f>
        <v/>
      </c>
      <c r="DX51">
        <f>IF(ISNA(DR51),NA(),INDEX(Capability!$N$5:$N$54,$B$23))</f>
        <v/>
      </c>
      <c r="DY51">
        <f>IF(ISNA(DR51),NA(),IF(OR(INDEX(Capability!$Q$5:$Q$54,$B$23)="",Settings!$F$7&lt;&gt;"Y"),NA(),INDEX(Capability!$Q$5:$Q$54,$B$23)))</f>
        <v/>
      </c>
      <c r="DZ51">
        <f>IF(ISNA(DR51),NA(),IF(OR(INDEX(Capability!$P$5:$P$54,$B$23)="",Settings!$F$7&lt;&gt;"Y"),NA(),INDEX(Capability!$P$5:$P$54,$B$23)))</f>
        <v/>
      </c>
    </row>
    <row r="52">
      <c r="A52" s="35" t="inlineStr">
        <is>
          <t>Std Dev (overall)</t>
        </is>
      </c>
      <c r="B52" s="23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P52">
        <f>IF((CS$1+48)&gt;CQ$1,NA(),(CS$1+48)-4)</f>
        <v/>
      </c>
      <c r="CQ52">
        <f>IF((CS$1+48)&gt;CQ$1,NA(),INDEX('Data Entry'!$H$5:$BE$10004,(CS$1+48)-4,$B$21))</f>
        <v/>
      </c>
      <c r="CR52">
        <f>IF(ISNA(CP52),NA(),INDEX(Capability!$K$5:$K$54,$B$21))</f>
        <v/>
      </c>
      <c r="CS52">
        <f>IF(ISNA(CP52),NA(),INDEX(Capability!$J$5:$J$54,$B$21))</f>
        <v/>
      </c>
      <c r="CT52">
        <f>IF(ISNA(CP52),NA(),INDEX(Capability!$L$5:$L$54,$B$21))</f>
        <v/>
      </c>
      <c r="CU52">
        <f>IF(OR(ISNA(CQ52),ISNA(CQ51)),NA(),ABS(CQ52-CQ51))</f>
        <v/>
      </c>
      <c r="CV52">
        <f>IF(ISNA(CP52),NA(),INDEX(Capability!$N$5:$N$54,$B$21))</f>
        <v/>
      </c>
      <c r="CW52">
        <f>IF(ISNA(CP52),NA(),IF(OR(INDEX(Capability!$Q$5:$Q$54,$B$21)="",Settings!$F$7&lt;&gt;"Y"),NA(),INDEX(Capability!$Q$5:$Q$54,$B$21)))</f>
        <v/>
      </c>
      <c r="CX52">
        <f>IF(ISNA(CP52),NA(),IF(OR(INDEX(Capability!$P$5:$P$54,$B$21)="",Settings!$F$7&lt;&gt;"Y"),NA(),INDEX(Capability!$P$5:$P$54,$B$21)))</f>
        <v/>
      </c>
      <c r="DD52">
        <f>IF((DG$1+48)&gt;DE$1,NA(),(DG$1+48)-4)</f>
        <v/>
      </c>
      <c r="DE52">
        <f>IF((DG$1+48)&gt;DE$1,NA(),INDEX('Data Entry'!$H$5:$BE$10004,(DG$1+48)-4,$B$22))</f>
        <v/>
      </c>
      <c r="DF52">
        <f>IF(ISNA(DD52),NA(),INDEX(Capability!$K$5:$K$54,$B$22))</f>
        <v/>
      </c>
      <c r="DG52">
        <f>IF(ISNA(DD52),NA(),INDEX(Capability!$J$5:$J$54,$B$22))</f>
        <v/>
      </c>
      <c r="DH52">
        <f>IF(ISNA(DD52),NA(),INDEX(Capability!$L$5:$L$54,$B$22))</f>
        <v/>
      </c>
      <c r="DI52">
        <f>IF(OR(ISNA(DE52),ISNA(DE51)),NA(),ABS(DE52-DE51))</f>
        <v/>
      </c>
      <c r="DJ52">
        <f>IF(ISNA(DD52),NA(),INDEX(Capability!$N$5:$N$54,$B$22))</f>
        <v/>
      </c>
      <c r="DK52">
        <f>IF(ISNA(DD52),NA(),IF(OR(INDEX(Capability!$Q$5:$Q$54,$B$22)="",Settings!$F$7&lt;&gt;"Y"),NA(),INDEX(Capability!$Q$5:$Q$54,$B$22)))</f>
        <v/>
      </c>
      <c r="DL52">
        <f>IF(ISNA(DD52),NA(),IF(OR(INDEX(Capability!$P$5:$P$54,$B$22)="",Settings!$F$7&lt;&gt;"Y"),NA(),INDEX(Capability!$P$5:$P$54,$B$22)))</f>
        <v/>
      </c>
      <c r="DR52">
        <f>IF((DU$1+48)&gt;DS$1,NA(),(DU$1+48)-4)</f>
        <v/>
      </c>
      <c r="DS52">
        <f>IF((DU$1+48)&gt;DS$1,NA(),INDEX('Data Entry'!$H$5:$BE$10004,(DU$1+48)-4,$B$23))</f>
        <v/>
      </c>
      <c r="DT52">
        <f>IF(ISNA(DR52),NA(),INDEX(Capability!$K$5:$K$54,$B$23))</f>
        <v/>
      </c>
      <c r="DU52">
        <f>IF(ISNA(DR52),NA(),INDEX(Capability!$J$5:$J$54,$B$23))</f>
        <v/>
      </c>
      <c r="DV52">
        <f>IF(ISNA(DR52),NA(),INDEX(Capability!$L$5:$L$54,$B$23))</f>
        <v/>
      </c>
      <c r="DW52">
        <f>IF(OR(ISNA(DS52),ISNA(DS51)),NA(),ABS(DS52-DS51))</f>
        <v/>
      </c>
      <c r="DX52">
        <f>IF(ISNA(DR52),NA(),INDEX(Capability!$N$5:$N$54,$B$23))</f>
        <v/>
      </c>
      <c r="DY52">
        <f>IF(ISNA(DR52),NA(),IF(OR(INDEX(Capability!$Q$5:$Q$54,$B$23)="",Settings!$F$7&lt;&gt;"Y"),NA(),INDEX(Capability!$Q$5:$Q$54,$B$23)))</f>
        <v/>
      </c>
      <c r="DZ52">
        <f>IF(ISNA(DR52),NA(),IF(OR(INDEX(Capability!$P$5:$P$54,$B$23)="",Settings!$F$7&lt;&gt;"Y"),NA(),INDEX(Capability!$P$5:$P$54,$B$23)))</f>
        <v/>
      </c>
    </row>
    <row r="53">
      <c r="A53" s="35" t="inlineStr">
        <is>
          <t>Sigma (within)</t>
        </is>
      </c>
      <c r="B53" s="23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P53">
        <f>IF((CS$1+49)&gt;CQ$1,NA(),(CS$1+49)-4)</f>
        <v/>
      </c>
      <c r="CQ53">
        <f>IF((CS$1+49)&gt;CQ$1,NA(),INDEX('Data Entry'!$H$5:$BE$10004,(CS$1+49)-4,$B$21))</f>
        <v/>
      </c>
      <c r="CR53">
        <f>IF(ISNA(CP53),NA(),INDEX(Capability!$K$5:$K$54,$B$21))</f>
        <v/>
      </c>
      <c r="CS53">
        <f>IF(ISNA(CP53),NA(),INDEX(Capability!$J$5:$J$54,$B$21))</f>
        <v/>
      </c>
      <c r="CT53">
        <f>IF(ISNA(CP53),NA(),INDEX(Capability!$L$5:$L$54,$B$21))</f>
        <v/>
      </c>
      <c r="CU53">
        <f>IF(OR(ISNA(CQ53),ISNA(CQ52)),NA(),ABS(CQ53-CQ52))</f>
        <v/>
      </c>
      <c r="CV53">
        <f>IF(ISNA(CP53),NA(),INDEX(Capability!$N$5:$N$54,$B$21))</f>
        <v/>
      </c>
      <c r="CW53">
        <f>IF(ISNA(CP53),NA(),IF(OR(INDEX(Capability!$Q$5:$Q$54,$B$21)="",Settings!$F$7&lt;&gt;"Y"),NA(),INDEX(Capability!$Q$5:$Q$54,$B$21)))</f>
        <v/>
      </c>
      <c r="CX53">
        <f>IF(ISNA(CP53),NA(),IF(OR(INDEX(Capability!$P$5:$P$54,$B$21)="",Settings!$F$7&lt;&gt;"Y"),NA(),INDEX(Capability!$P$5:$P$54,$B$21)))</f>
        <v/>
      </c>
      <c r="DD53">
        <f>IF((DG$1+49)&gt;DE$1,NA(),(DG$1+49)-4)</f>
        <v/>
      </c>
      <c r="DE53">
        <f>IF((DG$1+49)&gt;DE$1,NA(),INDEX('Data Entry'!$H$5:$BE$10004,(DG$1+49)-4,$B$22))</f>
        <v/>
      </c>
      <c r="DF53">
        <f>IF(ISNA(DD53),NA(),INDEX(Capability!$K$5:$K$54,$B$22))</f>
        <v/>
      </c>
      <c r="DG53">
        <f>IF(ISNA(DD53),NA(),INDEX(Capability!$J$5:$J$54,$B$22))</f>
        <v/>
      </c>
      <c r="DH53">
        <f>IF(ISNA(DD53),NA(),INDEX(Capability!$L$5:$L$54,$B$22))</f>
        <v/>
      </c>
      <c r="DI53">
        <f>IF(OR(ISNA(DE53),ISNA(DE52)),NA(),ABS(DE53-DE52))</f>
        <v/>
      </c>
      <c r="DJ53">
        <f>IF(ISNA(DD53),NA(),INDEX(Capability!$N$5:$N$54,$B$22))</f>
        <v/>
      </c>
      <c r="DK53">
        <f>IF(ISNA(DD53),NA(),IF(OR(INDEX(Capability!$Q$5:$Q$54,$B$22)="",Settings!$F$7&lt;&gt;"Y"),NA(),INDEX(Capability!$Q$5:$Q$54,$B$22)))</f>
        <v/>
      </c>
      <c r="DL53">
        <f>IF(ISNA(DD53),NA(),IF(OR(INDEX(Capability!$P$5:$P$54,$B$22)="",Settings!$F$7&lt;&gt;"Y"),NA(),INDEX(Capability!$P$5:$P$54,$B$22)))</f>
        <v/>
      </c>
      <c r="DR53">
        <f>IF((DU$1+49)&gt;DS$1,NA(),(DU$1+49)-4)</f>
        <v/>
      </c>
      <c r="DS53">
        <f>IF((DU$1+49)&gt;DS$1,NA(),INDEX('Data Entry'!$H$5:$BE$10004,(DU$1+49)-4,$B$23))</f>
        <v/>
      </c>
      <c r="DT53">
        <f>IF(ISNA(DR53),NA(),INDEX(Capability!$K$5:$K$54,$B$23))</f>
        <v/>
      </c>
      <c r="DU53">
        <f>IF(ISNA(DR53),NA(),INDEX(Capability!$J$5:$J$54,$B$23))</f>
        <v/>
      </c>
      <c r="DV53">
        <f>IF(ISNA(DR53),NA(),INDEX(Capability!$L$5:$L$54,$B$23))</f>
        <v/>
      </c>
      <c r="DW53">
        <f>IF(OR(ISNA(DS53),ISNA(DS52)),NA(),ABS(DS53-DS52))</f>
        <v/>
      </c>
      <c r="DX53">
        <f>IF(ISNA(DR53),NA(),INDEX(Capability!$N$5:$N$54,$B$23))</f>
        <v/>
      </c>
      <c r="DY53">
        <f>IF(ISNA(DR53),NA(),IF(OR(INDEX(Capability!$Q$5:$Q$54,$B$23)="",Settings!$F$7&lt;&gt;"Y"),NA(),INDEX(Capability!$Q$5:$Q$54,$B$23)))</f>
        <v/>
      </c>
      <c r="DZ53">
        <f>IF(ISNA(DR53),NA(),IF(OR(INDEX(Capability!$P$5:$P$54,$B$23)="",Settings!$F$7&lt;&gt;"Y"),NA(),INDEX(Capability!$P$5:$P$54,$B$23)))</f>
        <v/>
      </c>
    </row>
    <row r="54">
      <c r="A54" s="37" t="inlineStr">
        <is>
          <t>CONTROL</t>
        </is>
      </c>
      <c r="B54" s="28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P54">
        <f>IF((CS$1+50)&gt;CQ$1,NA(),(CS$1+50)-4)</f>
        <v/>
      </c>
      <c r="CQ54">
        <f>IF((CS$1+50)&gt;CQ$1,NA(),INDEX('Data Entry'!$H$5:$BE$10004,(CS$1+50)-4,$B$21))</f>
        <v/>
      </c>
      <c r="CR54">
        <f>IF(ISNA(CP54),NA(),INDEX(Capability!$K$5:$K$54,$B$21))</f>
        <v/>
      </c>
      <c r="CS54">
        <f>IF(ISNA(CP54),NA(),INDEX(Capability!$J$5:$J$54,$B$21))</f>
        <v/>
      </c>
      <c r="CT54">
        <f>IF(ISNA(CP54),NA(),INDEX(Capability!$L$5:$L$54,$B$21))</f>
        <v/>
      </c>
      <c r="CU54">
        <f>IF(OR(ISNA(CQ54),ISNA(CQ53)),NA(),ABS(CQ54-CQ53))</f>
        <v/>
      </c>
      <c r="CV54">
        <f>IF(ISNA(CP54),NA(),INDEX(Capability!$N$5:$N$54,$B$21))</f>
        <v/>
      </c>
      <c r="CW54">
        <f>IF(ISNA(CP54),NA(),IF(OR(INDEX(Capability!$Q$5:$Q$54,$B$21)="",Settings!$F$7&lt;&gt;"Y"),NA(),INDEX(Capability!$Q$5:$Q$54,$B$21)))</f>
        <v/>
      </c>
      <c r="CX54">
        <f>IF(ISNA(CP54),NA(),IF(OR(INDEX(Capability!$P$5:$P$54,$B$21)="",Settings!$F$7&lt;&gt;"Y"),NA(),INDEX(Capability!$P$5:$P$54,$B$21)))</f>
        <v/>
      </c>
      <c r="DD54">
        <f>IF((DG$1+50)&gt;DE$1,NA(),(DG$1+50)-4)</f>
        <v/>
      </c>
      <c r="DE54">
        <f>IF((DG$1+50)&gt;DE$1,NA(),INDEX('Data Entry'!$H$5:$BE$10004,(DG$1+50)-4,$B$22))</f>
        <v/>
      </c>
      <c r="DF54">
        <f>IF(ISNA(DD54),NA(),INDEX(Capability!$K$5:$K$54,$B$22))</f>
        <v/>
      </c>
      <c r="DG54">
        <f>IF(ISNA(DD54),NA(),INDEX(Capability!$J$5:$J$54,$B$22))</f>
        <v/>
      </c>
      <c r="DH54">
        <f>IF(ISNA(DD54),NA(),INDEX(Capability!$L$5:$L$54,$B$22))</f>
        <v/>
      </c>
      <c r="DI54">
        <f>IF(OR(ISNA(DE54),ISNA(DE53)),NA(),ABS(DE54-DE53))</f>
        <v/>
      </c>
      <c r="DJ54">
        <f>IF(ISNA(DD54),NA(),INDEX(Capability!$N$5:$N$54,$B$22))</f>
        <v/>
      </c>
      <c r="DK54">
        <f>IF(ISNA(DD54),NA(),IF(OR(INDEX(Capability!$Q$5:$Q$54,$B$22)="",Settings!$F$7&lt;&gt;"Y"),NA(),INDEX(Capability!$Q$5:$Q$54,$B$22)))</f>
        <v/>
      </c>
      <c r="DL54">
        <f>IF(ISNA(DD54),NA(),IF(OR(INDEX(Capability!$P$5:$P$54,$B$22)="",Settings!$F$7&lt;&gt;"Y"),NA(),INDEX(Capability!$P$5:$P$54,$B$22)))</f>
        <v/>
      </c>
      <c r="DR54">
        <f>IF((DU$1+50)&gt;DS$1,NA(),(DU$1+50)-4)</f>
        <v/>
      </c>
      <c r="DS54">
        <f>IF((DU$1+50)&gt;DS$1,NA(),INDEX('Data Entry'!$H$5:$BE$10004,(DU$1+50)-4,$B$23))</f>
        <v/>
      </c>
      <c r="DT54">
        <f>IF(ISNA(DR54),NA(),INDEX(Capability!$K$5:$K$54,$B$23))</f>
        <v/>
      </c>
      <c r="DU54">
        <f>IF(ISNA(DR54),NA(),INDEX(Capability!$J$5:$J$54,$B$23))</f>
        <v/>
      </c>
      <c r="DV54">
        <f>IF(ISNA(DR54),NA(),INDEX(Capability!$L$5:$L$54,$B$23))</f>
        <v/>
      </c>
      <c r="DW54">
        <f>IF(OR(ISNA(DS54),ISNA(DS53)),NA(),ABS(DS54-DS53))</f>
        <v/>
      </c>
      <c r="DX54">
        <f>IF(ISNA(DR54),NA(),INDEX(Capability!$N$5:$N$54,$B$23))</f>
        <v/>
      </c>
      <c r="DY54">
        <f>IF(ISNA(DR54),NA(),IF(OR(INDEX(Capability!$Q$5:$Q$54,$B$23)="",Settings!$F$7&lt;&gt;"Y"),NA(),INDEX(Capability!$Q$5:$Q$54,$B$23)))</f>
        <v/>
      </c>
      <c r="DZ54">
        <f>IF(ISNA(DR54),NA(),IF(OR(INDEX(Capability!$P$5:$P$54,$B$23)="",Settings!$F$7&lt;&gt;"Y"),NA(),INDEX(Capability!$P$5:$P$54,$B$23)))</f>
        <v/>
      </c>
    </row>
    <row r="55">
      <c r="A55" s="35" t="inlineStr">
        <is>
          <t>UCL</t>
        </is>
      </c>
      <c r="B55" s="23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P55">
        <f>IF((CS$1+51)&gt;CQ$1,NA(),(CS$1+51)-4)</f>
        <v/>
      </c>
      <c r="CQ55">
        <f>IF((CS$1+51)&gt;CQ$1,NA(),INDEX('Data Entry'!$H$5:$BE$10004,(CS$1+51)-4,$B$21))</f>
        <v/>
      </c>
      <c r="CR55">
        <f>IF(ISNA(CP55),NA(),INDEX(Capability!$K$5:$K$54,$B$21))</f>
        <v/>
      </c>
      <c r="CS55">
        <f>IF(ISNA(CP55),NA(),INDEX(Capability!$J$5:$J$54,$B$21))</f>
        <v/>
      </c>
      <c r="CT55">
        <f>IF(ISNA(CP55),NA(),INDEX(Capability!$L$5:$L$54,$B$21))</f>
        <v/>
      </c>
      <c r="CU55">
        <f>IF(OR(ISNA(CQ55),ISNA(CQ54)),NA(),ABS(CQ55-CQ54))</f>
        <v/>
      </c>
      <c r="CV55">
        <f>IF(ISNA(CP55),NA(),INDEX(Capability!$N$5:$N$54,$B$21))</f>
        <v/>
      </c>
      <c r="CW55">
        <f>IF(ISNA(CP55),NA(),IF(OR(INDEX(Capability!$Q$5:$Q$54,$B$21)="",Settings!$F$7&lt;&gt;"Y"),NA(),INDEX(Capability!$Q$5:$Q$54,$B$21)))</f>
        <v/>
      </c>
      <c r="CX55">
        <f>IF(ISNA(CP55),NA(),IF(OR(INDEX(Capability!$P$5:$P$54,$B$21)="",Settings!$F$7&lt;&gt;"Y"),NA(),INDEX(Capability!$P$5:$P$54,$B$21)))</f>
        <v/>
      </c>
      <c r="DD55">
        <f>IF((DG$1+51)&gt;DE$1,NA(),(DG$1+51)-4)</f>
        <v/>
      </c>
      <c r="DE55">
        <f>IF((DG$1+51)&gt;DE$1,NA(),INDEX('Data Entry'!$H$5:$BE$10004,(DG$1+51)-4,$B$22))</f>
        <v/>
      </c>
      <c r="DF55">
        <f>IF(ISNA(DD55),NA(),INDEX(Capability!$K$5:$K$54,$B$22))</f>
        <v/>
      </c>
      <c r="DG55">
        <f>IF(ISNA(DD55),NA(),INDEX(Capability!$J$5:$J$54,$B$22))</f>
        <v/>
      </c>
      <c r="DH55">
        <f>IF(ISNA(DD55),NA(),INDEX(Capability!$L$5:$L$54,$B$22))</f>
        <v/>
      </c>
      <c r="DI55">
        <f>IF(OR(ISNA(DE55),ISNA(DE54)),NA(),ABS(DE55-DE54))</f>
        <v/>
      </c>
      <c r="DJ55">
        <f>IF(ISNA(DD55),NA(),INDEX(Capability!$N$5:$N$54,$B$22))</f>
        <v/>
      </c>
      <c r="DK55">
        <f>IF(ISNA(DD55),NA(),IF(OR(INDEX(Capability!$Q$5:$Q$54,$B$22)="",Settings!$F$7&lt;&gt;"Y"),NA(),INDEX(Capability!$Q$5:$Q$54,$B$22)))</f>
        <v/>
      </c>
      <c r="DL55">
        <f>IF(ISNA(DD55),NA(),IF(OR(INDEX(Capability!$P$5:$P$54,$B$22)="",Settings!$F$7&lt;&gt;"Y"),NA(),INDEX(Capability!$P$5:$P$54,$B$22)))</f>
        <v/>
      </c>
      <c r="DR55">
        <f>IF((DU$1+51)&gt;DS$1,NA(),(DU$1+51)-4)</f>
        <v/>
      </c>
      <c r="DS55">
        <f>IF((DU$1+51)&gt;DS$1,NA(),INDEX('Data Entry'!$H$5:$BE$10004,(DU$1+51)-4,$B$23))</f>
        <v/>
      </c>
      <c r="DT55">
        <f>IF(ISNA(DR55),NA(),INDEX(Capability!$K$5:$K$54,$B$23))</f>
        <v/>
      </c>
      <c r="DU55">
        <f>IF(ISNA(DR55),NA(),INDEX(Capability!$J$5:$J$54,$B$23))</f>
        <v/>
      </c>
      <c r="DV55">
        <f>IF(ISNA(DR55),NA(),INDEX(Capability!$L$5:$L$54,$B$23))</f>
        <v/>
      </c>
      <c r="DW55">
        <f>IF(OR(ISNA(DS55),ISNA(DS54)),NA(),ABS(DS55-DS54))</f>
        <v/>
      </c>
      <c r="DX55">
        <f>IF(ISNA(DR55),NA(),INDEX(Capability!$N$5:$N$54,$B$23))</f>
        <v/>
      </c>
      <c r="DY55">
        <f>IF(ISNA(DR55),NA(),IF(OR(INDEX(Capability!$Q$5:$Q$54,$B$23)="",Settings!$F$7&lt;&gt;"Y"),NA(),INDEX(Capability!$Q$5:$Q$54,$B$23)))</f>
        <v/>
      </c>
      <c r="DZ55">
        <f>IF(ISNA(DR55),NA(),IF(OR(INDEX(Capability!$P$5:$P$54,$B$23)="",Settings!$F$7&lt;&gt;"Y"),NA(),INDEX(Capability!$P$5:$P$54,$B$23)))</f>
        <v/>
      </c>
    </row>
    <row r="56">
      <c r="A56" s="35" t="inlineStr">
        <is>
          <t>CL</t>
        </is>
      </c>
      <c r="B56" s="23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P56">
        <f>IF((CS$1+52)&gt;CQ$1,NA(),(CS$1+52)-4)</f>
        <v/>
      </c>
      <c r="CQ56">
        <f>IF((CS$1+52)&gt;CQ$1,NA(),INDEX('Data Entry'!$H$5:$BE$10004,(CS$1+52)-4,$B$21))</f>
        <v/>
      </c>
      <c r="CR56">
        <f>IF(ISNA(CP56),NA(),INDEX(Capability!$K$5:$K$54,$B$21))</f>
        <v/>
      </c>
      <c r="CS56">
        <f>IF(ISNA(CP56),NA(),INDEX(Capability!$J$5:$J$54,$B$21))</f>
        <v/>
      </c>
      <c r="CT56">
        <f>IF(ISNA(CP56),NA(),INDEX(Capability!$L$5:$L$54,$B$21))</f>
        <v/>
      </c>
      <c r="CU56">
        <f>IF(OR(ISNA(CQ56),ISNA(CQ55)),NA(),ABS(CQ56-CQ55))</f>
        <v/>
      </c>
      <c r="CV56">
        <f>IF(ISNA(CP56),NA(),INDEX(Capability!$N$5:$N$54,$B$21))</f>
        <v/>
      </c>
      <c r="CW56">
        <f>IF(ISNA(CP56),NA(),IF(OR(INDEX(Capability!$Q$5:$Q$54,$B$21)="",Settings!$F$7&lt;&gt;"Y"),NA(),INDEX(Capability!$Q$5:$Q$54,$B$21)))</f>
        <v/>
      </c>
      <c r="CX56">
        <f>IF(ISNA(CP56),NA(),IF(OR(INDEX(Capability!$P$5:$P$54,$B$21)="",Settings!$F$7&lt;&gt;"Y"),NA(),INDEX(Capability!$P$5:$P$54,$B$21)))</f>
        <v/>
      </c>
      <c r="DD56">
        <f>IF((DG$1+52)&gt;DE$1,NA(),(DG$1+52)-4)</f>
        <v/>
      </c>
      <c r="DE56">
        <f>IF((DG$1+52)&gt;DE$1,NA(),INDEX('Data Entry'!$H$5:$BE$10004,(DG$1+52)-4,$B$22))</f>
        <v/>
      </c>
      <c r="DF56">
        <f>IF(ISNA(DD56),NA(),INDEX(Capability!$K$5:$K$54,$B$22))</f>
        <v/>
      </c>
      <c r="DG56">
        <f>IF(ISNA(DD56),NA(),INDEX(Capability!$J$5:$J$54,$B$22))</f>
        <v/>
      </c>
      <c r="DH56">
        <f>IF(ISNA(DD56),NA(),INDEX(Capability!$L$5:$L$54,$B$22))</f>
        <v/>
      </c>
      <c r="DI56">
        <f>IF(OR(ISNA(DE56),ISNA(DE55)),NA(),ABS(DE56-DE55))</f>
        <v/>
      </c>
      <c r="DJ56">
        <f>IF(ISNA(DD56),NA(),INDEX(Capability!$N$5:$N$54,$B$22))</f>
        <v/>
      </c>
      <c r="DK56">
        <f>IF(ISNA(DD56),NA(),IF(OR(INDEX(Capability!$Q$5:$Q$54,$B$22)="",Settings!$F$7&lt;&gt;"Y"),NA(),INDEX(Capability!$Q$5:$Q$54,$B$22)))</f>
        <v/>
      </c>
      <c r="DL56">
        <f>IF(ISNA(DD56),NA(),IF(OR(INDEX(Capability!$P$5:$P$54,$B$22)="",Settings!$F$7&lt;&gt;"Y"),NA(),INDEX(Capability!$P$5:$P$54,$B$22)))</f>
        <v/>
      </c>
      <c r="DR56">
        <f>IF((DU$1+52)&gt;DS$1,NA(),(DU$1+52)-4)</f>
        <v/>
      </c>
      <c r="DS56">
        <f>IF((DU$1+52)&gt;DS$1,NA(),INDEX('Data Entry'!$H$5:$BE$10004,(DU$1+52)-4,$B$23))</f>
        <v/>
      </c>
      <c r="DT56">
        <f>IF(ISNA(DR56),NA(),INDEX(Capability!$K$5:$K$54,$B$23))</f>
        <v/>
      </c>
      <c r="DU56">
        <f>IF(ISNA(DR56),NA(),INDEX(Capability!$J$5:$J$54,$B$23))</f>
        <v/>
      </c>
      <c r="DV56">
        <f>IF(ISNA(DR56),NA(),INDEX(Capability!$L$5:$L$54,$B$23))</f>
        <v/>
      </c>
      <c r="DW56">
        <f>IF(OR(ISNA(DS56),ISNA(DS55)),NA(),ABS(DS56-DS55))</f>
        <v/>
      </c>
      <c r="DX56">
        <f>IF(ISNA(DR56),NA(),INDEX(Capability!$N$5:$N$54,$B$23))</f>
        <v/>
      </c>
      <c r="DY56">
        <f>IF(ISNA(DR56),NA(),IF(OR(INDEX(Capability!$Q$5:$Q$54,$B$23)="",Settings!$F$7&lt;&gt;"Y"),NA(),INDEX(Capability!$Q$5:$Q$54,$B$23)))</f>
        <v/>
      </c>
      <c r="DZ56">
        <f>IF(ISNA(DR56),NA(),IF(OR(INDEX(Capability!$P$5:$P$54,$B$23)="",Settings!$F$7&lt;&gt;"Y"),NA(),INDEX(Capability!$P$5:$P$54,$B$23)))</f>
        <v/>
      </c>
    </row>
    <row r="57">
      <c r="A57" s="35" t="inlineStr">
        <is>
          <t>LCL</t>
        </is>
      </c>
      <c r="B57" s="23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P57">
        <f>IF((CS$1+53)&gt;CQ$1,NA(),(CS$1+53)-4)</f>
        <v/>
      </c>
      <c r="CQ57">
        <f>IF((CS$1+53)&gt;CQ$1,NA(),INDEX('Data Entry'!$H$5:$BE$10004,(CS$1+53)-4,$B$21))</f>
        <v/>
      </c>
      <c r="CR57">
        <f>IF(ISNA(CP57),NA(),INDEX(Capability!$K$5:$K$54,$B$21))</f>
        <v/>
      </c>
      <c r="CS57">
        <f>IF(ISNA(CP57),NA(),INDEX(Capability!$J$5:$J$54,$B$21))</f>
        <v/>
      </c>
      <c r="CT57">
        <f>IF(ISNA(CP57),NA(),INDEX(Capability!$L$5:$L$54,$B$21))</f>
        <v/>
      </c>
      <c r="CU57">
        <f>IF(OR(ISNA(CQ57),ISNA(CQ56)),NA(),ABS(CQ57-CQ56))</f>
        <v/>
      </c>
      <c r="CV57">
        <f>IF(ISNA(CP57),NA(),INDEX(Capability!$N$5:$N$54,$B$21))</f>
        <v/>
      </c>
      <c r="CW57">
        <f>IF(ISNA(CP57),NA(),IF(OR(INDEX(Capability!$Q$5:$Q$54,$B$21)="",Settings!$F$7&lt;&gt;"Y"),NA(),INDEX(Capability!$Q$5:$Q$54,$B$21)))</f>
        <v/>
      </c>
      <c r="CX57">
        <f>IF(ISNA(CP57),NA(),IF(OR(INDEX(Capability!$P$5:$P$54,$B$21)="",Settings!$F$7&lt;&gt;"Y"),NA(),INDEX(Capability!$P$5:$P$54,$B$21)))</f>
        <v/>
      </c>
      <c r="DD57">
        <f>IF((DG$1+53)&gt;DE$1,NA(),(DG$1+53)-4)</f>
        <v/>
      </c>
      <c r="DE57">
        <f>IF((DG$1+53)&gt;DE$1,NA(),INDEX('Data Entry'!$H$5:$BE$10004,(DG$1+53)-4,$B$22))</f>
        <v/>
      </c>
      <c r="DF57">
        <f>IF(ISNA(DD57),NA(),INDEX(Capability!$K$5:$K$54,$B$22))</f>
        <v/>
      </c>
      <c r="DG57">
        <f>IF(ISNA(DD57),NA(),INDEX(Capability!$J$5:$J$54,$B$22))</f>
        <v/>
      </c>
      <c r="DH57">
        <f>IF(ISNA(DD57),NA(),INDEX(Capability!$L$5:$L$54,$B$22))</f>
        <v/>
      </c>
      <c r="DI57">
        <f>IF(OR(ISNA(DE57),ISNA(DE56)),NA(),ABS(DE57-DE56))</f>
        <v/>
      </c>
      <c r="DJ57">
        <f>IF(ISNA(DD57),NA(),INDEX(Capability!$N$5:$N$54,$B$22))</f>
        <v/>
      </c>
      <c r="DK57">
        <f>IF(ISNA(DD57),NA(),IF(OR(INDEX(Capability!$Q$5:$Q$54,$B$22)="",Settings!$F$7&lt;&gt;"Y"),NA(),INDEX(Capability!$Q$5:$Q$54,$B$22)))</f>
        <v/>
      </c>
      <c r="DL57">
        <f>IF(ISNA(DD57),NA(),IF(OR(INDEX(Capability!$P$5:$P$54,$B$22)="",Settings!$F$7&lt;&gt;"Y"),NA(),INDEX(Capability!$P$5:$P$54,$B$22)))</f>
        <v/>
      </c>
      <c r="DR57">
        <f>IF((DU$1+53)&gt;DS$1,NA(),(DU$1+53)-4)</f>
        <v/>
      </c>
      <c r="DS57">
        <f>IF((DU$1+53)&gt;DS$1,NA(),INDEX('Data Entry'!$H$5:$BE$10004,(DU$1+53)-4,$B$23))</f>
        <v/>
      </c>
      <c r="DT57">
        <f>IF(ISNA(DR57),NA(),INDEX(Capability!$K$5:$K$54,$B$23))</f>
        <v/>
      </c>
      <c r="DU57">
        <f>IF(ISNA(DR57),NA(),INDEX(Capability!$J$5:$J$54,$B$23))</f>
        <v/>
      </c>
      <c r="DV57">
        <f>IF(ISNA(DR57),NA(),INDEX(Capability!$L$5:$L$54,$B$23))</f>
        <v/>
      </c>
      <c r="DW57">
        <f>IF(OR(ISNA(DS57),ISNA(DS56)),NA(),ABS(DS57-DS56))</f>
        <v/>
      </c>
      <c r="DX57">
        <f>IF(ISNA(DR57),NA(),INDEX(Capability!$N$5:$N$54,$B$23))</f>
        <v/>
      </c>
      <c r="DY57">
        <f>IF(ISNA(DR57),NA(),IF(OR(INDEX(Capability!$Q$5:$Q$54,$B$23)="",Settings!$F$7&lt;&gt;"Y"),NA(),INDEX(Capability!$Q$5:$Q$54,$B$23)))</f>
        <v/>
      </c>
      <c r="DZ57">
        <f>IF(ISNA(DR57),NA(),IF(OR(INDEX(Capability!$P$5:$P$54,$B$23)="",Settings!$F$7&lt;&gt;"Y"),NA(),INDEX(Capability!$P$5:$P$54,$B$23)))</f>
        <v/>
      </c>
    </row>
    <row r="58">
      <c r="A58" s="35" t="inlineStr">
        <is>
          <t>mR-bar</t>
        </is>
      </c>
      <c r="B58" s="23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P58">
        <f>IF((CS$1+54)&gt;CQ$1,NA(),(CS$1+54)-4)</f>
        <v/>
      </c>
      <c r="CQ58">
        <f>IF((CS$1+54)&gt;CQ$1,NA(),INDEX('Data Entry'!$H$5:$BE$10004,(CS$1+54)-4,$B$21))</f>
        <v/>
      </c>
      <c r="CR58">
        <f>IF(ISNA(CP58),NA(),INDEX(Capability!$K$5:$K$54,$B$21))</f>
        <v/>
      </c>
      <c r="CS58">
        <f>IF(ISNA(CP58),NA(),INDEX(Capability!$J$5:$J$54,$B$21))</f>
        <v/>
      </c>
      <c r="CT58">
        <f>IF(ISNA(CP58),NA(),INDEX(Capability!$L$5:$L$54,$B$21))</f>
        <v/>
      </c>
      <c r="CU58">
        <f>IF(OR(ISNA(CQ58),ISNA(CQ57)),NA(),ABS(CQ58-CQ57))</f>
        <v/>
      </c>
      <c r="CV58">
        <f>IF(ISNA(CP58),NA(),INDEX(Capability!$N$5:$N$54,$B$21))</f>
        <v/>
      </c>
      <c r="CW58">
        <f>IF(ISNA(CP58),NA(),IF(OR(INDEX(Capability!$Q$5:$Q$54,$B$21)="",Settings!$F$7&lt;&gt;"Y"),NA(),INDEX(Capability!$Q$5:$Q$54,$B$21)))</f>
        <v/>
      </c>
      <c r="CX58">
        <f>IF(ISNA(CP58),NA(),IF(OR(INDEX(Capability!$P$5:$P$54,$B$21)="",Settings!$F$7&lt;&gt;"Y"),NA(),INDEX(Capability!$P$5:$P$54,$B$21)))</f>
        <v/>
      </c>
      <c r="DD58">
        <f>IF((DG$1+54)&gt;DE$1,NA(),(DG$1+54)-4)</f>
        <v/>
      </c>
      <c r="DE58">
        <f>IF((DG$1+54)&gt;DE$1,NA(),INDEX('Data Entry'!$H$5:$BE$10004,(DG$1+54)-4,$B$22))</f>
        <v/>
      </c>
      <c r="DF58">
        <f>IF(ISNA(DD58),NA(),INDEX(Capability!$K$5:$K$54,$B$22))</f>
        <v/>
      </c>
      <c r="DG58">
        <f>IF(ISNA(DD58),NA(),INDEX(Capability!$J$5:$J$54,$B$22))</f>
        <v/>
      </c>
      <c r="DH58">
        <f>IF(ISNA(DD58),NA(),INDEX(Capability!$L$5:$L$54,$B$22))</f>
        <v/>
      </c>
      <c r="DI58">
        <f>IF(OR(ISNA(DE58),ISNA(DE57)),NA(),ABS(DE58-DE57))</f>
        <v/>
      </c>
      <c r="DJ58">
        <f>IF(ISNA(DD58),NA(),INDEX(Capability!$N$5:$N$54,$B$22))</f>
        <v/>
      </c>
      <c r="DK58">
        <f>IF(ISNA(DD58),NA(),IF(OR(INDEX(Capability!$Q$5:$Q$54,$B$22)="",Settings!$F$7&lt;&gt;"Y"),NA(),INDEX(Capability!$Q$5:$Q$54,$B$22)))</f>
        <v/>
      </c>
      <c r="DL58">
        <f>IF(ISNA(DD58),NA(),IF(OR(INDEX(Capability!$P$5:$P$54,$B$22)="",Settings!$F$7&lt;&gt;"Y"),NA(),INDEX(Capability!$P$5:$P$54,$B$22)))</f>
        <v/>
      </c>
      <c r="DR58">
        <f>IF((DU$1+54)&gt;DS$1,NA(),(DU$1+54)-4)</f>
        <v/>
      </c>
      <c r="DS58">
        <f>IF((DU$1+54)&gt;DS$1,NA(),INDEX('Data Entry'!$H$5:$BE$10004,(DU$1+54)-4,$B$23))</f>
        <v/>
      </c>
      <c r="DT58">
        <f>IF(ISNA(DR58),NA(),INDEX(Capability!$K$5:$K$54,$B$23))</f>
        <v/>
      </c>
      <c r="DU58">
        <f>IF(ISNA(DR58),NA(),INDEX(Capability!$J$5:$J$54,$B$23))</f>
        <v/>
      </c>
      <c r="DV58">
        <f>IF(ISNA(DR58),NA(),INDEX(Capability!$L$5:$L$54,$B$23))</f>
        <v/>
      </c>
      <c r="DW58">
        <f>IF(OR(ISNA(DS58),ISNA(DS57)),NA(),ABS(DS58-DS57))</f>
        <v/>
      </c>
      <c r="DX58">
        <f>IF(ISNA(DR58),NA(),INDEX(Capability!$N$5:$N$54,$B$23))</f>
        <v/>
      </c>
      <c r="DY58">
        <f>IF(ISNA(DR58),NA(),IF(OR(INDEX(Capability!$Q$5:$Q$54,$B$23)="",Settings!$F$7&lt;&gt;"Y"),NA(),INDEX(Capability!$Q$5:$Q$54,$B$23)))</f>
        <v/>
      </c>
      <c r="DZ58">
        <f>IF(ISNA(DR58),NA(),IF(OR(INDEX(Capability!$P$5:$P$54,$B$23)="",Settings!$F$7&lt;&gt;"Y"),NA(),INDEX(Capability!$P$5:$P$54,$B$23)))</f>
        <v/>
      </c>
    </row>
    <row r="59">
      <c r="A59" s="35" t="inlineStr">
        <is>
          <t>mR UCL</t>
        </is>
      </c>
      <c r="B59" s="23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P59">
        <f>IF((CS$1+55)&gt;CQ$1,NA(),(CS$1+55)-4)</f>
        <v/>
      </c>
      <c r="CQ59">
        <f>IF((CS$1+55)&gt;CQ$1,NA(),INDEX('Data Entry'!$H$5:$BE$10004,(CS$1+55)-4,$B$21))</f>
        <v/>
      </c>
      <c r="CR59">
        <f>IF(ISNA(CP59),NA(),INDEX(Capability!$K$5:$K$54,$B$21))</f>
        <v/>
      </c>
      <c r="CS59">
        <f>IF(ISNA(CP59),NA(),INDEX(Capability!$J$5:$J$54,$B$21))</f>
        <v/>
      </c>
      <c r="CT59">
        <f>IF(ISNA(CP59),NA(),INDEX(Capability!$L$5:$L$54,$B$21))</f>
        <v/>
      </c>
      <c r="CU59">
        <f>IF(OR(ISNA(CQ59),ISNA(CQ58)),NA(),ABS(CQ59-CQ58))</f>
        <v/>
      </c>
      <c r="CV59">
        <f>IF(ISNA(CP59),NA(),INDEX(Capability!$N$5:$N$54,$B$21))</f>
        <v/>
      </c>
      <c r="CW59">
        <f>IF(ISNA(CP59),NA(),IF(OR(INDEX(Capability!$Q$5:$Q$54,$B$21)="",Settings!$F$7&lt;&gt;"Y"),NA(),INDEX(Capability!$Q$5:$Q$54,$B$21)))</f>
        <v/>
      </c>
      <c r="CX59">
        <f>IF(ISNA(CP59),NA(),IF(OR(INDEX(Capability!$P$5:$P$54,$B$21)="",Settings!$F$7&lt;&gt;"Y"),NA(),INDEX(Capability!$P$5:$P$54,$B$21)))</f>
        <v/>
      </c>
      <c r="DD59">
        <f>IF((DG$1+55)&gt;DE$1,NA(),(DG$1+55)-4)</f>
        <v/>
      </c>
      <c r="DE59">
        <f>IF((DG$1+55)&gt;DE$1,NA(),INDEX('Data Entry'!$H$5:$BE$10004,(DG$1+55)-4,$B$22))</f>
        <v/>
      </c>
      <c r="DF59">
        <f>IF(ISNA(DD59),NA(),INDEX(Capability!$K$5:$K$54,$B$22))</f>
        <v/>
      </c>
      <c r="DG59">
        <f>IF(ISNA(DD59),NA(),INDEX(Capability!$J$5:$J$54,$B$22))</f>
        <v/>
      </c>
      <c r="DH59">
        <f>IF(ISNA(DD59),NA(),INDEX(Capability!$L$5:$L$54,$B$22))</f>
        <v/>
      </c>
      <c r="DI59">
        <f>IF(OR(ISNA(DE59),ISNA(DE58)),NA(),ABS(DE59-DE58))</f>
        <v/>
      </c>
      <c r="DJ59">
        <f>IF(ISNA(DD59),NA(),INDEX(Capability!$N$5:$N$54,$B$22))</f>
        <v/>
      </c>
      <c r="DK59">
        <f>IF(ISNA(DD59),NA(),IF(OR(INDEX(Capability!$Q$5:$Q$54,$B$22)="",Settings!$F$7&lt;&gt;"Y"),NA(),INDEX(Capability!$Q$5:$Q$54,$B$22)))</f>
        <v/>
      </c>
      <c r="DL59">
        <f>IF(ISNA(DD59),NA(),IF(OR(INDEX(Capability!$P$5:$P$54,$B$22)="",Settings!$F$7&lt;&gt;"Y"),NA(),INDEX(Capability!$P$5:$P$54,$B$22)))</f>
        <v/>
      </c>
      <c r="DR59">
        <f>IF((DU$1+55)&gt;DS$1,NA(),(DU$1+55)-4)</f>
        <v/>
      </c>
      <c r="DS59">
        <f>IF((DU$1+55)&gt;DS$1,NA(),INDEX('Data Entry'!$H$5:$BE$10004,(DU$1+55)-4,$B$23))</f>
        <v/>
      </c>
      <c r="DT59">
        <f>IF(ISNA(DR59),NA(),INDEX(Capability!$K$5:$K$54,$B$23))</f>
        <v/>
      </c>
      <c r="DU59">
        <f>IF(ISNA(DR59),NA(),INDEX(Capability!$J$5:$J$54,$B$23))</f>
        <v/>
      </c>
      <c r="DV59">
        <f>IF(ISNA(DR59),NA(),INDEX(Capability!$L$5:$L$54,$B$23))</f>
        <v/>
      </c>
      <c r="DW59">
        <f>IF(OR(ISNA(DS59),ISNA(DS58)),NA(),ABS(DS59-DS58))</f>
        <v/>
      </c>
      <c r="DX59">
        <f>IF(ISNA(DR59),NA(),INDEX(Capability!$N$5:$N$54,$B$23))</f>
        <v/>
      </c>
      <c r="DY59">
        <f>IF(ISNA(DR59),NA(),IF(OR(INDEX(Capability!$Q$5:$Q$54,$B$23)="",Settings!$F$7&lt;&gt;"Y"),NA(),INDEX(Capability!$Q$5:$Q$54,$B$23)))</f>
        <v/>
      </c>
      <c r="DZ59">
        <f>IF(ISNA(DR59),NA(),IF(OR(INDEX(Capability!$P$5:$P$54,$B$23)="",Settings!$F$7&lt;&gt;"Y"),NA(),INDEX(Capability!$P$5:$P$54,$B$23)))</f>
        <v/>
      </c>
    </row>
    <row r="60">
      <c r="A60" s="37" t="inlineStr">
        <is>
          <t>SPECIFICATION</t>
        </is>
      </c>
      <c r="B60" s="28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P60">
        <f>IF((CS$1+56)&gt;CQ$1,NA(),(CS$1+56)-4)</f>
        <v/>
      </c>
      <c r="CQ60">
        <f>IF((CS$1+56)&gt;CQ$1,NA(),INDEX('Data Entry'!$H$5:$BE$10004,(CS$1+56)-4,$B$21))</f>
        <v/>
      </c>
      <c r="CR60">
        <f>IF(ISNA(CP60),NA(),INDEX(Capability!$K$5:$K$54,$B$21))</f>
        <v/>
      </c>
      <c r="CS60">
        <f>IF(ISNA(CP60),NA(),INDEX(Capability!$J$5:$J$54,$B$21))</f>
        <v/>
      </c>
      <c r="CT60">
        <f>IF(ISNA(CP60),NA(),INDEX(Capability!$L$5:$L$54,$B$21))</f>
        <v/>
      </c>
      <c r="CU60">
        <f>IF(OR(ISNA(CQ60),ISNA(CQ59)),NA(),ABS(CQ60-CQ59))</f>
        <v/>
      </c>
      <c r="CV60">
        <f>IF(ISNA(CP60),NA(),INDEX(Capability!$N$5:$N$54,$B$21))</f>
        <v/>
      </c>
      <c r="CW60">
        <f>IF(ISNA(CP60),NA(),IF(OR(INDEX(Capability!$Q$5:$Q$54,$B$21)="",Settings!$F$7&lt;&gt;"Y"),NA(),INDEX(Capability!$Q$5:$Q$54,$B$21)))</f>
        <v/>
      </c>
      <c r="CX60">
        <f>IF(ISNA(CP60),NA(),IF(OR(INDEX(Capability!$P$5:$P$54,$B$21)="",Settings!$F$7&lt;&gt;"Y"),NA(),INDEX(Capability!$P$5:$P$54,$B$21)))</f>
        <v/>
      </c>
      <c r="DD60">
        <f>IF((DG$1+56)&gt;DE$1,NA(),(DG$1+56)-4)</f>
        <v/>
      </c>
      <c r="DE60">
        <f>IF((DG$1+56)&gt;DE$1,NA(),INDEX('Data Entry'!$H$5:$BE$10004,(DG$1+56)-4,$B$22))</f>
        <v/>
      </c>
      <c r="DF60">
        <f>IF(ISNA(DD60),NA(),INDEX(Capability!$K$5:$K$54,$B$22))</f>
        <v/>
      </c>
      <c r="DG60">
        <f>IF(ISNA(DD60),NA(),INDEX(Capability!$J$5:$J$54,$B$22))</f>
        <v/>
      </c>
      <c r="DH60">
        <f>IF(ISNA(DD60),NA(),INDEX(Capability!$L$5:$L$54,$B$22))</f>
        <v/>
      </c>
      <c r="DI60">
        <f>IF(OR(ISNA(DE60),ISNA(DE59)),NA(),ABS(DE60-DE59))</f>
        <v/>
      </c>
      <c r="DJ60">
        <f>IF(ISNA(DD60),NA(),INDEX(Capability!$N$5:$N$54,$B$22))</f>
        <v/>
      </c>
      <c r="DK60">
        <f>IF(ISNA(DD60),NA(),IF(OR(INDEX(Capability!$Q$5:$Q$54,$B$22)="",Settings!$F$7&lt;&gt;"Y"),NA(),INDEX(Capability!$Q$5:$Q$54,$B$22)))</f>
        <v/>
      </c>
      <c r="DL60">
        <f>IF(ISNA(DD60),NA(),IF(OR(INDEX(Capability!$P$5:$P$54,$B$22)="",Settings!$F$7&lt;&gt;"Y"),NA(),INDEX(Capability!$P$5:$P$54,$B$22)))</f>
        <v/>
      </c>
      <c r="DR60">
        <f>IF((DU$1+56)&gt;DS$1,NA(),(DU$1+56)-4)</f>
        <v/>
      </c>
      <c r="DS60">
        <f>IF((DU$1+56)&gt;DS$1,NA(),INDEX('Data Entry'!$H$5:$BE$10004,(DU$1+56)-4,$B$23))</f>
        <v/>
      </c>
      <c r="DT60">
        <f>IF(ISNA(DR60),NA(),INDEX(Capability!$K$5:$K$54,$B$23))</f>
        <v/>
      </c>
      <c r="DU60">
        <f>IF(ISNA(DR60),NA(),INDEX(Capability!$J$5:$J$54,$B$23))</f>
        <v/>
      </c>
      <c r="DV60">
        <f>IF(ISNA(DR60),NA(),INDEX(Capability!$L$5:$L$54,$B$23))</f>
        <v/>
      </c>
      <c r="DW60">
        <f>IF(OR(ISNA(DS60),ISNA(DS59)),NA(),ABS(DS60-DS59))</f>
        <v/>
      </c>
      <c r="DX60">
        <f>IF(ISNA(DR60),NA(),INDEX(Capability!$N$5:$N$54,$B$23))</f>
        <v/>
      </c>
      <c r="DY60">
        <f>IF(ISNA(DR60),NA(),IF(OR(INDEX(Capability!$Q$5:$Q$54,$B$23)="",Settings!$F$7&lt;&gt;"Y"),NA(),INDEX(Capability!$Q$5:$Q$54,$B$23)))</f>
        <v/>
      </c>
      <c r="DZ60">
        <f>IF(ISNA(DR60),NA(),IF(OR(INDEX(Capability!$P$5:$P$54,$B$23)="",Settings!$F$7&lt;&gt;"Y"),NA(),INDEX(Capability!$P$5:$P$54,$B$23)))</f>
        <v/>
      </c>
    </row>
    <row r="61">
      <c r="A61" s="35" t="inlineStr">
        <is>
          <t>USL</t>
        </is>
      </c>
      <c r="B61" s="23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P61">
        <f>IF((CS$1+57)&gt;CQ$1,NA(),(CS$1+57)-4)</f>
        <v/>
      </c>
      <c r="CQ61">
        <f>IF((CS$1+57)&gt;CQ$1,NA(),INDEX('Data Entry'!$H$5:$BE$10004,(CS$1+57)-4,$B$21))</f>
        <v/>
      </c>
      <c r="CR61">
        <f>IF(ISNA(CP61),NA(),INDEX(Capability!$K$5:$K$54,$B$21))</f>
        <v/>
      </c>
      <c r="CS61">
        <f>IF(ISNA(CP61),NA(),INDEX(Capability!$J$5:$J$54,$B$21))</f>
        <v/>
      </c>
      <c r="CT61">
        <f>IF(ISNA(CP61),NA(),INDEX(Capability!$L$5:$L$54,$B$21))</f>
        <v/>
      </c>
      <c r="CU61">
        <f>IF(OR(ISNA(CQ61),ISNA(CQ60)),NA(),ABS(CQ61-CQ60))</f>
        <v/>
      </c>
      <c r="CV61">
        <f>IF(ISNA(CP61),NA(),INDEX(Capability!$N$5:$N$54,$B$21))</f>
        <v/>
      </c>
      <c r="CW61">
        <f>IF(ISNA(CP61),NA(),IF(OR(INDEX(Capability!$Q$5:$Q$54,$B$21)="",Settings!$F$7&lt;&gt;"Y"),NA(),INDEX(Capability!$Q$5:$Q$54,$B$21)))</f>
        <v/>
      </c>
      <c r="CX61">
        <f>IF(ISNA(CP61),NA(),IF(OR(INDEX(Capability!$P$5:$P$54,$B$21)="",Settings!$F$7&lt;&gt;"Y"),NA(),INDEX(Capability!$P$5:$P$54,$B$21)))</f>
        <v/>
      </c>
      <c r="DD61">
        <f>IF((DG$1+57)&gt;DE$1,NA(),(DG$1+57)-4)</f>
        <v/>
      </c>
      <c r="DE61">
        <f>IF((DG$1+57)&gt;DE$1,NA(),INDEX('Data Entry'!$H$5:$BE$10004,(DG$1+57)-4,$B$22))</f>
        <v/>
      </c>
      <c r="DF61">
        <f>IF(ISNA(DD61),NA(),INDEX(Capability!$K$5:$K$54,$B$22))</f>
        <v/>
      </c>
      <c r="DG61">
        <f>IF(ISNA(DD61),NA(),INDEX(Capability!$J$5:$J$54,$B$22))</f>
        <v/>
      </c>
      <c r="DH61">
        <f>IF(ISNA(DD61),NA(),INDEX(Capability!$L$5:$L$54,$B$22))</f>
        <v/>
      </c>
      <c r="DI61">
        <f>IF(OR(ISNA(DE61),ISNA(DE60)),NA(),ABS(DE61-DE60))</f>
        <v/>
      </c>
      <c r="DJ61">
        <f>IF(ISNA(DD61),NA(),INDEX(Capability!$N$5:$N$54,$B$22))</f>
        <v/>
      </c>
      <c r="DK61">
        <f>IF(ISNA(DD61),NA(),IF(OR(INDEX(Capability!$Q$5:$Q$54,$B$22)="",Settings!$F$7&lt;&gt;"Y"),NA(),INDEX(Capability!$Q$5:$Q$54,$B$22)))</f>
        <v/>
      </c>
      <c r="DL61">
        <f>IF(ISNA(DD61),NA(),IF(OR(INDEX(Capability!$P$5:$P$54,$B$22)="",Settings!$F$7&lt;&gt;"Y"),NA(),INDEX(Capability!$P$5:$P$54,$B$22)))</f>
        <v/>
      </c>
      <c r="DR61">
        <f>IF((DU$1+57)&gt;DS$1,NA(),(DU$1+57)-4)</f>
        <v/>
      </c>
      <c r="DS61">
        <f>IF((DU$1+57)&gt;DS$1,NA(),INDEX('Data Entry'!$H$5:$BE$10004,(DU$1+57)-4,$B$23))</f>
        <v/>
      </c>
      <c r="DT61">
        <f>IF(ISNA(DR61),NA(),INDEX(Capability!$K$5:$K$54,$B$23))</f>
        <v/>
      </c>
      <c r="DU61">
        <f>IF(ISNA(DR61),NA(),INDEX(Capability!$J$5:$J$54,$B$23))</f>
        <v/>
      </c>
      <c r="DV61">
        <f>IF(ISNA(DR61),NA(),INDEX(Capability!$L$5:$L$54,$B$23))</f>
        <v/>
      </c>
      <c r="DW61">
        <f>IF(OR(ISNA(DS61),ISNA(DS60)),NA(),ABS(DS61-DS60))</f>
        <v/>
      </c>
      <c r="DX61">
        <f>IF(ISNA(DR61),NA(),INDEX(Capability!$N$5:$N$54,$B$23))</f>
        <v/>
      </c>
      <c r="DY61">
        <f>IF(ISNA(DR61),NA(),IF(OR(INDEX(Capability!$Q$5:$Q$54,$B$23)="",Settings!$F$7&lt;&gt;"Y"),NA(),INDEX(Capability!$Q$5:$Q$54,$B$23)))</f>
        <v/>
      </c>
      <c r="DZ61">
        <f>IF(ISNA(DR61),NA(),IF(OR(INDEX(Capability!$P$5:$P$54,$B$23)="",Settings!$F$7&lt;&gt;"Y"),NA(),INDEX(Capability!$P$5:$P$54,$B$23)))</f>
        <v/>
      </c>
    </row>
    <row r="62">
      <c r="A62" s="35" t="inlineStr">
        <is>
          <t>Nominal</t>
        </is>
      </c>
      <c r="B62" s="23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P62">
        <f>IF((CS$1+58)&gt;CQ$1,NA(),(CS$1+58)-4)</f>
        <v/>
      </c>
      <c r="CQ62">
        <f>IF((CS$1+58)&gt;CQ$1,NA(),INDEX('Data Entry'!$H$5:$BE$10004,(CS$1+58)-4,$B$21))</f>
        <v/>
      </c>
      <c r="CR62">
        <f>IF(ISNA(CP62),NA(),INDEX(Capability!$K$5:$K$54,$B$21))</f>
        <v/>
      </c>
      <c r="CS62">
        <f>IF(ISNA(CP62),NA(),INDEX(Capability!$J$5:$J$54,$B$21))</f>
        <v/>
      </c>
      <c r="CT62">
        <f>IF(ISNA(CP62),NA(),INDEX(Capability!$L$5:$L$54,$B$21))</f>
        <v/>
      </c>
      <c r="CU62">
        <f>IF(OR(ISNA(CQ62),ISNA(CQ61)),NA(),ABS(CQ62-CQ61))</f>
        <v/>
      </c>
      <c r="CV62">
        <f>IF(ISNA(CP62),NA(),INDEX(Capability!$N$5:$N$54,$B$21))</f>
        <v/>
      </c>
      <c r="CW62">
        <f>IF(ISNA(CP62),NA(),IF(OR(INDEX(Capability!$Q$5:$Q$54,$B$21)="",Settings!$F$7&lt;&gt;"Y"),NA(),INDEX(Capability!$Q$5:$Q$54,$B$21)))</f>
        <v/>
      </c>
      <c r="CX62">
        <f>IF(ISNA(CP62),NA(),IF(OR(INDEX(Capability!$P$5:$P$54,$B$21)="",Settings!$F$7&lt;&gt;"Y"),NA(),INDEX(Capability!$P$5:$P$54,$B$21)))</f>
        <v/>
      </c>
      <c r="DD62">
        <f>IF((DG$1+58)&gt;DE$1,NA(),(DG$1+58)-4)</f>
        <v/>
      </c>
      <c r="DE62">
        <f>IF((DG$1+58)&gt;DE$1,NA(),INDEX('Data Entry'!$H$5:$BE$10004,(DG$1+58)-4,$B$22))</f>
        <v/>
      </c>
      <c r="DF62">
        <f>IF(ISNA(DD62),NA(),INDEX(Capability!$K$5:$K$54,$B$22))</f>
        <v/>
      </c>
      <c r="DG62">
        <f>IF(ISNA(DD62),NA(),INDEX(Capability!$J$5:$J$54,$B$22))</f>
        <v/>
      </c>
      <c r="DH62">
        <f>IF(ISNA(DD62),NA(),INDEX(Capability!$L$5:$L$54,$B$22))</f>
        <v/>
      </c>
      <c r="DI62">
        <f>IF(OR(ISNA(DE62),ISNA(DE61)),NA(),ABS(DE62-DE61))</f>
        <v/>
      </c>
      <c r="DJ62">
        <f>IF(ISNA(DD62),NA(),INDEX(Capability!$N$5:$N$54,$B$22))</f>
        <v/>
      </c>
      <c r="DK62">
        <f>IF(ISNA(DD62),NA(),IF(OR(INDEX(Capability!$Q$5:$Q$54,$B$22)="",Settings!$F$7&lt;&gt;"Y"),NA(),INDEX(Capability!$Q$5:$Q$54,$B$22)))</f>
        <v/>
      </c>
      <c r="DL62">
        <f>IF(ISNA(DD62),NA(),IF(OR(INDEX(Capability!$P$5:$P$54,$B$22)="",Settings!$F$7&lt;&gt;"Y"),NA(),INDEX(Capability!$P$5:$P$54,$B$22)))</f>
        <v/>
      </c>
      <c r="DR62">
        <f>IF((DU$1+58)&gt;DS$1,NA(),(DU$1+58)-4)</f>
        <v/>
      </c>
      <c r="DS62">
        <f>IF((DU$1+58)&gt;DS$1,NA(),INDEX('Data Entry'!$H$5:$BE$10004,(DU$1+58)-4,$B$23))</f>
        <v/>
      </c>
      <c r="DT62">
        <f>IF(ISNA(DR62),NA(),INDEX(Capability!$K$5:$K$54,$B$23))</f>
        <v/>
      </c>
      <c r="DU62">
        <f>IF(ISNA(DR62),NA(),INDEX(Capability!$J$5:$J$54,$B$23))</f>
        <v/>
      </c>
      <c r="DV62">
        <f>IF(ISNA(DR62),NA(),INDEX(Capability!$L$5:$L$54,$B$23))</f>
        <v/>
      </c>
      <c r="DW62">
        <f>IF(OR(ISNA(DS62),ISNA(DS61)),NA(),ABS(DS62-DS61))</f>
        <v/>
      </c>
      <c r="DX62">
        <f>IF(ISNA(DR62),NA(),INDEX(Capability!$N$5:$N$54,$B$23))</f>
        <v/>
      </c>
      <c r="DY62">
        <f>IF(ISNA(DR62),NA(),IF(OR(INDEX(Capability!$Q$5:$Q$54,$B$23)="",Settings!$F$7&lt;&gt;"Y"),NA(),INDEX(Capability!$Q$5:$Q$54,$B$23)))</f>
        <v/>
      </c>
      <c r="DZ62">
        <f>IF(ISNA(DR62),NA(),IF(OR(INDEX(Capability!$P$5:$P$54,$B$23)="",Settings!$F$7&lt;&gt;"Y"),NA(),INDEX(Capability!$P$5:$P$54,$B$23)))</f>
        <v/>
      </c>
    </row>
    <row r="63">
      <c r="A63" s="35" t="inlineStr">
        <is>
          <t>LSL</t>
        </is>
      </c>
      <c r="B63" s="23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P63">
        <f>IF((CS$1+59)&gt;CQ$1,NA(),(CS$1+59)-4)</f>
        <v/>
      </c>
      <c r="CQ63">
        <f>IF((CS$1+59)&gt;CQ$1,NA(),INDEX('Data Entry'!$H$5:$BE$10004,(CS$1+59)-4,$B$21))</f>
        <v/>
      </c>
      <c r="CR63">
        <f>IF(ISNA(CP63),NA(),INDEX(Capability!$K$5:$K$54,$B$21))</f>
        <v/>
      </c>
      <c r="CS63">
        <f>IF(ISNA(CP63),NA(),INDEX(Capability!$J$5:$J$54,$B$21))</f>
        <v/>
      </c>
      <c r="CT63">
        <f>IF(ISNA(CP63),NA(),INDEX(Capability!$L$5:$L$54,$B$21))</f>
        <v/>
      </c>
      <c r="CU63">
        <f>IF(OR(ISNA(CQ63),ISNA(CQ62)),NA(),ABS(CQ63-CQ62))</f>
        <v/>
      </c>
      <c r="CV63">
        <f>IF(ISNA(CP63),NA(),INDEX(Capability!$N$5:$N$54,$B$21))</f>
        <v/>
      </c>
      <c r="CW63">
        <f>IF(ISNA(CP63),NA(),IF(OR(INDEX(Capability!$Q$5:$Q$54,$B$21)="",Settings!$F$7&lt;&gt;"Y"),NA(),INDEX(Capability!$Q$5:$Q$54,$B$21)))</f>
        <v/>
      </c>
      <c r="CX63">
        <f>IF(ISNA(CP63),NA(),IF(OR(INDEX(Capability!$P$5:$P$54,$B$21)="",Settings!$F$7&lt;&gt;"Y"),NA(),INDEX(Capability!$P$5:$P$54,$B$21)))</f>
        <v/>
      </c>
      <c r="DD63">
        <f>IF((DG$1+59)&gt;DE$1,NA(),(DG$1+59)-4)</f>
        <v/>
      </c>
      <c r="DE63">
        <f>IF((DG$1+59)&gt;DE$1,NA(),INDEX('Data Entry'!$H$5:$BE$10004,(DG$1+59)-4,$B$22))</f>
        <v/>
      </c>
      <c r="DF63">
        <f>IF(ISNA(DD63),NA(),INDEX(Capability!$K$5:$K$54,$B$22))</f>
        <v/>
      </c>
      <c r="DG63">
        <f>IF(ISNA(DD63),NA(),INDEX(Capability!$J$5:$J$54,$B$22))</f>
        <v/>
      </c>
      <c r="DH63">
        <f>IF(ISNA(DD63),NA(),INDEX(Capability!$L$5:$L$54,$B$22))</f>
        <v/>
      </c>
      <c r="DI63">
        <f>IF(OR(ISNA(DE63),ISNA(DE62)),NA(),ABS(DE63-DE62))</f>
        <v/>
      </c>
      <c r="DJ63">
        <f>IF(ISNA(DD63),NA(),INDEX(Capability!$N$5:$N$54,$B$22))</f>
        <v/>
      </c>
      <c r="DK63">
        <f>IF(ISNA(DD63),NA(),IF(OR(INDEX(Capability!$Q$5:$Q$54,$B$22)="",Settings!$F$7&lt;&gt;"Y"),NA(),INDEX(Capability!$Q$5:$Q$54,$B$22)))</f>
        <v/>
      </c>
      <c r="DL63">
        <f>IF(ISNA(DD63),NA(),IF(OR(INDEX(Capability!$P$5:$P$54,$B$22)="",Settings!$F$7&lt;&gt;"Y"),NA(),INDEX(Capability!$P$5:$P$54,$B$22)))</f>
        <v/>
      </c>
      <c r="DR63">
        <f>IF((DU$1+59)&gt;DS$1,NA(),(DU$1+59)-4)</f>
        <v/>
      </c>
      <c r="DS63">
        <f>IF((DU$1+59)&gt;DS$1,NA(),INDEX('Data Entry'!$H$5:$BE$10004,(DU$1+59)-4,$B$23))</f>
        <v/>
      </c>
      <c r="DT63">
        <f>IF(ISNA(DR63),NA(),INDEX(Capability!$K$5:$K$54,$B$23))</f>
        <v/>
      </c>
      <c r="DU63">
        <f>IF(ISNA(DR63),NA(),INDEX(Capability!$J$5:$J$54,$B$23))</f>
        <v/>
      </c>
      <c r="DV63">
        <f>IF(ISNA(DR63),NA(),INDEX(Capability!$L$5:$L$54,$B$23))</f>
        <v/>
      </c>
      <c r="DW63">
        <f>IF(OR(ISNA(DS63),ISNA(DS62)),NA(),ABS(DS63-DS62))</f>
        <v/>
      </c>
      <c r="DX63">
        <f>IF(ISNA(DR63),NA(),INDEX(Capability!$N$5:$N$54,$B$23))</f>
        <v/>
      </c>
      <c r="DY63">
        <f>IF(ISNA(DR63),NA(),IF(OR(INDEX(Capability!$Q$5:$Q$54,$B$23)="",Settings!$F$7&lt;&gt;"Y"),NA(),INDEX(Capability!$Q$5:$Q$54,$B$23)))</f>
        <v/>
      </c>
      <c r="DZ63">
        <f>IF(ISNA(DR63),NA(),IF(OR(INDEX(Capability!$P$5:$P$54,$B$23)="",Settings!$F$7&lt;&gt;"Y"),NA(),INDEX(Capability!$P$5:$P$54,$B$23)))</f>
        <v/>
      </c>
    </row>
    <row r="64">
      <c r="A64" s="37" t="inlineStr">
        <is>
          <t>CAPABILITY</t>
        </is>
      </c>
      <c r="B64" s="28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P64">
        <f>IF((CS$1+60)&gt;CQ$1,NA(),(CS$1+60)-4)</f>
        <v/>
      </c>
      <c r="CQ64">
        <f>IF((CS$1+60)&gt;CQ$1,NA(),INDEX('Data Entry'!$H$5:$BE$10004,(CS$1+60)-4,$B$21))</f>
        <v/>
      </c>
      <c r="CR64">
        <f>IF(ISNA(CP64),NA(),INDEX(Capability!$K$5:$K$54,$B$21))</f>
        <v/>
      </c>
      <c r="CS64">
        <f>IF(ISNA(CP64),NA(),INDEX(Capability!$J$5:$J$54,$B$21))</f>
        <v/>
      </c>
      <c r="CT64">
        <f>IF(ISNA(CP64),NA(),INDEX(Capability!$L$5:$L$54,$B$21))</f>
        <v/>
      </c>
      <c r="CU64">
        <f>IF(OR(ISNA(CQ64),ISNA(CQ63)),NA(),ABS(CQ64-CQ63))</f>
        <v/>
      </c>
      <c r="CV64">
        <f>IF(ISNA(CP64),NA(),INDEX(Capability!$N$5:$N$54,$B$21))</f>
        <v/>
      </c>
      <c r="CW64">
        <f>IF(ISNA(CP64),NA(),IF(OR(INDEX(Capability!$Q$5:$Q$54,$B$21)="",Settings!$F$7&lt;&gt;"Y"),NA(),INDEX(Capability!$Q$5:$Q$54,$B$21)))</f>
        <v/>
      </c>
      <c r="CX64">
        <f>IF(ISNA(CP64),NA(),IF(OR(INDEX(Capability!$P$5:$P$54,$B$21)="",Settings!$F$7&lt;&gt;"Y"),NA(),INDEX(Capability!$P$5:$P$54,$B$21)))</f>
        <v/>
      </c>
      <c r="DD64">
        <f>IF((DG$1+60)&gt;DE$1,NA(),(DG$1+60)-4)</f>
        <v/>
      </c>
      <c r="DE64">
        <f>IF((DG$1+60)&gt;DE$1,NA(),INDEX('Data Entry'!$H$5:$BE$10004,(DG$1+60)-4,$B$22))</f>
        <v/>
      </c>
      <c r="DF64">
        <f>IF(ISNA(DD64),NA(),INDEX(Capability!$K$5:$K$54,$B$22))</f>
        <v/>
      </c>
      <c r="DG64">
        <f>IF(ISNA(DD64),NA(),INDEX(Capability!$J$5:$J$54,$B$22))</f>
        <v/>
      </c>
      <c r="DH64">
        <f>IF(ISNA(DD64),NA(),INDEX(Capability!$L$5:$L$54,$B$22))</f>
        <v/>
      </c>
      <c r="DI64">
        <f>IF(OR(ISNA(DE64),ISNA(DE63)),NA(),ABS(DE64-DE63))</f>
        <v/>
      </c>
      <c r="DJ64">
        <f>IF(ISNA(DD64),NA(),INDEX(Capability!$N$5:$N$54,$B$22))</f>
        <v/>
      </c>
      <c r="DK64">
        <f>IF(ISNA(DD64),NA(),IF(OR(INDEX(Capability!$Q$5:$Q$54,$B$22)="",Settings!$F$7&lt;&gt;"Y"),NA(),INDEX(Capability!$Q$5:$Q$54,$B$22)))</f>
        <v/>
      </c>
      <c r="DL64">
        <f>IF(ISNA(DD64),NA(),IF(OR(INDEX(Capability!$P$5:$P$54,$B$22)="",Settings!$F$7&lt;&gt;"Y"),NA(),INDEX(Capability!$P$5:$P$54,$B$22)))</f>
        <v/>
      </c>
      <c r="DR64">
        <f>IF((DU$1+60)&gt;DS$1,NA(),(DU$1+60)-4)</f>
        <v/>
      </c>
      <c r="DS64">
        <f>IF((DU$1+60)&gt;DS$1,NA(),INDEX('Data Entry'!$H$5:$BE$10004,(DU$1+60)-4,$B$23))</f>
        <v/>
      </c>
      <c r="DT64">
        <f>IF(ISNA(DR64),NA(),INDEX(Capability!$K$5:$K$54,$B$23))</f>
        <v/>
      </c>
      <c r="DU64">
        <f>IF(ISNA(DR64),NA(),INDEX(Capability!$J$5:$J$54,$B$23))</f>
        <v/>
      </c>
      <c r="DV64">
        <f>IF(ISNA(DR64),NA(),INDEX(Capability!$L$5:$L$54,$B$23))</f>
        <v/>
      </c>
      <c r="DW64">
        <f>IF(OR(ISNA(DS64),ISNA(DS63)),NA(),ABS(DS64-DS63))</f>
        <v/>
      </c>
      <c r="DX64">
        <f>IF(ISNA(DR64),NA(),INDEX(Capability!$N$5:$N$54,$B$23))</f>
        <v/>
      </c>
      <c r="DY64">
        <f>IF(ISNA(DR64),NA(),IF(OR(INDEX(Capability!$Q$5:$Q$54,$B$23)="",Settings!$F$7&lt;&gt;"Y"),NA(),INDEX(Capability!$Q$5:$Q$54,$B$23)))</f>
        <v/>
      </c>
      <c r="DZ64">
        <f>IF(ISNA(DR64),NA(),IF(OR(INDEX(Capability!$P$5:$P$54,$B$23)="",Settings!$F$7&lt;&gt;"Y"),NA(),INDEX(Capability!$P$5:$P$54,$B$23)))</f>
        <v/>
      </c>
    </row>
    <row r="65">
      <c r="A65" s="35" t="inlineStr">
        <is>
          <t>Cp</t>
        </is>
      </c>
      <c r="B65" s="38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P65">
        <f>IF((CS$1+61)&gt;CQ$1,NA(),(CS$1+61)-4)</f>
        <v/>
      </c>
      <c r="CQ65">
        <f>IF((CS$1+61)&gt;CQ$1,NA(),INDEX('Data Entry'!$H$5:$BE$10004,(CS$1+61)-4,$B$21))</f>
        <v/>
      </c>
      <c r="CR65">
        <f>IF(ISNA(CP65),NA(),INDEX(Capability!$K$5:$K$54,$B$21))</f>
        <v/>
      </c>
      <c r="CS65">
        <f>IF(ISNA(CP65),NA(),INDEX(Capability!$J$5:$J$54,$B$21))</f>
        <v/>
      </c>
      <c r="CT65">
        <f>IF(ISNA(CP65),NA(),INDEX(Capability!$L$5:$L$54,$B$21))</f>
        <v/>
      </c>
      <c r="CU65">
        <f>IF(OR(ISNA(CQ65),ISNA(CQ64)),NA(),ABS(CQ65-CQ64))</f>
        <v/>
      </c>
      <c r="CV65">
        <f>IF(ISNA(CP65),NA(),INDEX(Capability!$N$5:$N$54,$B$21))</f>
        <v/>
      </c>
      <c r="CW65">
        <f>IF(ISNA(CP65),NA(),IF(OR(INDEX(Capability!$Q$5:$Q$54,$B$21)="",Settings!$F$7&lt;&gt;"Y"),NA(),INDEX(Capability!$Q$5:$Q$54,$B$21)))</f>
        <v/>
      </c>
      <c r="CX65">
        <f>IF(ISNA(CP65),NA(),IF(OR(INDEX(Capability!$P$5:$P$54,$B$21)="",Settings!$F$7&lt;&gt;"Y"),NA(),INDEX(Capability!$P$5:$P$54,$B$21)))</f>
        <v/>
      </c>
      <c r="DD65">
        <f>IF((DG$1+61)&gt;DE$1,NA(),(DG$1+61)-4)</f>
        <v/>
      </c>
      <c r="DE65">
        <f>IF((DG$1+61)&gt;DE$1,NA(),INDEX('Data Entry'!$H$5:$BE$10004,(DG$1+61)-4,$B$22))</f>
        <v/>
      </c>
      <c r="DF65">
        <f>IF(ISNA(DD65),NA(),INDEX(Capability!$K$5:$K$54,$B$22))</f>
        <v/>
      </c>
      <c r="DG65">
        <f>IF(ISNA(DD65),NA(),INDEX(Capability!$J$5:$J$54,$B$22))</f>
        <v/>
      </c>
      <c r="DH65">
        <f>IF(ISNA(DD65),NA(),INDEX(Capability!$L$5:$L$54,$B$22))</f>
        <v/>
      </c>
      <c r="DI65">
        <f>IF(OR(ISNA(DE65),ISNA(DE64)),NA(),ABS(DE65-DE64))</f>
        <v/>
      </c>
      <c r="DJ65">
        <f>IF(ISNA(DD65),NA(),INDEX(Capability!$N$5:$N$54,$B$22))</f>
        <v/>
      </c>
      <c r="DK65">
        <f>IF(ISNA(DD65),NA(),IF(OR(INDEX(Capability!$Q$5:$Q$54,$B$22)="",Settings!$F$7&lt;&gt;"Y"),NA(),INDEX(Capability!$Q$5:$Q$54,$B$22)))</f>
        <v/>
      </c>
      <c r="DL65">
        <f>IF(ISNA(DD65),NA(),IF(OR(INDEX(Capability!$P$5:$P$54,$B$22)="",Settings!$F$7&lt;&gt;"Y"),NA(),INDEX(Capability!$P$5:$P$54,$B$22)))</f>
        <v/>
      </c>
      <c r="DR65">
        <f>IF((DU$1+61)&gt;DS$1,NA(),(DU$1+61)-4)</f>
        <v/>
      </c>
      <c r="DS65">
        <f>IF((DU$1+61)&gt;DS$1,NA(),INDEX('Data Entry'!$H$5:$BE$10004,(DU$1+61)-4,$B$23))</f>
        <v/>
      </c>
      <c r="DT65">
        <f>IF(ISNA(DR65),NA(),INDEX(Capability!$K$5:$K$54,$B$23))</f>
        <v/>
      </c>
      <c r="DU65">
        <f>IF(ISNA(DR65),NA(),INDEX(Capability!$J$5:$J$54,$B$23))</f>
        <v/>
      </c>
      <c r="DV65">
        <f>IF(ISNA(DR65),NA(),INDEX(Capability!$L$5:$L$54,$B$23))</f>
        <v/>
      </c>
      <c r="DW65">
        <f>IF(OR(ISNA(DS65),ISNA(DS64)),NA(),ABS(DS65-DS64))</f>
        <v/>
      </c>
      <c r="DX65">
        <f>IF(ISNA(DR65),NA(),INDEX(Capability!$N$5:$N$54,$B$23))</f>
        <v/>
      </c>
      <c r="DY65">
        <f>IF(ISNA(DR65),NA(),IF(OR(INDEX(Capability!$Q$5:$Q$54,$B$23)="",Settings!$F$7&lt;&gt;"Y"),NA(),INDEX(Capability!$Q$5:$Q$54,$B$23)))</f>
        <v/>
      </c>
      <c r="DZ65">
        <f>IF(ISNA(DR65),NA(),IF(OR(INDEX(Capability!$P$5:$P$54,$B$23)="",Settings!$F$7&lt;&gt;"Y"),NA(),INDEX(Capability!$P$5:$P$54,$B$23)))</f>
        <v/>
      </c>
    </row>
    <row r="66">
      <c r="A66" s="35" t="inlineStr">
        <is>
          <t>Cpk</t>
        </is>
      </c>
      <c r="B66" s="38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P66">
        <f>IF((CS$1+62)&gt;CQ$1,NA(),(CS$1+62)-4)</f>
        <v/>
      </c>
      <c r="CQ66">
        <f>IF((CS$1+62)&gt;CQ$1,NA(),INDEX('Data Entry'!$H$5:$BE$10004,(CS$1+62)-4,$B$21))</f>
        <v/>
      </c>
      <c r="CR66">
        <f>IF(ISNA(CP66),NA(),INDEX(Capability!$K$5:$K$54,$B$21))</f>
        <v/>
      </c>
      <c r="CS66">
        <f>IF(ISNA(CP66),NA(),INDEX(Capability!$J$5:$J$54,$B$21))</f>
        <v/>
      </c>
      <c r="CT66">
        <f>IF(ISNA(CP66),NA(),INDEX(Capability!$L$5:$L$54,$B$21))</f>
        <v/>
      </c>
      <c r="CU66">
        <f>IF(OR(ISNA(CQ66),ISNA(CQ65)),NA(),ABS(CQ66-CQ65))</f>
        <v/>
      </c>
      <c r="CV66">
        <f>IF(ISNA(CP66),NA(),INDEX(Capability!$N$5:$N$54,$B$21))</f>
        <v/>
      </c>
      <c r="CW66">
        <f>IF(ISNA(CP66),NA(),IF(OR(INDEX(Capability!$Q$5:$Q$54,$B$21)="",Settings!$F$7&lt;&gt;"Y"),NA(),INDEX(Capability!$Q$5:$Q$54,$B$21)))</f>
        <v/>
      </c>
      <c r="CX66">
        <f>IF(ISNA(CP66),NA(),IF(OR(INDEX(Capability!$P$5:$P$54,$B$21)="",Settings!$F$7&lt;&gt;"Y"),NA(),INDEX(Capability!$P$5:$P$54,$B$21)))</f>
        <v/>
      </c>
      <c r="DD66">
        <f>IF((DG$1+62)&gt;DE$1,NA(),(DG$1+62)-4)</f>
        <v/>
      </c>
      <c r="DE66">
        <f>IF((DG$1+62)&gt;DE$1,NA(),INDEX('Data Entry'!$H$5:$BE$10004,(DG$1+62)-4,$B$22))</f>
        <v/>
      </c>
      <c r="DF66">
        <f>IF(ISNA(DD66),NA(),INDEX(Capability!$K$5:$K$54,$B$22))</f>
        <v/>
      </c>
      <c r="DG66">
        <f>IF(ISNA(DD66),NA(),INDEX(Capability!$J$5:$J$54,$B$22))</f>
        <v/>
      </c>
      <c r="DH66">
        <f>IF(ISNA(DD66),NA(),INDEX(Capability!$L$5:$L$54,$B$22))</f>
        <v/>
      </c>
      <c r="DI66">
        <f>IF(OR(ISNA(DE66),ISNA(DE65)),NA(),ABS(DE66-DE65))</f>
        <v/>
      </c>
      <c r="DJ66">
        <f>IF(ISNA(DD66),NA(),INDEX(Capability!$N$5:$N$54,$B$22))</f>
        <v/>
      </c>
      <c r="DK66">
        <f>IF(ISNA(DD66),NA(),IF(OR(INDEX(Capability!$Q$5:$Q$54,$B$22)="",Settings!$F$7&lt;&gt;"Y"),NA(),INDEX(Capability!$Q$5:$Q$54,$B$22)))</f>
        <v/>
      </c>
      <c r="DL66">
        <f>IF(ISNA(DD66),NA(),IF(OR(INDEX(Capability!$P$5:$P$54,$B$22)="",Settings!$F$7&lt;&gt;"Y"),NA(),INDEX(Capability!$P$5:$P$54,$B$22)))</f>
        <v/>
      </c>
      <c r="DR66">
        <f>IF((DU$1+62)&gt;DS$1,NA(),(DU$1+62)-4)</f>
        <v/>
      </c>
      <c r="DS66">
        <f>IF((DU$1+62)&gt;DS$1,NA(),INDEX('Data Entry'!$H$5:$BE$10004,(DU$1+62)-4,$B$23))</f>
        <v/>
      </c>
      <c r="DT66">
        <f>IF(ISNA(DR66),NA(),INDEX(Capability!$K$5:$K$54,$B$23))</f>
        <v/>
      </c>
      <c r="DU66">
        <f>IF(ISNA(DR66),NA(),INDEX(Capability!$J$5:$J$54,$B$23))</f>
        <v/>
      </c>
      <c r="DV66">
        <f>IF(ISNA(DR66),NA(),INDEX(Capability!$L$5:$L$54,$B$23))</f>
        <v/>
      </c>
      <c r="DW66">
        <f>IF(OR(ISNA(DS66),ISNA(DS65)),NA(),ABS(DS66-DS65))</f>
        <v/>
      </c>
      <c r="DX66">
        <f>IF(ISNA(DR66),NA(),INDEX(Capability!$N$5:$N$54,$B$23))</f>
        <v/>
      </c>
      <c r="DY66">
        <f>IF(ISNA(DR66),NA(),IF(OR(INDEX(Capability!$Q$5:$Q$54,$B$23)="",Settings!$F$7&lt;&gt;"Y"),NA(),INDEX(Capability!$Q$5:$Q$54,$B$23)))</f>
        <v/>
      </c>
      <c r="DZ66">
        <f>IF(ISNA(DR66),NA(),IF(OR(INDEX(Capability!$P$5:$P$54,$B$23)="",Settings!$F$7&lt;&gt;"Y"),NA(),INDEX(Capability!$P$5:$P$54,$B$23)))</f>
        <v/>
      </c>
    </row>
    <row r="67">
      <c r="A67" s="35" t="inlineStr">
        <is>
          <t>Pp</t>
        </is>
      </c>
      <c r="B67" s="38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P67">
        <f>IF((CS$1+63)&gt;CQ$1,NA(),(CS$1+63)-4)</f>
        <v/>
      </c>
      <c r="CQ67">
        <f>IF((CS$1+63)&gt;CQ$1,NA(),INDEX('Data Entry'!$H$5:$BE$10004,(CS$1+63)-4,$B$21))</f>
        <v/>
      </c>
      <c r="CR67">
        <f>IF(ISNA(CP67),NA(),INDEX(Capability!$K$5:$K$54,$B$21))</f>
        <v/>
      </c>
      <c r="CS67">
        <f>IF(ISNA(CP67),NA(),INDEX(Capability!$J$5:$J$54,$B$21))</f>
        <v/>
      </c>
      <c r="CT67">
        <f>IF(ISNA(CP67),NA(),INDEX(Capability!$L$5:$L$54,$B$21))</f>
        <v/>
      </c>
      <c r="CU67">
        <f>IF(OR(ISNA(CQ67),ISNA(CQ66)),NA(),ABS(CQ67-CQ66))</f>
        <v/>
      </c>
      <c r="CV67">
        <f>IF(ISNA(CP67),NA(),INDEX(Capability!$N$5:$N$54,$B$21))</f>
        <v/>
      </c>
      <c r="CW67">
        <f>IF(ISNA(CP67),NA(),IF(OR(INDEX(Capability!$Q$5:$Q$54,$B$21)="",Settings!$F$7&lt;&gt;"Y"),NA(),INDEX(Capability!$Q$5:$Q$54,$B$21)))</f>
        <v/>
      </c>
      <c r="CX67">
        <f>IF(ISNA(CP67),NA(),IF(OR(INDEX(Capability!$P$5:$P$54,$B$21)="",Settings!$F$7&lt;&gt;"Y"),NA(),INDEX(Capability!$P$5:$P$54,$B$21)))</f>
        <v/>
      </c>
      <c r="DD67">
        <f>IF((DG$1+63)&gt;DE$1,NA(),(DG$1+63)-4)</f>
        <v/>
      </c>
      <c r="DE67">
        <f>IF((DG$1+63)&gt;DE$1,NA(),INDEX('Data Entry'!$H$5:$BE$10004,(DG$1+63)-4,$B$22))</f>
        <v/>
      </c>
      <c r="DF67">
        <f>IF(ISNA(DD67),NA(),INDEX(Capability!$K$5:$K$54,$B$22))</f>
        <v/>
      </c>
      <c r="DG67">
        <f>IF(ISNA(DD67),NA(),INDEX(Capability!$J$5:$J$54,$B$22))</f>
        <v/>
      </c>
      <c r="DH67">
        <f>IF(ISNA(DD67),NA(),INDEX(Capability!$L$5:$L$54,$B$22))</f>
        <v/>
      </c>
      <c r="DI67">
        <f>IF(OR(ISNA(DE67),ISNA(DE66)),NA(),ABS(DE67-DE66))</f>
        <v/>
      </c>
      <c r="DJ67">
        <f>IF(ISNA(DD67),NA(),INDEX(Capability!$N$5:$N$54,$B$22))</f>
        <v/>
      </c>
      <c r="DK67">
        <f>IF(ISNA(DD67),NA(),IF(OR(INDEX(Capability!$Q$5:$Q$54,$B$22)="",Settings!$F$7&lt;&gt;"Y"),NA(),INDEX(Capability!$Q$5:$Q$54,$B$22)))</f>
        <v/>
      </c>
      <c r="DL67">
        <f>IF(ISNA(DD67),NA(),IF(OR(INDEX(Capability!$P$5:$P$54,$B$22)="",Settings!$F$7&lt;&gt;"Y"),NA(),INDEX(Capability!$P$5:$P$54,$B$22)))</f>
        <v/>
      </c>
      <c r="DR67">
        <f>IF((DU$1+63)&gt;DS$1,NA(),(DU$1+63)-4)</f>
        <v/>
      </c>
      <c r="DS67">
        <f>IF((DU$1+63)&gt;DS$1,NA(),INDEX('Data Entry'!$H$5:$BE$10004,(DU$1+63)-4,$B$23))</f>
        <v/>
      </c>
      <c r="DT67">
        <f>IF(ISNA(DR67),NA(),INDEX(Capability!$K$5:$K$54,$B$23))</f>
        <v/>
      </c>
      <c r="DU67">
        <f>IF(ISNA(DR67),NA(),INDEX(Capability!$J$5:$J$54,$B$23))</f>
        <v/>
      </c>
      <c r="DV67">
        <f>IF(ISNA(DR67),NA(),INDEX(Capability!$L$5:$L$54,$B$23))</f>
        <v/>
      </c>
      <c r="DW67">
        <f>IF(OR(ISNA(DS67),ISNA(DS66)),NA(),ABS(DS67-DS66))</f>
        <v/>
      </c>
      <c r="DX67">
        <f>IF(ISNA(DR67),NA(),INDEX(Capability!$N$5:$N$54,$B$23))</f>
        <v/>
      </c>
      <c r="DY67">
        <f>IF(ISNA(DR67),NA(),IF(OR(INDEX(Capability!$Q$5:$Q$54,$B$23)="",Settings!$F$7&lt;&gt;"Y"),NA(),INDEX(Capability!$Q$5:$Q$54,$B$23)))</f>
        <v/>
      </c>
      <c r="DZ67">
        <f>IF(ISNA(DR67),NA(),IF(OR(INDEX(Capability!$P$5:$P$54,$B$23)="",Settings!$F$7&lt;&gt;"Y"),NA(),INDEX(Capability!$P$5:$P$54,$B$23)))</f>
        <v/>
      </c>
    </row>
    <row r="68">
      <c r="A68" s="35" t="inlineStr">
        <is>
          <t>Ppk</t>
        </is>
      </c>
      <c r="B68" s="38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P68">
        <f>IF((CS$1+64)&gt;CQ$1,NA(),(CS$1+64)-4)</f>
        <v/>
      </c>
      <c r="CQ68">
        <f>IF((CS$1+64)&gt;CQ$1,NA(),INDEX('Data Entry'!$H$5:$BE$10004,(CS$1+64)-4,$B$21))</f>
        <v/>
      </c>
      <c r="CR68">
        <f>IF(ISNA(CP68),NA(),INDEX(Capability!$K$5:$K$54,$B$21))</f>
        <v/>
      </c>
      <c r="CS68">
        <f>IF(ISNA(CP68),NA(),INDEX(Capability!$J$5:$J$54,$B$21))</f>
        <v/>
      </c>
      <c r="CT68">
        <f>IF(ISNA(CP68),NA(),INDEX(Capability!$L$5:$L$54,$B$21))</f>
        <v/>
      </c>
      <c r="CU68">
        <f>IF(OR(ISNA(CQ68),ISNA(CQ67)),NA(),ABS(CQ68-CQ67))</f>
        <v/>
      </c>
      <c r="CV68">
        <f>IF(ISNA(CP68),NA(),INDEX(Capability!$N$5:$N$54,$B$21))</f>
        <v/>
      </c>
      <c r="CW68">
        <f>IF(ISNA(CP68),NA(),IF(OR(INDEX(Capability!$Q$5:$Q$54,$B$21)="",Settings!$F$7&lt;&gt;"Y"),NA(),INDEX(Capability!$Q$5:$Q$54,$B$21)))</f>
        <v/>
      </c>
      <c r="CX68">
        <f>IF(ISNA(CP68),NA(),IF(OR(INDEX(Capability!$P$5:$P$54,$B$21)="",Settings!$F$7&lt;&gt;"Y"),NA(),INDEX(Capability!$P$5:$P$54,$B$21)))</f>
        <v/>
      </c>
      <c r="DD68">
        <f>IF((DG$1+64)&gt;DE$1,NA(),(DG$1+64)-4)</f>
        <v/>
      </c>
      <c r="DE68">
        <f>IF((DG$1+64)&gt;DE$1,NA(),INDEX('Data Entry'!$H$5:$BE$10004,(DG$1+64)-4,$B$22))</f>
        <v/>
      </c>
      <c r="DF68">
        <f>IF(ISNA(DD68),NA(),INDEX(Capability!$K$5:$K$54,$B$22))</f>
        <v/>
      </c>
      <c r="DG68">
        <f>IF(ISNA(DD68),NA(),INDEX(Capability!$J$5:$J$54,$B$22))</f>
        <v/>
      </c>
      <c r="DH68">
        <f>IF(ISNA(DD68),NA(),INDEX(Capability!$L$5:$L$54,$B$22))</f>
        <v/>
      </c>
      <c r="DI68">
        <f>IF(OR(ISNA(DE68),ISNA(DE67)),NA(),ABS(DE68-DE67))</f>
        <v/>
      </c>
      <c r="DJ68">
        <f>IF(ISNA(DD68),NA(),INDEX(Capability!$N$5:$N$54,$B$22))</f>
        <v/>
      </c>
      <c r="DK68">
        <f>IF(ISNA(DD68),NA(),IF(OR(INDEX(Capability!$Q$5:$Q$54,$B$22)="",Settings!$F$7&lt;&gt;"Y"),NA(),INDEX(Capability!$Q$5:$Q$54,$B$22)))</f>
        <v/>
      </c>
      <c r="DL68">
        <f>IF(ISNA(DD68),NA(),IF(OR(INDEX(Capability!$P$5:$P$54,$B$22)="",Settings!$F$7&lt;&gt;"Y"),NA(),INDEX(Capability!$P$5:$P$54,$B$22)))</f>
        <v/>
      </c>
      <c r="DR68">
        <f>IF((DU$1+64)&gt;DS$1,NA(),(DU$1+64)-4)</f>
        <v/>
      </c>
      <c r="DS68">
        <f>IF((DU$1+64)&gt;DS$1,NA(),INDEX('Data Entry'!$H$5:$BE$10004,(DU$1+64)-4,$B$23))</f>
        <v/>
      </c>
      <c r="DT68">
        <f>IF(ISNA(DR68),NA(),INDEX(Capability!$K$5:$K$54,$B$23))</f>
        <v/>
      </c>
      <c r="DU68">
        <f>IF(ISNA(DR68),NA(),INDEX(Capability!$J$5:$J$54,$B$23))</f>
        <v/>
      </c>
      <c r="DV68">
        <f>IF(ISNA(DR68),NA(),INDEX(Capability!$L$5:$L$54,$B$23))</f>
        <v/>
      </c>
      <c r="DW68">
        <f>IF(OR(ISNA(DS68),ISNA(DS67)),NA(),ABS(DS68-DS67))</f>
        <v/>
      </c>
      <c r="DX68">
        <f>IF(ISNA(DR68),NA(),INDEX(Capability!$N$5:$N$54,$B$23))</f>
        <v/>
      </c>
      <c r="DY68">
        <f>IF(ISNA(DR68),NA(),IF(OR(INDEX(Capability!$Q$5:$Q$54,$B$23)="",Settings!$F$7&lt;&gt;"Y"),NA(),INDEX(Capability!$Q$5:$Q$54,$B$23)))</f>
        <v/>
      </c>
      <c r="DZ68">
        <f>IF(ISNA(DR68),NA(),IF(OR(INDEX(Capability!$P$5:$P$54,$B$23)="",Settings!$F$7&lt;&gt;"Y"),NA(),INDEX(Capability!$P$5:$P$54,$B$23)))</f>
        <v/>
      </c>
    </row>
    <row r="69">
      <c r="A69" s="35" t="inlineStr">
        <is>
          <t>In control?</t>
        </is>
      </c>
      <c r="B69" s="36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P69">
        <f>IF((CS$1+65)&gt;CQ$1,NA(),(CS$1+65)-4)</f>
        <v/>
      </c>
      <c r="CQ69">
        <f>IF((CS$1+65)&gt;CQ$1,NA(),INDEX('Data Entry'!$H$5:$BE$10004,(CS$1+65)-4,$B$21))</f>
        <v/>
      </c>
      <c r="CR69">
        <f>IF(ISNA(CP69),NA(),INDEX(Capability!$K$5:$K$54,$B$21))</f>
        <v/>
      </c>
      <c r="CS69">
        <f>IF(ISNA(CP69),NA(),INDEX(Capability!$J$5:$J$54,$B$21))</f>
        <v/>
      </c>
      <c r="CT69">
        <f>IF(ISNA(CP69),NA(),INDEX(Capability!$L$5:$L$54,$B$21))</f>
        <v/>
      </c>
      <c r="CU69">
        <f>IF(OR(ISNA(CQ69),ISNA(CQ68)),NA(),ABS(CQ69-CQ68))</f>
        <v/>
      </c>
      <c r="CV69">
        <f>IF(ISNA(CP69),NA(),INDEX(Capability!$N$5:$N$54,$B$21))</f>
        <v/>
      </c>
      <c r="CW69">
        <f>IF(ISNA(CP69),NA(),IF(OR(INDEX(Capability!$Q$5:$Q$54,$B$21)="",Settings!$F$7&lt;&gt;"Y"),NA(),INDEX(Capability!$Q$5:$Q$54,$B$21)))</f>
        <v/>
      </c>
      <c r="CX69">
        <f>IF(ISNA(CP69),NA(),IF(OR(INDEX(Capability!$P$5:$P$54,$B$21)="",Settings!$F$7&lt;&gt;"Y"),NA(),INDEX(Capability!$P$5:$P$54,$B$21)))</f>
        <v/>
      </c>
      <c r="DD69">
        <f>IF((DG$1+65)&gt;DE$1,NA(),(DG$1+65)-4)</f>
        <v/>
      </c>
      <c r="DE69">
        <f>IF((DG$1+65)&gt;DE$1,NA(),INDEX('Data Entry'!$H$5:$BE$10004,(DG$1+65)-4,$B$22))</f>
        <v/>
      </c>
      <c r="DF69">
        <f>IF(ISNA(DD69),NA(),INDEX(Capability!$K$5:$K$54,$B$22))</f>
        <v/>
      </c>
      <c r="DG69">
        <f>IF(ISNA(DD69),NA(),INDEX(Capability!$J$5:$J$54,$B$22))</f>
        <v/>
      </c>
      <c r="DH69">
        <f>IF(ISNA(DD69),NA(),INDEX(Capability!$L$5:$L$54,$B$22))</f>
        <v/>
      </c>
      <c r="DI69">
        <f>IF(OR(ISNA(DE69),ISNA(DE68)),NA(),ABS(DE69-DE68))</f>
        <v/>
      </c>
      <c r="DJ69">
        <f>IF(ISNA(DD69),NA(),INDEX(Capability!$N$5:$N$54,$B$22))</f>
        <v/>
      </c>
      <c r="DK69">
        <f>IF(ISNA(DD69),NA(),IF(OR(INDEX(Capability!$Q$5:$Q$54,$B$22)="",Settings!$F$7&lt;&gt;"Y"),NA(),INDEX(Capability!$Q$5:$Q$54,$B$22)))</f>
        <v/>
      </c>
      <c r="DL69">
        <f>IF(ISNA(DD69),NA(),IF(OR(INDEX(Capability!$P$5:$P$54,$B$22)="",Settings!$F$7&lt;&gt;"Y"),NA(),INDEX(Capability!$P$5:$P$54,$B$22)))</f>
        <v/>
      </c>
      <c r="DR69">
        <f>IF((DU$1+65)&gt;DS$1,NA(),(DU$1+65)-4)</f>
        <v/>
      </c>
      <c r="DS69">
        <f>IF((DU$1+65)&gt;DS$1,NA(),INDEX('Data Entry'!$H$5:$BE$10004,(DU$1+65)-4,$B$23))</f>
        <v/>
      </c>
      <c r="DT69">
        <f>IF(ISNA(DR69),NA(),INDEX(Capability!$K$5:$K$54,$B$23))</f>
        <v/>
      </c>
      <c r="DU69">
        <f>IF(ISNA(DR69),NA(),INDEX(Capability!$J$5:$J$54,$B$23))</f>
        <v/>
      </c>
      <c r="DV69">
        <f>IF(ISNA(DR69),NA(),INDEX(Capability!$L$5:$L$54,$B$23))</f>
        <v/>
      </c>
      <c r="DW69">
        <f>IF(OR(ISNA(DS69),ISNA(DS68)),NA(),ABS(DS69-DS68))</f>
        <v/>
      </c>
      <c r="DX69">
        <f>IF(ISNA(DR69),NA(),INDEX(Capability!$N$5:$N$54,$B$23))</f>
        <v/>
      </c>
      <c r="DY69">
        <f>IF(ISNA(DR69),NA(),IF(OR(INDEX(Capability!$Q$5:$Q$54,$B$23)="",Settings!$F$7&lt;&gt;"Y"),NA(),INDEX(Capability!$Q$5:$Q$54,$B$23)))</f>
        <v/>
      </c>
      <c r="DZ69">
        <f>IF(ISNA(DR69),NA(),IF(OR(INDEX(Capability!$P$5:$P$54,$B$23)="",Settings!$F$7&lt;&gt;"Y"),NA(),INDEX(Capability!$P$5:$P$54,$B$23)))</f>
        <v/>
      </c>
    </row>
    <row r="70">
      <c r="A70" s="35" t="inlineStr">
        <is>
          <t>In spec?</t>
        </is>
      </c>
      <c r="B70" s="36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P70">
        <f>IF((CS$1+66)&gt;CQ$1,NA(),(CS$1+66)-4)</f>
        <v/>
      </c>
      <c r="CQ70">
        <f>IF((CS$1+66)&gt;CQ$1,NA(),INDEX('Data Entry'!$H$5:$BE$10004,(CS$1+66)-4,$B$21))</f>
        <v/>
      </c>
      <c r="CR70">
        <f>IF(ISNA(CP70),NA(),INDEX(Capability!$K$5:$K$54,$B$21))</f>
        <v/>
      </c>
      <c r="CS70">
        <f>IF(ISNA(CP70),NA(),INDEX(Capability!$J$5:$J$54,$B$21))</f>
        <v/>
      </c>
      <c r="CT70">
        <f>IF(ISNA(CP70),NA(),INDEX(Capability!$L$5:$L$54,$B$21))</f>
        <v/>
      </c>
      <c r="CU70">
        <f>IF(OR(ISNA(CQ70),ISNA(CQ69)),NA(),ABS(CQ70-CQ69))</f>
        <v/>
      </c>
      <c r="CV70">
        <f>IF(ISNA(CP70),NA(),INDEX(Capability!$N$5:$N$54,$B$21))</f>
        <v/>
      </c>
      <c r="CW70">
        <f>IF(ISNA(CP70),NA(),IF(OR(INDEX(Capability!$Q$5:$Q$54,$B$21)="",Settings!$F$7&lt;&gt;"Y"),NA(),INDEX(Capability!$Q$5:$Q$54,$B$21)))</f>
        <v/>
      </c>
      <c r="CX70">
        <f>IF(ISNA(CP70),NA(),IF(OR(INDEX(Capability!$P$5:$P$54,$B$21)="",Settings!$F$7&lt;&gt;"Y"),NA(),INDEX(Capability!$P$5:$P$54,$B$21)))</f>
        <v/>
      </c>
      <c r="DD70">
        <f>IF((DG$1+66)&gt;DE$1,NA(),(DG$1+66)-4)</f>
        <v/>
      </c>
      <c r="DE70">
        <f>IF((DG$1+66)&gt;DE$1,NA(),INDEX('Data Entry'!$H$5:$BE$10004,(DG$1+66)-4,$B$22))</f>
        <v/>
      </c>
      <c r="DF70">
        <f>IF(ISNA(DD70),NA(),INDEX(Capability!$K$5:$K$54,$B$22))</f>
        <v/>
      </c>
      <c r="DG70">
        <f>IF(ISNA(DD70),NA(),INDEX(Capability!$J$5:$J$54,$B$22))</f>
        <v/>
      </c>
      <c r="DH70">
        <f>IF(ISNA(DD70),NA(),INDEX(Capability!$L$5:$L$54,$B$22))</f>
        <v/>
      </c>
      <c r="DI70">
        <f>IF(OR(ISNA(DE70),ISNA(DE69)),NA(),ABS(DE70-DE69))</f>
        <v/>
      </c>
      <c r="DJ70">
        <f>IF(ISNA(DD70),NA(),INDEX(Capability!$N$5:$N$54,$B$22))</f>
        <v/>
      </c>
      <c r="DK70">
        <f>IF(ISNA(DD70),NA(),IF(OR(INDEX(Capability!$Q$5:$Q$54,$B$22)="",Settings!$F$7&lt;&gt;"Y"),NA(),INDEX(Capability!$Q$5:$Q$54,$B$22)))</f>
        <v/>
      </c>
      <c r="DL70">
        <f>IF(ISNA(DD70),NA(),IF(OR(INDEX(Capability!$P$5:$P$54,$B$22)="",Settings!$F$7&lt;&gt;"Y"),NA(),INDEX(Capability!$P$5:$P$54,$B$22)))</f>
        <v/>
      </c>
      <c r="DR70">
        <f>IF((DU$1+66)&gt;DS$1,NA(),(DU$1+66)-4)</f>
        <v/>
      </c>
      <c r="DS70">
        <f>IF((DU$1+66)&gt;DS$1,NA(),INDEX('Data Entry'!$H$5:$BE$10004,(DU$1+66)-4,$B$23))</f>
        <v/>
      </c>
      <c r="DT70">
        <f>IF(ISNA(DR70),NA(),INDEX(Capability!$K$5:$K$54,$B$23))</f>
        <v/>
      </c>
      <c r="DU70">
        <f>IF(ISNA(DR70),NA(),INDEX(Capability!$J$5:$J$54,$B$23))</f>
        <v/>
      </c>
      <c r="DV70">
        <f>IF(ISNA(DR70),NA(),INDEX(Capability!$L$5:$L$54,$B$23))</f>
        <v/>
      </c>
      <c r="DW70">
        <f>IF(OR(ISNA(DS70),ISNA(DS69)),NA(),ABS(DS70-DS69))</f>
        <v/>
      </c>
      <c r="DX70">
        <f>IF(ISNA(DR70),NA(),INDEX(Capability!$N$5:$N$54,$B$23))</f>
        <v/>
      </c>
      <c r="DY70">
        <f>IF(ISNA(DR70),NA(),IF(OR(INDEX(Capability!$Q$5:$Q$54,$B$23)="",Settings!$F$7&lt;&gt;"Y"),NA(),INDEX(Capability!$Q$5:$Q$54,$B$23)))</f>
        <v/>
      </c>
      <c r="DZ70">
        <f>IF(ISNA(DR70),NA(),IF(OR(INDEX(Capability!$P$5:$P$54,$B$23)="",Settings!$F$7&lt;&gt;"Y"),NA(),INDEX(Capability!$P$5:$P$54,$B$23)))</f>
        <v/>
      </c>
    </row>
    <row r="71">
      <c r="A71" s="35" t="inlineStr">
        <is>
          <t>Verdict</t>
        </is>
      </c>
      <c r="B71" s="36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P71">
        <f>IF((CS$1+67)&gt;CQ$1,NA(),(CS$1+67)-4)</f>
        <v/>
      </c>
      <c r="CQ71">
        <f>IF((CS$1+67)&gt;CQ$1,NA(),INDEX('Data Entry'!$H$5:$BE$10004,(CS$1+67)-4,$B$21))</f>
        <v/>
      </c>
      <c r="CR71">
        <f>IF(ISNA(CP71),NA(),INDEX(Capability!$K$5:$K$54,$B$21))</f>
        <v/>
      </c>
      <c r="CS71">
        <f>IF(ISNA(CP71),NA(),INDEX(Capability!$J$5:$J$54,$B$21))</f>
        <v/>
      </c>
      <c r="CT71">
        <f>IF(ISNA(CP71),NA(),INDEX(Capability!$L$5:$L$54,$B$21))</f>
        <v/>
      </c>
      <c r="CU71">
        <f>IF(OR(ISNA(CQ71),ISNA(CQ70)),NA(),ABS(CQ71-CQ70))</f>
        <v/>
      </c>
      <c r="CV71">
        <f>IF(ISNA(CP71),NA(),INDEX(Capability!$N$5:$N$54,$B$21))</f>
        <v/>
      </c>
      <c r="CW71">
        <f>IF(ISNA(CP71),NA(),IF(OR(INDEX(Capability!$Q$5:$Q$54,$B$21)="",Settings!$F$7&lt;&gt;"Y"),NA(),INDEX(Capability!$Q$5:$Q$54,$B$21)))</f>
        <v/>
      </c>
      <c r="CX71">
        <f>IF(ISNA(CP71),NA(),IF(OR(INDEX(Capability!$P$5:$P$54,$B$21)="",Settings!$F$7&lt;&gt;"Y"),NA(),INDEX(Capability!$P$5:$P$54,$B$21)))</f>
        <v/>
      </c>
      <c r="DD71">
        <f>IF((DG$1+67)&gt;DE$1,NA(),(DG$1+67)-4)</f>
        <v/>
      </c>
      <c r="DE71">
        <f>IF((DG$1+67)&gt;DE$1,NA(),INDEX('Data Entry'!$H$5:$BE$10004,(DG$1+67)-4,$B$22))</f>
        <v/>
      </c>
      <c r="DF71">
        <f>IF(ISNA(DD71),NA(),INDEX(Capability!$K$5:$K$54,$B$22))</f>
        <v/>
      </c>
      <c r="DG71">
        <f>IF(ISNA(DD71),NA(),INDEX(Capability!$J$5:$J$54,$B$22))</f>
        <v/>
      </c>
      <c r="DH71">
        <f>IF(ISNA(DD71),NA(),INDEX(Capability!$L$5:$L$54,$B$22))</f>
        <v/>
      </c>
      <c r="DI71">
        <f>IF(OR(ISNA(DE71),ISNA(DE70)),NA(),ABS(DE71-DE70))</f>
        <v/>
      </c>
      <c r="DJ71">
        <f>IF(ISNA(DD71),NA(),INDEX(Capability!$N$5:$N$54,$B$22))</f>
        <v/>
      </c>
      <c r="DK71">
        <f>IF(ISNA(DD71),NA(),IF(OR(INDEX(Capability!$Q$5:$Q$54,$B$22)="",Settings!$F$7&lt;&gt;"Y"),NA(),INDEX(Capability!$Q$5:$Q$54,$B$22)))</f>
        <v/>
      </c>
      <c r="DL71">
        <f>IF(ISNA(DD71),NA(),IF(OR(INDEX(Capability!$P$5:$P$54,$B$22)="",Settings!$F$7&lt;&gt;"Y"),NA(),INDEX(Capability!$P$5:$P$54,$B$22)))</f>
        <v/>
      </c>
      <c r="DR71">
        <f>IF((DU$1+67)&gt;DS$1,NA(),(DU$1+67)-4)</f>
        <v/>
      </c>
      <c r="DS71">
        <f>IF((DU$1+67)&gt;DS$1,NA(),INDEX('Data Entry'!$H$5:$BE$10004,(DU$1+67)-4,$B$23))</f>
        <v/>
      </c>
      <c r="DT71">
        <f>IF(ISNA(DR71),NA(),INDEX(Capability!$K$5:$K$54,$B$23))</f>
        <v/>
      </c>
      <c r="DU71">
        <f>IF(ISNA(DR71),NA(),INDEX(Capability!$J$5:$J$54,$B$23))</f>
        <v/>
      </c>
      <c r="DV71">
        <f>IF(ISNA(DR71),NA(),INDEX(Capability!$L$5:$L$54,$B$23))</f>
        <v/>
      </c>
      <c r="DW71">
        <f>IF(OR(ISNA(DS71),ISNA(DS70)),NA(),ABS(DS71-DS70))</f>
        <v/>
      </c>
      <c r="DX71">
        <f>IF(ISNA(DR71),NA(),INDEX(Capability!$N$5:$N$54,$B$23))</f>
        <v/>
      </c>
      <c r="DY71">
        <f>IF(ISNA(DR71),NA(),IF(OR(INDEX(Capability!$Q$5:$Q$54,$B$23)="",Settings!$F$7&lt;&gt;"Y"),NA(),INDEX(Capability!$Q$5:$Q$54,$B$23)))</f>
        <v/>
      </c>
      <c r="DZ71">
        <f>IF(ISNA(DR71),NA(),IF(OR(INDEX(Capability!$P$5:$P$54,$B$23)="",Settings!$F$7&lt;&gt;"Y"),NA(),INDEX(Capability!$P$5:$P$54,$B$23)))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P72">
        <f>IF((CS$1+68)&gt;CQ$1,NA(),(CS$1+68)-4)</f>
        <v/>
      </c>
      <c r="CQ72">
        <f>IF((CS$1+68)&gt;CQ$1,NA(),INDEX('Data Entry'!$H$5:$BE$10004,(CS$1+68)-4,$B$21))</f>
        <v/>
      </c>
      <c r="CR72">
        <f>IF(ISNA(CP72),NA(),INDEX(Capability!$K$5:$K$54,$B$21))</f>
        <v/>
      </c>
      <c r="CS72">
        <f>IF(ISNA(CP72),NA(),INDEX(Capability!$J$5:$J$54,$B$21))</f>
        <v/>
      </c>
      <c r="CT72">
        <f>IF(ISNA(CP72),NA(),INDEX(Capability!$L$5:$L$54,$B$21))</f>
        <v/>
      </c>
      <c r="CU72">
        <f>IF(OR(ISNA(CQ72),ISNA(CQ71)),NA(),ABS(CQ72-CQ71))</f>
        <v/>
      </c>
      <c r="CV72">
        <f>IF(ISNA(CP72),NA(),INDEX(Capability!$N$5:$N$54,$B$21))</f>
        <v/>
      </c>
      <c r="CW72">
        <f>IF(ISNA(CP72),NA(),IF(OR(INDEX(Capability!$Q$5:$Q$54,$B$21)="",Settings!$F$7&lt;&gt;"Y"),NA(),INDEX(Capability!$Q$5:$Q$54,$B$21)))</f>
        <v/>
      </c>
      <c r="CX72">
        <f>IF(ISNA(CP72),NA(),IF(OR(INDEX(Capability!$P$5:$P$54,$B$21)="",Settings!$F$7&lt;&gt;"Y"),NA(),INDEX(Capability!$P$5:$P$54,$B$21)))</f>
        <v/>
      </c>
      <c r="DD72">
        <f>IF((DG$1+68)&gt;DE$1,NA(),(DG$1+68)-4)</f>
        <v/>
      </c>
      <c r="DE72">
        <f>IF((DG$1+68)&gt;DE$1,NA(),INDEX('Data Entry'!$H$5:$BE$10004,(DG$1+68)-4,$B$22))</f>
        <v/>
      </c>
      <c r="DF72">
        <f>IF(ISNA(DD72),NA(),INDEX(Capability!$K$5:$K$54,$B$22))</f>
        <v/>
      </c>
      <c r="DG72">
        <f>IF(ISNA(DD72),NA(),INDEX(Capability!$J$5:$J$54,$B$22))</f>
        <v/>
      </c>
      <c r="DH72">
        <f>IF(ISNA(DD72),NA(),INDEX(Capability!$L$5:$L$54,$B$22))</f>
        <v/>
      </c>
      <c r="DI72">
        <f>IF(OR(ISNA(DE72),ISNA(DE71)),NA(),ABS(DE72-DE71))</f>
        <v/>
      </c>
      <c r="DJ72">
        <f>IF(ISNA(DD72),NA(),INDEX(Capability!$N$5:$N$54,$B$22))</f>
        <v/>
      </c>
      <c r="DK72">
        <f>IF(ISNA(DD72),NA(),IF(OR(INDEX(Capability!$Q$5:$Q$54,$B$22)="",Settings!$F$7&lt;&gt;"Y"),NA(),INDEX(Capability!$Q$5:$Q$54,$B$22)))</f>
        <v/>
      </c>
      <c r="DL72">
        <f>IF(ISNA(DD72),NA(),IF(OR(INDEX(Capability!$P$5:$P$54,$B$22)="",Settings!$F$7&lt;&gt;"Y"),NA(),INDEX(Capability!$P$5:$P$54,$B$22)))</f>
        <v/>
      </c>
      <c r="DR72">
        <f>IF((DU$1+68)&gt;DS$1,NA(),(DU$1+68)-4)</f>
        <v/>
      </c>
      <c r="DS72">
        <f>IF((DU$1+68)&gt;DS$1,NA(),INDEX('Data Entry'!$H$5:$BE$10004,(DU$1+68)-4,$B$23))</f>
        <v/>
      </c>
      <c r="DT72">
        <f>IF(ISNA(DR72),NA(),INDEX(Capability!$K$5:$K$54,$B$23))</f>
        <v/>
      </c>
      <c r="DU72">
        <f>IF(ISNA(DR72),NA(),INDEX(Capability!$J$5:$J$54,$B$23))</f>
        <v/>
      </c>
      <c r="DV72">
        <f>IF(ISNA(DR72),NA(),INDEX(Capability!$L$5:$L$54,$B$23))</f>
        <v/>
      </c>
      <c r="DW72">
        <f>IF(OR(ISNA(DS72),ISNA(DS71)),NA(),ABS(DS72-DS71))</f>
        <v/>
      </c>
      <c r="DX72">
        <f>IF(ISNA(DR72),NA(),INDEX(Capability!$N$5:$N$54,$B$23))</f>
        <v/>
      </c>
      <c r="DY72">
        <f>IF(ISNA(DR72),NA(),IF(OR(INDEX(Capability!$Q$5:$Q$54,$B$23)="",Settings!$F$7&lt;&gt;"Y"),NA(),INDEX(Capability!$Q$5:$Q$54,$B$23)))</f>
        <v/>
      </c>
      <c r="DZ72">
        <f>IF(ISNA(DR72),NA(),IF(OR(INDEX(Capability!$P$5:$P$54,$B$23)="",Settings!$F$7&lt;&gt;"Y"),NA(),INDEX(Capability!$P$5:$P$54,$B$23)))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P73">
        <f>IF((CS$1+69)&gt;CQ$1,NA(),(CS$1+69)-4)</f>
        <v/>
      </c>
      <c r="CQ73">
        <f>IF((CS$1+69)&gt;CQ$1,NA(),INDEX('Data Entry'!$H$5:$BE$10004,(CS$1+69)-4,$B$21))</f>
        <v/>
      </c>
      <c r="CR73">
        <f>IF(ISNA(CP73),NA(),INDEX(Capability!$K$5:$K$54,$B$21))</f>
        <v/>
      </c>
      <c r="CS73">
        <f>IF(ISNA(CP73),NA(),INDEX(Capability!$J$5:$J$54,$B$21))</f>
        <v/>
      </c>
      <c r="CT73">
        <f>IF(ISNA(CP73),NA(),INDEX(Capability!$L$5:$L$54,$B$21))</f>
        <v/>
      </c>
      <c r="CU73">
        <f>IF(OR(ISNA(CQ73),ISNA(CQ72)),NA(),ABS(CQ73-CQ72))</f>
        <v/>
      </c>
      <c r="CV73">
        <f>IF(ISNA(CP73),NA(),INDEX(Capability!$N$5:$N$54,$B$21))</f>
        <v/>
      </c>
      <c r="CW73">
        <f>IF(ISNA(CP73),NA(),IF(OR(INDEX(Capability!$Q$5:$Q$54,$B$21)="",Settings!$F$7&lt;&gt;"Y"),NA(),INDEX(Capability!$Q$5:$Q$54,$B$21)))</f>
        <v/>
      </c>
      <c r="CX73">
        <f>IF(ISNA(CP73),NA(),IF(OR(INDEX(Capability!$P$5:$P$54,$B$21)="",Settings!$F$7&lt;&gt;"Y"),NA(),INDEX(Capability!$P$5:$P$54,$B$21)))</f>
        <v/>
      </c>
      <c r="DD73">
        <f>IF((DG$1+69)&gt;DE$1,NA(),(DG$1+69)-4)</f>
        <v/>
      </c>
      <c r="DE73">
        <f>IF((DG$1+69)&gt;DE$1,NA(),INDEX('Data Entry'!$H$5:$BE$10004,(DG$1+69)-4,$B$22))</f>
        <v/>
      </c>
      <c r="DF73">
        <f>IF(ISNA(DD73),NA(),INDEX(Capability!$K$5:$K$54,$B$22))</f>
        <v/>
      </c>
      <c r="DG73">
        <f>IF(ISNA(DD73),NA(),INDEX(Capability!$J$5:$J$54,$B$22))</f>
        <v/>
      </c>
      <c r="DH73">
        <f>IF(ISNA(DD73),NA(),INDEX(Capability!$L$5:$L$54,$B$22))</f>
        <v/>
      </c>
      <c r="DI73">
        <f>IF(OR(ISNA(DE73),ISNA(DE72)),NA(),ABS(DE73-DE72))</f>
        <v/>
      </c>
      <c r="DJ73">
        <f>IF(ISNA(DD73),NA(),INDEX(Capability!$N$5:$N$54,$B$22))</f>
        <v/>
      </c>
      <c r="DK73">
        <f>IF(ISNA(DD73),NA(),IF(OR(INDEX(Capability!$Q$5:$Q$54,$B$22)="",Settings!$F$7&lt;&gt;"Y"),NA(),INDEX(Capability!$Q$5:$Q$54,$B$22)))</f>
        <v/>
      </c>
      <c r="DL73">
        <f>IF(ISNA(DD73),NA(),IF(OR(INDEX(Capability!$P$5:$P$54,$B$22)="",Settings!$F$7&lt;&gt;"Y"),NA(),INDEX(Capability!$P$5:$P$54,$B$22)))</f>
        <v/>
      </c>
      <c r="DR73">
        <f>IF((DU$1+69)&gt;DS$1,NA(),(DU$1+69)-4)</f>
        <v/>
      </c>
      <c r="DS73">
        <f>IF((DU$1+69)&gt;DS$1,NA(),INDEX('Data Entry'!$H$5:$BE$10004,(DU$1+69)-4,$B$23))</f>
        <v/>
      </c>
      <c r="DT73">
        <f>IF(ISNA(DR73),NA(),INDEX(Capability!$K$5:$K$54,$B$23))</f>
        <v/>
      </c>
      <c r="DU73">
        <f>IF(ISNA(DR73),NA(),INDEX(Capability!$J$5:$J$54,$B$23))</f>
        <v/>
      </c>
      <c r="DV73">
        <f>IF(ISNA(DR73),NA(),INDEX(Capability!$L$5:$L$54,$B$23))</f>
        <v/>
      </c>
      <c r="DW73">
        <f>IF(OR(ISNA(DS73),ISNA(DS72)),NA(),ABS(DS73-DS72))</f>
        <v/>
      </c>
      <c r="DX73">
        <f>IF(ISNA(DR73),NA(),INDEX(Capability!$N$5:$N$54,$B$23))</f>
        <v/>
      </c>
      <c r="DY73">
        <f>IF(ISNA(DR73),NA(),IF(OR(INDEX(Capability!$Q$5:$Q$54,$B$23)="",Settings!$F$7&lt;&gt;"Y"),NA(),INDEX(Capability!$Q$5:$Q$54,$B$23)))</f>
        <v/>
      </c>
      <c r="DZ73">
        <f>IF(ISNA(DR73),NA(),IF(OR(INDEX(Capability!$P$5:$P$54,$B$23)="",Settings!$F$7&lt;&gt;"Y"),NA(),INDEX(Capability!$P$5:$P$54,$B$23)))</f>
        <v/>
      </c>
    </row>
    <row r="74">
      <c r="A74" s="34">
        <f>"SLOT 2: "&amp;IF(INDEX(Settings!$B$17:$B$66,$B$21)="","(unnamed)",INDEX(Settings!$B$17:$B$66,$B$21))</f>
        <v/>
      </c>
      <c r="B74" s="9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P74">
        <f>IF((CS$1+70)&gt;CQ$1,NA(),(CS$1+70)-4)</f>
        <v/>
      </c>
      <c r="CQ74">
        <f>IF((CS$1+70)&gt;CQ$1,NA(),INDEX('Data Entry'!$H$5:$BE$10004,(CS$1+70)-4,$B$21))</f>
        <v/>
      </c>
      <c r="CR74">
        <f>IF(ISNA(CP74),NA(),INDEX(Capability!$K$5:$K$54,$B$21))</f>
        <v/>
      </c>
      <c r="CS74">
        <f>IF(ISNA(CP74),NA(),INDEX(Capability!$J$5:$J$54,$B$21))</f>
        <v/>
      </c>
      <c r="CT74">
        <f>IF(ISNA(CP74),NA(),INDEX(Capability!$L$5:$L$54,$B$21))</f>
        <v/>
      </c>
      <c r="CU74">
        <f>IF(OR(ISNA(CQ74),ISNA(CQ73)),NA(),ABS(CQ74-CQ73))</f>
        <v/>
      </c>
      <c r="CV74">
        <f>IF(ISNA(CP74),NA(),INDEX(Capability!$N$5:$N$54,$B$21))</f>
        <v/>
      </c>
      <c r="CW74">
        <f>IF(ISNA(CP74),NA(),IF(OR(INDEX(Capability!$Q$5:$Q$54,$B$21)="",Settings!$F$7&lt;&gt;"Y"),NA(),INDEX(Capability!$Q$5:$Q$54,$B$21)))</f>
        <v/>
      </c>
      <c r="CX74">
        <f>IF(ISNA(CP74),NA(),IF(OR(INDEX(Capability!$P$5:$P$54,$B$21)="",Settings!$F$7&lt;&gt;"Y"),NA(),INDEX(Capability!$P$5:$P$54,$B$21)))</f>
        <v/>
      </c>
      <c r="DD74">
        <f>IF((DG$1+70)&gt;DE$1,NA(),(DG$1+70)-4)</f>
        <v/>
      </c>
      <c r="DE74">
        <f>IF((DG$1+70)&gt;DE$1,NA(),INDEX('Data Entry'!$H$5:$BE$10004,(DG$1+70)-4,$B$22))</f>
        <v/>
      </c>
      <c r="DF74">
        <f>IF(ISNA(DD74),NA(),INDEX(Capability!$K$5:$K$54,$B$22))</f>
        <v/>
      </c>
      <c r="DG74">
        <f>IF(ISNA(DD74),NA(),INDEX(Capability!$J$5:$J$54,$B$22))</f>
        <v/>
      </c>
      <c r="DH74">
        <f>IF(ISNA(DD74),NA(),INDEX(Capability!$L$5:$L$54,$B$22))</f>
        <v/>
      </c>
      <c r="DI74">
        <f>IF(OR(ISNA(DE74),ISNA(DE73)),NA(),ABS(DE74-DE73))</f>
        <v/>
      </c>
      <c r="DJ74">
        <f>IF(ISNA(DD74),NA(),INDEX(Capability!$N$5:$N$54,$B$22))</f>
        <v/>
      </c>
      <c r="DK74">
        <f>IF(ISNA(DD74),NA(),IF(OR(INDEX(Capability!$Q$5:$Q$54,$B$22)="",Settings!$F$7&lt;&gt;"Y"),NA(),INDEX(Capability!$Q$5:$Q$54,$B$22)))</f>
        <v/>
      </c>
      <c r="DL74">
        <f>IF(ISNA(DD74),NA(),IF(OR(INDEX(Capability!$P$5:$P$54,$B$22)="",Settings!$F$7&lt;&gt;"Y"),NA(),INDEX(Capability!$P$5:$P$54,$B$22)))</f>
        <v/>
      </c>
      <c r="DR74">
        <f>IF((DU$1+70)&gt;DS$1,NA(),(DU$1+70)-4)</f>
        <v/>
      </c>
      <c r="DS74">
        <f>IF((DU$1+70)&gt;DS$1,NA(),INDEX('Data Entry'!$H$5:$BE$10004,(DU$1+70)-4,$B$23))</f>
        <v/>
      </c>
      <c r="DT74">
        <f>IF(ISNA(DR74),NA(),INDEX(Capability!$K$5:$K$54,$B$23))</f>
        <v/>
      </c>
      <c r="DU74">
        <f>IF(ISNA(DR74),NA(),INDEX(Capability!$J$5:$J$54,$B$23))</f>
        <v/>
      </c>
      <c r="DV74">
        <f>IF(ISNA(DR74),NA(),INDEX(Capability!$L$5:$L$54,$B$23))</f>
        <v/>
      </c>
      <c r="DW74">
        <f>IF(OR(ISNA(DS74),ISNA(DS73)),NA(),ABS(DS74-DS73))</f>
        <v/>
      </c>
      <c r="DX74">
        <f>IF(ISNA(DR74),NA(),INDEX(Capability!$N$5:$N$54,$B$23))</f>
        <v/>
      </c>
      <c r="DY74">
        <f>IF(ISNA(DR74),NA(),IF(OR(INDEX(Capability!$Q$5:$Q$54,$B$23)="",Settings!$F$7&lt;&gt;"Y"),NA(),INDEX(Capability!$Q$5:$Q$54,$B$23)))</f>
        <v/>
      </c>
      <c r="DZ74">
        <f>IF(ISNA(DR74),NA(),IF(OR(INDEX(Capability!$P$5:$P$54,$B$23)="",Settings!$F$7&lt;&gt;"Y"),NA(),INDEX(Capability!$P$5:$P$54,$B$23)))</f>
        <v/>
      </c>
    </row>
    <row r="75">
      <c r="A75" s="35" t="inlineStr">
        <is>
          <t>Feature</t>
        </is>
      </c>
      <c r="B75" s="36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P75">
        <f>IF((CS$1+71)&gt;CQ$1,NA(),(CS$1+71)-4)</f>
        <v/>
      </c>
      <c r="CQ75">
        <f>IF((CS$1+71)&gt;CQ$1,NA(),INDEX('Data Entry'!$H$5:$BE$10004,(CS$1+71)-4,$B$21))</f>
        <v/>
      </c>
      <c r="CR75">
        <f>IF(ISNA(CP75),NA(),INDEX(Capability!$K$5:$K$54,$B$21))</f>
        <v/>
      </c>
      <c r="CS75">
        <f>IF(ISNA(CP75),NA(),INDEX(Capability!$J$5:$J$54,$B$21))</f>
        <v/>
      </c>
      <c r="CT75">
        <f>IF(ISNA(CP75),NA(),INDEX(Capability!$L$5:$L$54,$B$21))</f>
        <v/>
      </c>
      <c r="CU75">
        <f>IF(OR(ISNA(CQ75),ISNA(CQ74)),NA(),ABS(CQ75-CQ74))</f>
        <v/>
      </c>
      <c r="CV75">
        <f>IF(ISNA(CP75),NA(),INDEX(Capability!$N$5:$N$54,$B$21))</f>
        <v/>
      </c>
      <c r="CW75">
        <f>IF(ISNA(CP75),NA(),IF(OR(INDEX(Capability!$Q$5:$Q$54,$B$21)="",Settings!$F$7&lt;&gt;"Y"),NA(),INDEX(Capability!$Q$5:$Q$54,$B$21)))</f>
        <v/>
      </c>
      <c r="CX75">
        <f>IF(ISNA(CP75),NA(),IF(OR(INDEX(Capability!$P$5:$P$54,$B$21)="",Settings!$F$7&lt;&gt;"Y"),NA(),INDEX(Capability!$P$5:$P$54,$B$21)))</f>
        <v/>
      </c>
      <c r="DD75">
        <f>IF((DG$1+71)&gt;DE$1,NA(),(DG$1+71)-4)</f>
        <v/>
      </c>
      <c r="DE75">
        <f>IF((DG$1+71)&gt;DE$1,NA(),INDEX('Data Entry'!$H$5:$BE$10004,(DG$1+71)-4,$B$22))</f>
        <v/>
      </c>
      <c r="DF75">
        <f>IF(ISNA(DD75),NA(),INDEX(Capability!$K$5:$K$54,$B$22))</f>
        <v/>
      </c>
      <c r="DG75">
        <f>IF(ISNA(DD75),NA(),INDEX(Capability!$J$5:$J$54,$B$22))</f>
        <v/>
      </c>
      <c r="DH75">
        <f>IF(ISNA(DD75),NA(),INDEX(Capability!$L$5:$L$54,$B$22))</f>
        <v/>
      </c>
      <c r="DI75">
        <f>IF(OR(ISNA(DE75),ISNA(DE74)),NA(),ABS(DE75-DE74))</f>
        <v/>
      </c>
      <c r="DJ75">
        <f>IF(ISNA(DD75),NA(),INDEX(Capability!$N$5:$N$54,$B$22))</f>
        <v/>
      </c>
      <c r="DK75">
        <f>IF(ISNA(DD75),NA(),IF(OR(INDEX(Capability!$Q$5:$Q$54,$B$22)="",Settings!$F$7&lt;&gt;"Y"),NA(),INDEX(Capability!$Q$5:$Q$54,$B$22)))</f>
        <v/>
      </c>
      <c r="DL75">
        <f>IF(ISNA(DD75),NA(),IF(OR(INDEX(Capability!$P$5:$P$54,$B$22)="",Settings!$F$7&lt;&gt;"Y"),NA(),INDEX(Capability!$P$5:$P$54,$B$22)))</f>
        <v/>
      </c>
      <c r="DR75">
        <f>IF((DU$1+71)&gt;DS$1,NA(),(DU$1+71)-4)</f>
        <v/>
      </c>
      <c r="DS75">
        <f>IF((DU$1+71)&gt;DS$1,NA(),INDEX('Data Entry'!$H$5:$BE$10004,(DU$1+71)-4,$B$23))</f>
        <v/>
      </c>
      <c r="DT75">
        <f>IF(ISNA(DR75),NA(),INDEX(Capability!$K$5:$K$54,$B$23))</f>
        <v/>
      </c>
      <c r="DU75">
        <f>IF(ISNA(DR75),NA(),INDEX(Capability!$J$5:$J$54,$B$23))</f>
        <v/>
      </c>
      <c r="DV75">
        <f>IF(ISNA(DR75),NA(),INDEX(Capability!$L$5:$L$54,$B$23))</f>
        <v/>
      </c>
      <c r="DW75">
        <f>IF(OR(ISNA(DS75),ISNA(DS74)),NA(),ABS(DS75-DS74))</f>
        <v/>
      </c>
      <c r="DX75">
        <f>IF(ISNA(DR75),NA(),INDEX(Capability!$N$5:$N$54,$B$23))</f>
        <v/>
      </c>
      <c r="DY75">
        <f>IF(ISNA(DR75),NA(),IF(OR(INDEX(Capability!$Q$5:$Q$54,$B$23)="",Settings!$F$7&lt;&gt;"Y"),NA(),INDEX(Capability!$Q$5:$Q$54,$B$23)))</f>
        <v/>
      </c>
      <c r="DZ75">
        <f>IF(ISNA(DR75),NA(),IF(OR(INDEX(Capability!$P$5:$P$54,$B$23)="",Settings!$F$7&lt;&gt;"Y"),NA(),INDEX(Capability!$P$5:$P$54,$B$23)))</f>
        <v/>
      </c>
    </row>
    <row r="76">
      <c r="A76" s="35" t="inlineStr">
        <is>
          <t>Unit</t>
        </is>
      </c>
      <c r="B76" s="36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P76">
        <f>IF((CS$1+72)&gt;CQ$1,NA(),(CS$1+72)-4)</f>
        <v/>
      </c>
      <c r="CQ76">
        <f>IF((CS$1+72)&gt;CQ$1,NA(),INDEX('Data Entry'!$H$5:$BE$10004,(CS$1+72)-4,$B$21))</f>
        <v/>
      </c>
      <c r="CR76">
        <f>IF(ISNA(CP76),NA(),INDEX(Capability!$K$5:$K$54,$B$21))</f>
        <v/>
      </c>
      <c r="CS76">
        <f>IF(ISNA(CP76),NA(),INDEX(Capability!$J$5:$J$54,$B$21))</f>
        <v/>
      </c>
      <c r="CT76">
        <f>IF(ISNA(CP76),NA(),INDEX(Capability!$L$5:$L$54,$B$21))</f>
        <v/>
      </c>
      <c r="CU76">
        <f>IF(OR(ISNA(CQ76),ISNA(CQ75)),NA(),ABS(CQ76-CQ75))</f>
        <v/>
      </c>
      <c r="CV76">
        <f>IF(ISNA(CP76),NA(),INDEX(Capability!$N$5:$N$54,$B$21))</f>
        <v/>
      </c>
      <c r="CW76">
        <f>IF(ISNA(CP76),NA(),IF(OR(INDEX(Capability!$Q$5:$Q$54,$B$21)="",Settings!$F$7&lt;&gt;"Y"),NA(),INDEX(Capability!$Q$5:$Q$54,$B$21)))</f>
        <v/>
      </c>
      <c r="CX76">
        <f>IF(ISNA(CP76),NA(),IF(OR(INDEX(Capability!$P$5:$P$54,$B$21)="",Settings!$F$7&lt;&gt;"Y"),NA(),INDEX(Capability!$P$5:$P$54,$B$21)))</f>
        <v/>
      </c>
      <c r="DD76">
        <f>IF((DG$1+72)&gt;DE$1,NA(),(DG$1+72)-4)</f>
        <v/>
      </c>
      <c r="DE76">
        <f>IF((DG$1+72)&gt;DE$1,NA(),INDEX('Data Entry'!$H$5:$BE$10004,(DG$1+72)-4,$B$22))</f>
        <v/>
      </c>
      <c r="DF76">
        <f>IF(ISNA(DD76),NA(),INDEX(Capability!$K$5:$K$54,$B$22))</f>
        <v/>
      </c>
      <c r="DG76">
        <f>IF(ISNA(DD76),NA(),INDEX(Capability!$J$5:$J$54,$B$22))</f>
        <v/>
      </c>
      <c r="DH76">
        <f>IF(ISNA(DD76),NA(),INDEX(Capability!$L$5:$L$54,$B$22))</f>
        <v/>
      </c>
      <c r="DI76">
        <f>IF(OR(ISNA(DE76),ISNA(DE75)),NA(),ABS(DE76-DE75))</f>
        <v/>
      </c>
      <c r="DJ76">
        <f>IF(ISNA(DD76),NA(),INDEX(Capability!$N$5:$N$54,$B$22))</f>
        <v/>
      </c>
      <c r="DK76">
        <f>IF(ISNA(DD76),NA(),IF(OR(INDEX(Capability!$Q$5:$Q$54,$B$22)="",Settings!$F$7&lt;&gt;"Y"),NA(),INDEX(Capability!$Q$5:$Q$54,$B$22)))</f>
        <v/>
      </c>
      <c r="DL76">
        <f>IF(ISNA(DD76),NA(),IF(OR(INDEX(Capability!$P$5:$P$54,$B$22)="",Settings!$F$7&lt;&gt;"Y"),NA(),INDEX(Capability!$P$5:$P$54,$B$22)))</f>
        <v/>
      </c>
      <c r="DR76">
        <f>IF((DU$1+72)&gt;DS$1,NA(),(DU$1+72)-4)</f>
        <v/>
      </c>
      <c r="DS76">
        <f>IF((DU$1+72)&gt;DS$1,NA(),INDEX('Data Entry'!$H$5:$BE$10004,(DU$1+72)-4,$B$23))</f>
        <v/>
      </c>
      <c r="DT76">
        <f>IF(ISNA(DR76),NA(),INDEX(Capability!$K$5:$K$54,$B$23))</f>
        <v/>
      </c>
      <c r="DU76">
        <f>IF(ISNA(DR76),NA(),INDEX(Capability!$J$5:$J$54,$B$23))</f>
        <v/>
      </c>
      <c r="DV76">
        <f>IF(ISNA(DR76),NA(),INDEX(Capability!$L$5:$L$54,$B$23))</f>
        <v/>
      </c>
      <c r="DW76">
        <f>IF(OR(ISNA(DS76),ISNA(DS75)),NA(),ABS(DS76-DS75))</f>
        <v/>
      </c>
      <c r="DX76">
        <f>IF(ISNA(DR76),NA(),INDEX(Capability!$N$5:$N$54,$B$23))</f>
        <v/>
      </c>
      <c r="DY76">
        <f>IF(ISNA(DR76),NA(),IF(OR(INDEX(Capability!$Q$5:$Q$54,$B$23)="",Settings!$F$7&lt;&gt;"Y"),NA(),INDEX(Capability!$Q$5:$Q$54,$B$23)))</f>
        <v/>
      </c>
      <c r="DZ76">
        <f>IF(ISNA(DR76),NA(),IF(OR(INDEX(Capability!$P$5:$P$54,$B$23)="",Settings!$F$7&lt;&gt;"Y"),NA(),INDEX(Capability!$P$5:$P$54,$B$23)))</f>
        <v/>
      </c>
    </row>
    <row r="77">
      <c r="A77" s="35" t="inlineStr">
        <is>
          <t>Samples (n)</t>
        </is>
      </c>
      <c r="B77" s="22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P77">
        <f>IF((CS$1+73)&gt;CQ$1,NA(),(CS$1+73)-4)</f>
        <v/>
      </c>
      <c r="CQ77">
        <f>IF((CS$1+73)&gt;CQ$1,NA(),INDEX('Data Entry'!$H$5:$BE$10004,(CS$1+73)-4,$B$21))</f>
        <v/>
      </c>
      <c r="CR77">
        <f>IF(ISNA(CP77),NA(),INDEX(Capability!$K$5:$K$54,$B$21))</f>
        <v/>
      </c>
      <c r="CS77">
        <f>IF(ISNA(CP77),NA(),INDEX(Capability!$J$5:$J$54,$B$21))</f>
        <v/>
      </c>
      <c r="CT77">
        <f>IF(ISNA(CP77),NA(),INDEX(Capability!$L$5:$L$54,$B$21))</f>
        <v/>
      </c>
      <c r="CU77">
        <f>IF(OR(ISNA(CQ77),ISNA(CQ76)),NA(),ABS(CQ77-CQ76))</f>
        <v/>
      </c>
      <c r="CV77">
        <f>IF(ISNA(CP77),NA(),INDEX(Capability!$N$5:$N$54,$B$21))</f>
        <v/>
      </c>
      <c r="CW77">
        <f>IF(ISNA(CP77),NA(),IF(OR(INDEX(Capability!$Q$5:$Q$54,$B$21)="",Settings!$F$7&lt;&gt;"Y"),NA(),INDEX(Capability!$Q$5:$Q$54,$B$21)))</f>
        <v/>
      </c>
      <c r="CX77">
        <f>IF(ISNA(CP77),NA(),IF(OR(INDEX(Capability!$P$5:$P$54,$B$21)="",Settings!$F$7&lt;&gt;"Y"),NA(),INDEX(Capability!$P$5:$P$54,$B$21)))</f>
        <v/>
      </c>
      <c r="DD77">
        <f>IF((DG$1+73)&gt;DE$1,NA(),(DG$1+73)-4)</f>
        <v/>
      </c>
      <c r="DE77">
        <f>IF((DG$1+73)&gt;DE$1,NA(),INDEX('Data Entry'!$H$5:$BE$10004,(DG$1+73)-4,$B$22))</f>
        <v/>
      </c>
      <c r="DF77">
        <f>IF(ISNA(DD77),NA(),INDEX(Capability!$K$5:$K$54,$B$22))</f>
        <v/>
      </c>
      <c r="DG77">
        <f>IF(ISNA(DD77),NA(),INDEX(Capability!$J$5:$J$54,$B$22))</f>
        <v/>
      </c>
      <c r="DH77">
        <f>IF(ISNA(DD77),NA(),INDEX(Capability!$L$5:$L$54,$B$22))</f>
        <v/>
      </c>
      <c r="DI77">
        <f>IF(OR(ISNA(DE77),ISNA(DE76)),NA(),ABS(DE77-DE76))</f>
        <v/>
      </c>
      <c r="DJ77">
        <f>IF(ISNA(DD77),NA(),INDEX(Capability!$N$5:$N$54,$B$22))</f>
        <v/>
      </c>
      <c r="DK77">
        <f>IF(ISNA(DD77),NA(),IF(OR(INDEX(Capability!$Q$5:$Q$54,$B$22)="",Settings!$F$7&lt;&gt;"Y"),NA(),INDEX(Capability!$Q$5:$Q$54,$B$22)))</f>
        <v/>
      </c>
      <c r="DL77">
        <f>IF(ISNA(DD77),NA(),IF(OR(INDEX(Capability!$P$5:$P$54,$B$22)="",Settings!$F$7&lt;&gt;"Y"),NA(),INDEX(Capability!$P$5:$P$54,$B$22)))</f>
        <v/>
      </c>
      <c r="DR77">
        <f>IF((DU$1+73)&gt;DS$1,NA(),(DU$1+73)-4)</f>
        <v/>
      </c>
      <c r="DS77">
        <f>IF((DU$1+73)&gt;DS$1,NA(),INDEX('Data Entry'!$H$5:$BE$10004,(DU$1+73)-4,$B$23))</f>
        <v/>
      </c>
      <c r="DT77">
        <f>IF(ISNA(DR77),NA(),INDEX(Capability!$K$5:$K$54,$B$23))</f>
        <v/>
      </c>
      <c r="DU77">
        <f>IF(ISNA(DR77),NA(),INDEX(Capability!$J$5:$J$54,$B$23))</f>
        <v/>
      </c>
      <c r="DV77">
        <f>IF(ISNA(DR77),NA(),INDEX(Capability!$L$5:$L$54,$B$23))</f>
        <v/>
      </c>
      <c r="DW77">
        <f>IF(OR(ISNA(DS77),ISNA(DS76)),NA(),ABS(DS77-DS76))</f>
        <v/>
      </c>
      <c r="DX77">
        <f>IF(ISNA(DR77),NA(),INDEX(Capability!$N$5:$N$54,$B$23))</f>
        <v/>
      </c>
      <c r="DY77">
        <f>IF(ISNA(DR77),NA(),IF(OR(INDEX(Capability!$Q$5:$Q$54,$B$23)="",Settings!$F$7&lt;&gt;"Y"),NA(),INDEX(Capability!$Q$5:$Q$54,$B$23)))</f>
        <v/>
      </c>
      <c r="DZ77">
        <f>IF(ISNA(DR77),NA(),IF(OR(INDEX(Capability!$P$5:$P$54,$B$23)="",Settings!$F$7&lt;&gt;"Y"),NA(),INDEX(Capability!$P$5:$P$54,$B$23)))</f>
        <v/>
      </c>
    </row>
    <row r="78">
      <c r="A78" s="37" t="inlineStr">
        <is>
          <t>DATA RANGE</t>
        </is>
      </c>
      <c r="B78" s="28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P78">
        <f>IF((CS$1+74)&gt;CQ$1,NA(),(CS$1+74)-4)</f>
        <v/>
      </c>
      <c r="CQ78">
        <f>IF((CS$1+74)&gt;CQ$1,NA(),INDEX('Data Entry'!$H$5:$BE$10004,(CS$1+74)-4,$B$21))</f>
        <v/>
      </c>
      <c r="CR78">
        <f>IF(ISNA(CP78),NA(),INDEX(Capability!$K$5:$K$54,$B$21))</f>
        <v/>
      </c>
      <c r="CS78">
        <f>IF(ISNA(CP78),NA(),INDEX(Capability!$J$5:$J$54,$B$21))</f>
        <v/>
      </c>
      <c r="CT78">
        <f>IF(ISNA(CP78),NA(),INDEX(Capability!$L$5:$L$54,$B$21))</f>
        <v/>
      </c>
      <c r="CU78">
        <f>IF(OR(ISNA(CQ78),ISNA(CQ77)),NA(),ABS(CQ78-CQ77))</f>
        <v/>
      </c>
      <c r="CV78">
        <f>IF(ISNA(CP78),NA(),INDEX(Capability!$N$5:$N$54,$B$21))</f>
        <v/>
      </c>
      <c r="CW78">
        <f>IF(ISNA(CP78),NA(),IF(OR(INDEX(Capability!$Q$5:$Q$54,$B$21)="",Settings!$F$7&lt;&gt;"Y"),NA(),INDEX(Capability!$Q$5:$Q$54,$B$21)))</f>
        <v/>
      </c>
      <c r="CX78">
        <f>IF(ISNA(CP78),NA(),IF(OR(INDEX(Capability!$P$5:$P$54,$B$21)="",Settings!$F$7&lt;&gt;"Y"),NA(),INDEX(Capability!$P$5:$P$54,$B$21)))</f>
        <v/>
      </c>
      <c r="DD78">
        <f>IF((DG$1+74)&gt;DE$1,NA(),(DG$1+74)-4)</f>
        <v/>
      </c>
      <c r="DE78">
        <f>IF((DG$1+74)&gt;DE$1,NA(),INDEX('Data Entry'!$H$5:$BE$10004,(DG$1+74)-4,$B$22))</f>
        <v/>
      </c>
      <c r="DF78">
        <f>IF(ISNA(DD78),NA(),INDEX(Capability!$K$5:$K$54,$B$22))</f>
        <v/>
      </c>
      <c r="DG78">
        <f>IF(ISNA(DD78),NA(),INDEX(Capability!$J$5:$J$54,$B$22))</f>
        <v/>
      </c>
      <c r="DH78">
        <f>IF(ISNA(DD78),NA(),INDEX(Capability!$L$5:$L$54,$B$22))</f>
        <v/>
      </c>
      <c r="DI78">
        <f>IF(OR(ISNA(DE78),ISNA(DE77)),NA(),ABS(DE78-DE77))</f>
        <v/>
      </c>
      <c r="DJ78">
        <f>IF(ISNA(DD78),NA(),INDEX(Capability!$N$5:$N$54,$B$22))</f>
        <v/>
      </c>
      <c r="DK78">
        <f>IF(ISNA(DD78),NA(),IF(OR(INDEX(Capability!$Q$5:$Q$54,$B$22)="",Settings!$F$7&lt;&gt;"Y"),NA(),INDEX(Capability!$Q$5:$Q$54,$B$22)))</f>
        <v/>
      </c>
      <c r="DL78">
        <f>IF(ISNA(DD78),NA(),IF(OR(INDEX(Capability!$P$5:$P$54,$B$22)="",Settings!$F$7&lt;&gt;"Y"),NA(),INDEX(Capability!$P$5:$P$54,$B$22)))</f>
        <v/>
      </c>
      <c r="DR78">
        <f>IF((DU$1+74)&gt;DS$1,NA(),(DU$1+74)-4)</f>
        <v/>
      </c>
      <c r="DS78">
        <f>IF((DU$1+74)&gt;DS$1,NA(),INDEX('Data Entry'!$H$5:$BE$10004,(DU$1+74)-4,$B$23))</f>
        <v/>
      </c>
      <c r="DT78">
        <f>IF(ISNA(DR78),NA(),INDEX(Capability!$K$5:$K$54,$B$23))</f>
        <v/>
      </c>
      <c r="DU78">
        <f>IF(ISNA(DR78),NA(),INDEX(Capability!$J$5:$J$54,$B$23))</f>
        <v/>
      </c>
      <c r="DV78">
        <f>IF(ISNA(DR78),NA(),INDEX(Capability!$L$5:$L$54,$B$23))</f>
        <v/>
      </c>
      <c r="DW78">
        <f>IF(OR(ISNA(DS78),ISNA(DS77)),NA(),ABS(DS78-DS77))</f>
        <v/>
      </c>
      <c r="DX78">
        <f>IF(ISNA(DR78),NA(),INDEX(Capability!$N$5:$N$54,$B$23))</f>
        <v/>
      </c>
      <c r="DY78">
        <f>IF(ISNA(DR78),NA(),IF(OR(INDEX(Capability!$Q$5:$Q$54,$B$23)="",Settings!$F$7&lt;&gt;"Y"),NA(),INDEX(Capability!$Q$5:$Q$54,$B$23)))</f>
        <v/>
      </c>
      <c r="DZ78">
        <f>IF(ISNA(DR78),NA(),IF(OR(INDEX(Capability!$P$5:$P$54,$B$23)="",Settings!$F$7&lt;&gt;"Y"),NA(),INDEX(Capability!$P$5:$P$54,$B$23)))</f>
        <v/>
      </c>
    </row>
    <row r="79">
      <c r="A79" s="35" t="inlineStr">
        <is>
          <t>Min</t>
        </is>
      </c>
      <c r="B79" s="23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P79">
        <f>IF((CS$1+75)&gt;CQ$1,NA(),(CS$1+75)-4)</f>
        <v/>
      </c>
      <c r="CQ79">
        <f>IF((CS$1+75)&gt;CQ$1,NA(),INDEX('Data Entry'!$H$5:$BE$10004,(CS$1+75)-4,$B$21))</f>
        <v/>
      </c>
      <c r="CR79">
        <f>IF(ISNA(CP79),NA(),INDEX(Capability!$K$5:$K$54,$B$21))</f>
        <v/>
      </c>
      <c r="CS79">
        <f>IF(ISNA(CP79),NA(),INDEX(Capability!$J$5:$J$54,$B$21))</f>
        <v/>
      </c>
      <c r="CT79">
        <f>IF(ISNA(CP79),NA(),INDEX(Capability!$L$5:$L$54,$B$21))</f>
        <v/>
      </c>
      <c r="CU79">
        <f>IF(OR(ISNA(CQ79),ISNA(CQ78)),NA(),ABS(CQ79-CQ78))</f>
        <v/>
      </c>
      <c r="CV79">
        <f>IF(ISNA(CP79),NA(),INDEX(Capability!$N$5:$N$54,$B$21))</f>
        <v/>
      </c>
      <c r="CW79">
        <f>IF(ISNA(CP79),NA(),IF(OR(INDEX(Capability!$Q$5:$Q$54,$B$21)="",Settings!$F$7&lt;&gt;"Y"),NA(),INDEX(Capability!$Q$5:$Q$54,$B$21)))</f>
        <v/>
      </c>
      <c r="CX79">
        <f>IF(ISNA(CP79),NA(),IF(OR(INDEX(Capability!$P$5:$P$54,$B$21)="",Settings!$F$7&lt;&gt;"Y"),NA(),INDEX(Capability!$P$5:$P$54,$B$21)))</f>
        <v/>
      </c>
      <c r="DD79">
        <f>IF((DG$1+75)&gt;DE$1,NA(),(DG$1+75)-4)</f>
        <v/>
      </c>
      <c r="DE79">
        <f>IF((DG$1+75)&gt;DE$1,NA(),INDEX('Data Entry'!$H$5:$BE$10004,(DG$1+75)-4,$B$22))</f>
        <v/>
      </c>
      <c r="DF79">
        <f>IF(ISNA(DD79),NA(),INDEX(Capability!$K$5:$K$54,$B$22))</f>
        <v/>
      </c>
      <c r="DG79">
        <f>IF(ISNA(DD79),NA(),INDEX(Capability!$J$5:$J$54,$B$22))</f>
        <v/>
      </c>
      <c r="DH79">
        <f>IF(ISNA(DD79),NA(),INDEX(Capability!$L$5:$L$54,$B$22))</f>
        <v/>
      </c>
      <c r="DI79">
        <f>IF(OR(ISNA(DE79),ISNA(DE78)),NA(),ABS(DE79-DE78))</f>
        <v/>
      </c>
      <c r="DJ79">
        <f>IF(ISNA(DD79),NA(),INDEX(Capability!$N$5:$N$54,$B$22))</f>
        <v/>
      </c>
      <c r="DK79">
        <f>IF(ISNA(DD79),NA(),IF(OR(INDEX(Capability!$Q$5:$Q$54,$B$22)="",Settings!$F$7&lt;&gt;"Y"),NA(),INDEX(Capability!$Q$5:$Q$54,$B$22)))</f>
        <v/>
      </c>
      <c r="DL79">
        <f>IF(ISNA(DD79),NA(),IF(OR(INDEX(Capability!$P$5:$P$54,$B$22)="",Settings!$F$7&lt;&gt;"Y"),NA(),INDEX(Capability!$P$5:$P$54,$B$22)))</f>
        <v/>
      </c>
      <c r="DR79">
        <f>IF((DU$1+75)&gt;DS$1,NA(),(DU$1+75)-4)</f>
        <v/>
      </c>
      <c r="DS79">
        <f>IF((DU$1+75)&gt;DS$1,NA(),INDEX('Data Entry'!$H$5:$BE$10004,(DU$1+75)-4,$B$23))</f>
        <v/>
      </c>
      <c r="DT79">
        <f>IF(ISNA(DR79),NA(),INDEX(Capability!$K$5:$K$54,$B$23))</f>
        <v/>
      </c>
      <c r="DU79">
        <f>IF(ISNA(DR79),NA(),INDEX(Capability!$J$5:$J$54,$B$23))</f>
        <v/>
      </c>
      <c r="DV79">
        <f>IF(ISNA(DR79),NA(),INDEX(Capability!$L$5:$L$54,$B$23))</f>
        <v/>
      </c>
      <c r="DW79">
        <f>IF(OR(ISNA(DS79),ISNA(DS78)),NA(),ABS(DS79-DS78))</f>
        <v/>
      </c>
      <c r="DX79">
        <f>IF(ISNA(DR79),NA(),INDEX(Capability!$N$5:$N$54,$B$23))</f>
        <v/>
      </c>
      <c r="DY79">
        <f>IF(ISNA(DR79),NA(),IF(OR(INDEX(Capability!$Q$5:$Q$54,$B$23)="",Settings!$F$7&lt;&gt;"Y"),NA(),INDEX(Capability!$Q$5:$Q$54,$B$23)))</f>
        <v/>
      </c>
      <c r="DZ79">
        <f>IF(ISNA(DR79),NA(),IF(OR(INDEX(Capability!$P$5:$P$54,$B$23)="",Settings!$F$7&lt;&gt;"Y"),NA(),INDEX(Capability!$P$5:$P$54,$B$23)))</f>
        <v/>
      </c>
    </row>
    <row r="80">
      <c r="A80" s="35" t="inlineStr">
        <is>
          <t>Max</t>
        </is>
      </c>
      <c r="B80" s="23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P80">
        <f>IF((CS$1+76)&gt;CQ$1,NA(),(CS$1+76)-4)</f>
        <v/>
      </c>
      <c r="CQ80">
        <f>IF((CS$1+76)&gt;CQ$1,NA(),INDEX('Data Entry'!$H$5:$BE$10004,(CS$1+76)-4,$B$21))</f>
        <v/>
      </c>
      <c r="CR80">
        <f>IF(ISNA(CP80),NA(),INDEX(Capability!$K$5:$K$54,$B$21))</f>
        <v/>
      </c>
      <c r="CS80">
        <f>IF(ISNA(CP80),NA(),INDEX(Capability!$J$5:$J$54,$B$21))</f>
        <v/>
      </c>
      <c r="CT80">
        <f>IF(ISNA(CP80),NA(),INDEX(Capability!$L$5:$L$54,$B$21))</f>
        <v/>
      </c>
      <c r="CU80">
        <f>IF(OR(ISNA(CQ80),ISNA(CQ79)),NA(),ABS(CQ80-CQ79))</f>
        <v/>
      </c>
      <c r="CV80">
        <f>IF(ISNA(CP80),NA(),INDEX(Capability!$N$5:$N$54,$B$21))</f>
        <v/>
      </c>
      <c r="CW80">
        <f>IF(ISNA(CP80),NA(),IF(OR(INDEX(Capability!$Q$5:$Q$54,$B$21)="",Settings!$F$7&lt;&gt;"Y"),NA(),INDEX(Capability!$Q$5:$Q$54,$B$21)))</f>
        <v/>
      </c>
      <c r="CX80">
        <f>IF(ISNA(CP80),NA(),IF(OR(INDEX(Capability!$P$5:$P$54,$B$21)="",Settings!$F$7&lt;&gt;"Y"),NA(),INDEX(Capability!$P$5:$P$54,$B$21)))</f>
        <v/>
      </c>
      <c r="DD80">
        <f>IF((DG$1+76)&gt;DE$1,NA(),(DG$1+76)-4)</f>
        <v/>
      </c>
      <c r="DE80">
        <f>IF((DG$1+76)&gt;DE$1,NA(),INDEX('Data Entry'!$H$5:$BE$10004,(DG$1+76)-4,$B$22))</f>
        <v/>
      </c>
      <c r="DF80">
        <f>IF(ISNA(DD80),NA(),INDEX(Capability!$K$5:$K$54,$B$22))</f>
        <v/>
      </c>
      <c r="DG80">
        <f>IF(ISNA(DD80),NA(),INDEX(Capability!$J$5:$J$54,$B$22))</f>
        <v/>
      </c>
      <c r="DH80">
        <f>IF(ISNA(DD80),NA(),INDEX(Capability!$L$5:$L$54,$B$22))</f>
        <v/>
      </c>
      <c r="DI80">
        <f>IF(OR(ISNA(DE80),ISNA(DE79)),NA(),ABS(DE80-DE79))</f>
        <v/>
      </c>
      <c r="DJ80">
        <f>IF(ISNA(DD80),NA(),INDEX(Capability!$N$5:$N$54,$B$22))</f>
        <v/>
      </c>
      <c r="DK80">
        <f>IF(ISNA(DD80),NA(),IF(OR(INDEX(Capability!$Q$5:$Q$54,$B$22)="",Settings!$F$7&lt;&gt;"Y"),NA(),INDEX(Capability!$Q$5:$Q$54,$B$22)))</f>
        <v/>
      </c>
      <c r="DL80">
        <f>IF(ISNA(DD80),NA(),IF(OR(INDEX(Capability!$P$5:$P$54,$B$22)="",Settings!$F$7&lt;&gt;"Y"),NA(),INDEX(Capability!$P$5:$P$54,$B$22)))</f>
        <v/>
      </c>
      <c r="DR80">
        <f>IF((DU$1+76)&gt;DS$1,NA(),(DU$1+76)-4)</f>
        <v/>
      </c>
      <c r="DS80">
        <f>IF((DU$1+76)&gt;DS$1,NA(),INDEX('Data Entry'!$H$5:$BE$10004,(DU$1+76)-4,$B$23))</f>
        <v/>
      </c>
      <c r="DT80">
        <f>IF(ISNA(DR80),NA(),INDEX(Capability!$K$5:$K$54,$B$23))</f>
        <v/>
      </c>
      <c r="DU80">
        <f>IF(ISNA(DR80),NA(),INDEX(Capability!$J$5:$J$54,$B$23))</f>
        <v/>
      </c>
      <c r="DV80">
        <f>IF(ISNA(DR80),NA(),INDEX(Capability!$L$5:$L$54,$B$23))</f>
        <v/>
      </c>
      <c r="DW80">
        <f>IF(OR(ISNA(DS80),ISNA(DS79)),NA(),ABS(DS80-DS79))</f>
        <v/>
      </c>
      <c r="DX80">
        <f>IF(ISNA(DR80),NA(),INDEX(Capability!$N$5:$N$54,$B$23))</f>
        <v/>
      </c>
      <c r="DY80">
        <f>IF(ISNA(DR80),NA(),IF(OR(INDEX(Capability!$Q$5:$Q$54,$B$23)="",Settings!$F$7&lt;&gt;"Y"),NA(),INDEX(Capability!$Q$5:$Q$54,$B$23)))</f>
        <v/>
      </c>
      <c r="DZ80">
        <f>IF(ISNA(DR80),NA(),IF(OR(INDEX(Capability!$P$5:$P$54,$B$23)="",Settings!$F$7&lt;&gt;"Y"),NA(),INDEX(Capability!$P$5:$P$54,$B$23)))</f>
        <v/>
      </c>
    </row>
    <row r="81">
      <c r="A81" s="35" t="inlineStr">
        <is>
          <t>Range</t>
        </is>
      </c>
      <c r="B81" s="23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P81">
        <f>IF((CS$1+77)&gt;CQ$1,NA(),(CS$1+77)-4)</f>
        <v/>
      </c>
      <c r="CQ81">
        <f>IF((CS$1+77)&gt;CQ$1,NA(),INDEX('Data Entry'!$H$5:$BE$10004,(CS$1+77)-4,$B$21))</f>
        <v/>
      </c>
      <c r="CR81">
        <f>IF(ISNA(CP81),NA(),INDEX(Capability!$K$5:$K$54,$B$21))</f>
        <v/>
      </c>
      <c r="CS81">
        <f>IF(ISNA(CP81),NA(),INDEX(Capability!$J$5:$J$54,$B$21))</f>
        <v/>
      </c>
      <c r="CT81">
        <f>IF(ISNA(CP81),NA(),INDEX(Capability!$L$5:$L$54,$B$21))</f>
        <v/>
      </c>
      <c r="CU81">
        <f>IF(OR(ISNA(CQ81),ISNA(CQ80)),NA(),ABS(CQ81-CQ80))</f>
        <v/>
      </c>
      <c r="CV81">
        <f>IF(ISNA(CP81),NA(),INDEX(Capability!$N$5:$N$54,$B$21))</f>
        <v/>
      </c>
      <c r="CW81">
        <f>IF(ISNA(CP81),NA(),IF(OR(INDEX(Capability!$Q$5:$Q$54,$B$21)="",Settings!$F$7&lt;&gt;"Y"),NA(),INDEX(Capability!$Q$5:$Q$54,$B$21)))</f>
        <v/>
      </c>
      <c r="CX81">
        <f>IF(ISNA(CP81),NA(),IF(OR(INDEX(Capability!$P$5:$P$54,$B$21)="",Settings!$F$7&lt;&gt;"Y"),NA(),INDEX(Capability!$P$5:$P$54,$B$21)))</f>
        <v/>
      </c>
      <c r="DD81">
        <f>IF((DG$1+77)&gt;DE$1,NA(),(DG$1+77)-4)</f>
        <v/>
      </c>
      <c r="DE81">
        <f>IF((DG$1+77)&gt;DE$1,NA(),INDEX('Data Entry'!$H$5:$BE$10004,(DG$1+77)-4,$B$22))</f>
        <v/>
      </c>
      <c r="DF81">
        <f>IF(ISNA(DD81),NA(),INDEX(Capability!$K$5:$K$54,$B$22))</f>
        <v/>
      </c>
      <c r="DG81">
        <f>IF(ISNA(DD81),NA(),INDEX(Capability!$J$5:$J$54,$B$22))</f>
        <v/>
      </c>
      <c r="DH81">
        <f>IF(ISNA(DD81),NA(),INDEX(Capability!$L$5:$L$54,$B$22))</f>
        <v/>
      </c>
      <c r="DI81">
        <f>IF(OR(ISNA(DE81),ISNA(DE80)),NA(),ABS(DE81-DE80))</f>
        <v/>
      </c>
      <c r="DJ81">
        <f>IF(ISNA(DD81),NA(),INDEX(Capability!$N$5:$N$54,$B$22))</f>
        <v/>
      </c>
      <c r="DK81">
        <f>IF(ISNA(DD81),NA(),IF(OR(INDEX(Capability!$Q$5:$Q$54,$B$22)="",Settings!$F$7&lt;&gt;"Y"),NA(),INDEX(Capability!$Q$5:$Q$54,$B$22)))</f>
        <v/>
      </c>
      <c r="DL81">
        <f>IF(ISNA(DD81),NA(),IF(OR(INDEX(Capability!$P$5:$P$54,$B$22)="",Settings!$F$7&lt;&gt;"Y"),NA(),INDEX(Capability!$P$5:$P$54,$B$22)))</f>
        <v/>
      </c>
      <c r="DR81">
        <f>IF((DU$1+77)&gt;DS$1,NA(),(DU$1+77)-4)</f>
        <v/>
      </c>
      <c r="DS81">
        <f>IF((DU$1+77)&gt;DS$1,NA(),INDEX('Data Entry'!$H$5:$BE$10004,(DU$1+77)-4,$B$23))</f>
        <v/>
      </c>
      <c r="DT81">
        <f>IF(ISNA(DR81),NA(),INDEX(Capability!$K$5:$K$54,$B$23))</f>
        <v/>
      </c>
      <c r="DU81">
        <f>IF(ISNA(DR81),NA(),INDEX(Capability!$J$5:$J$54,$B$23))</f>
        <v/>
      </c>
      <c r="DV81">
        <f>IF(ISNA(DR81),NA(),INDEX(Capability!$L$5:$L$54,$B$23))</f>
        <v/>
      </c>
      <c r="DW81">
        <f>IF(OR(ISNA(DS81),ISNA(DS80)),NA(),ABS(DS81-DS80))</f>
        <v/>
      </c>
      <c r="DX81">
        <f>IF(ISNA(DR81),NA(),INDEX(Capability!$N$5:$N$54,$B$23))</f>
        <v/>
      </c>
      <c r="DY81">
        <f>IF(ISNA(DR81),NA(),IF(OR(INDEX(Capability!$Q$5:$Q$54,$B$23)="",Settings!$F$7&lt;&gt;"Y"),NA(),INDEX(Capability!$Q$5:$Q$54,$B$23)))</f>
        <v/>
      </c>
      <c r="DZ81">
        <f>IF(ISNA(DR81),NA(),IF(OR(INDEX(Capability!$P$5:$P$54,$B$23)="",Settings!$F$7&lt;&gt;"Y"),NA(),INDEX(Capability!$P$5:$P$54,$B$23)))</f>
        <v/>
      </c>
    </row>
    <row r="82">
      <c r="A82" s="35" t="inlineStr">
        <is>
          <t>Mean</t>
        </is>
      </c>
      <c r="B82" s="23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P82">
        <f>IF((CS$1+78)&gt;CQ$1,NA(),(CS$1+78)-4)</f>
        <v/>
      </c>
      <c r="CQ82">
        <f>IF((CS$1+78)&gt;CQ$1,NA(),INDEX('Data Entry'!$H$5:$BE$10004,(CS$1+78)-4,$B$21))</f>
        <v/>
      </c>
      <c r="CR82">
        <f>IF(ISNA(CP82),NA(),INDEX(Capability!$K$5:$K$54,$B$21))</f>
        <v/>
      </c>
      <c r="CS82">
        <f>IF(ISNA(CP82),NA(),INDEX(Capability!$J$5:$J$54,$B$21))</f>
        <v/>
      </c>
      <c r="CT82">
        <f>IF(ISNA(CP82),NA(),INDEX(Capability!$L$5:$L$54,$B$21))</f>
        <v/>
      </c>
      <c r="CU82">
        <f>IF(OR(ISNA(CQ82),ISNA(CQ81)),NA(),ABS(CQ82-CQ81))</f>
        <v/>
      </c>
      <c r="CV82">
        <f>IF(ISNA(CP82),NA(),INDEX(Capability!$N$5:$N$54,$B$21))</f>
        <v/>
      </c>
      <c r="CW82">
        <f>IF(ISNA(CP82),NA(),IF(OR(INDEX(Capability!$Q$5:$Q$54,$B$21)="",Settings!$F$7&lt;&gt;"Y"),NA(),INDEX(Capability!$Q$5:$Q$54,$B$21)))</f>
        <v/>
      </c>
      <c r="CX82">
        <f>IF(ISNA(CP82),NA(),IF(OR(INDEX(Capability!$P$5:$P$54,$B$21)="",Settings!$F$7&lt;&gt;"Y"),NA(),INDEX(Capability!$P$5:$P$54,$B$21)))</f>
        <v/>
      </c>
      <c r="DD82">
        <f>IF((DG$1+78)&gt;DE$1,NA(),(DG$1+78)-4)</f>
        <v/>
      </c>
      <c r="DE82">
        <f>IF((DG$1+78)&gt;DE$1,NA(),INDEX('Data Entry'!$H$5:$BE$10004,(DG$1+78)-4,$B$22))</f>
        <v/>
      </c>
      <c r="DF82">
        <f>IF(ISNA(DD82),NA(),INDEX(Capability!$K$5:$K$54,$B$22))</f>
        <v/>
      </c>
      <c r="DG82">
        <f>IF(ISNA(DD82),NA(),INDEX(Capability!$J$5:$J$54,$B$22))</f>
        <v/>
      </c>
      <c r="DH82">
        <f>IF(ISNA(DD82),NA(),INDEX(Capability!$L$5:$L$54,$B$22))</f>
        <v/>
      </c>
      <c r="DI82">
        <f>IF(OR(ISNA(DE82),ISNA(DE81)),NA(),ABS(DE82-DE81))</f>
        <v/>
      </c>
      <c r="DJ82">
        <f>IF(ISNA(DD82),NA(),INDEX(Capability!$N$5:$N$54,$B$22))</f>
        <v/>
      </c>
      <c r="DK82">
        <f>IF(ISNA(DD82),NA(),IF(OR(INDEX(Capability!$Q$5:$Q$54,$B$22)="",Settings!$F$7&lt;&gt;"Y"),NA(),INDEX(Capability!$Q$5:$Q$54,$B$22)))</f>
        <v/>
      </c>
      <c r="DL82">
        <f>IF(ISNA(DD82),NA(),IF(OR(INDEX(Capability!$P$5:$P$54,$B$22)="",Settings!$F$7&lt;&gt;"Y"),NA(),INDEX(Capability!$P$5:$P$54,$B$22)))</f>
        <v/>
      </c>
      <c r="DR82">
        <f>IF((DU$1+78)&gt;DS$1,NA(),(DU$1+78)-4)</f>
        <v/>
      </c>
      <c r="DS82">
        <f>IF((DU$1+78)&gt;DS$1,NA(),INDEX('Data Entry'!$H$5:$BE$10004,(DU$1+78)-4,$B$23))</f>
        <v/>
      </c>
      <c r="DT82">
        <f>IF(ISNA(DR82),NA(),INDEX(Capability!$K$5:$K$54,$B$23))</f>
        <v/>
      </c>
      <c r="DU82">
        <f>IF(ISNA(DR82),NA(),INDEX(Capability!$J$5:$J$54,$B$23))</f>
        <v/>
      </c>
      <c r="DV82">
        <f>IF(ISNA(DR82),NA(),INDEX(Capability!$L$5:$L$54,$B$23))</f>
        <v/>
      </c>
      <c r="DW82">
        <f>IF(OR(ISNA(DS82),ISNA(DS81)),NA(),ABS(DS82-DS81))</f>
        <v/>
      </c>
      <c r="DX82">
        <f>IF(ISNA(DR82),NA(),INDEX(Capability!$N$5:$N$54,$B$23))</f>
        <v/>
      </c>
      <c r="DY82">
        <f>IF(ISNA(DR82),NA(),IF(OR(INDEX(Capability!$Q$5:$Q$54,$B$23)="",Settings!$F$7&lt;&gt;"Y"),NA(),INDEX(Capability!$Q$5:$Q$54,$B$23)))</f>
        <v/>
      </c>
      <c r="DZ82">
        <f>IF(ISNA(DR82),NA(),IF(OR(INDEX(Capability!$P$5:$P$54,$B$23)="",Settings!$F$7&lt;&gt;"Y"),NA(),INDEX(Capability!$P$5:$P$54,$B$23)))</f>
        <v/>
      </c>
    </row>
    <row r="83">
      <c r="A83" s="35" t="inlineStr">
        <is>
          <t>Median</t>
        </is>
      </c>
      <c r="B83" s="23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P83">
        <f>IF((CS$1+79)&gt;CQ$1,NA(),(CS$1+79)-4)</f>
        <v/>
      </c>
      <c r="CQ83">
        <f>IF((CS$1+79)&gt;CQ$1,NA(),INDEX('Data Entry'!$H$5:$BE$10004,(CS$1+79)-4,$B$21))</f>
        <v/>
      </c>
      <c r="CR83">
        <f>IF(ISNA(CP83),NA(),INDEX(Capability!$K$5:$K$54,$B$21))</f>
        <v/>
      </c>
      <c r="CS83">
        <f>IF(ISNA(CP83),NA(),INDEX(Capability!$J$5:$J$54,$B$21))</f>
        <v/>
      </c>
      <c r="CT83">
        <f>IF(ISNA(CP83),NA(),INDEX(Capability!$L$5:$L$54,$B$21))</f>
        <v/>
      </c>
      <c r="CU83">
        <f>IF(OR(ISNA(CQ83),ISNA(CQ82)),NA(),ABS(CQ83-CQ82))</f>
        <v/>
      </c>
      <c r="CV83">
        <f>IF(ISNA(CP83),NA(),INDEX(Capability!$N$5:$N$54,$B$21))</f>
        <v/>
      </c>
      <c r="CW83">
        <f>IF(ISNA(CP83),NA(),IF(OR(INDEX(Capability!$Q$5:$Q$54,$B$21)="",Settings!$F$7&lt;&gt;"Y"),NA(),INDEX(Capability!$Q$5:$Q$54,$B$21)))</f>
        <v/>
      </c>
      <c r="CX83">
        <f>IF(ISNA(CP83),NA(),IF(OR(INDEX(Capability!$P$5:$P$54,$B$21)="",Settings!$F$7&lt;&gt;"Y"),NA(),INDEX(Capability!$P$5:$P$54,$B$21)))</f>
        <v/>
      </c>
      <c r="DD83">
        <f>IF((DG$1+79)&gt;DE$1,NA(),(DG$1+79)-4)</f>
        <v/>
      </c>
      <c r="DE83">
        <f>IF((DG$1+79)&gt;DE$1,NA(),INDEX('Data Entry'!$H$5:$BE$10004,(DG$1+79)-4,$B$22))</f>
        <v/>
      </c>
      <c r="DF83">
        <f>IF(ISNA(DD83),NA(),INDEX(Capability!$K$5:$K$54,$B$22))</f>
        <v/>
      </c>
      <c r="DG83">
        <f>IF(ISNA(DD83),NA(),INDEX(Capability!$J$5:$J$54,$B$22))</f>
        <v/>
      </c>
      <c r="DH83">
        <f>IF(ISNA(DD83),NA(),INDEX(Capability!$L$5:$L$54,$B$22))</f>
        <v/>
      </c>
      <c r="DI83">
        <f>IF(OR(ISNA(DE83),ISNA(DE82)),NA(),ABS(DE83-DE82))</f>
        <v/>
      </c>
      <c r="DJ83">
        <f>IF(ISNA(DD83),NA(),INDEX(Capability!$N$5:$N$54,$B$22))</f>
        <v/>
      </c>
      <c r="DK83">
        <f>IF(ISNA(DD83),NA(),IF(OR(INDEX(Capability!$Q$5:$Q$54,$B$22)="",Settings!$F$7&lt;&gt;"Y"),NA(),INDEX(Capability!$Q$5:$Q$54,$B$22)))</f>
        <v/>
      </c>
      <c r="DL83">
        <f>IF(ISNA(DD83),NA(),IF(OR(INDEX(Capability!$P$5:$P$54,$B$22)="",Settings!$F$7&lt;&gt;"Y"),NA(),INDEX(Capability!$P$5:$P$54,$B$22)))</f>
        <v/>
      </c>
      <c r="DR83">
        <f>IF((DU$1+79)&gt;DS$1,NA(),(DU$1+79)-4)</f>
        <v/>
      </c>
      <c r="DS83">
        <f>IF((DU$1+79)&gt;DS$1,NA(),INDEX('Data Entry'!$H$5:$BE$10004,(DU$1+79)-4,$B$23))</f>
        <v/>
      </c>
      <c r="DT83">
        <f>IF(ISNA(DR83),NA(),INDEX(Capability!$K$5:$K$54,$B$23))</f>
        <v/>
      </c>
      <c r="DU83">
        <f>IF(ISNA(DR83),NA(),INDEX(Capability!$J$5:$J$54,$B$23))</f>
        <v/>
      </c>
      <c r="DV83">
        <f>IF(ISNA(DR83),NA(),INDEX(Capability!$L$5:$L$54,$B$23))</f>
        <v/>
      </c>
      <c r="DW83">
        <f>IF(OR(ISNA(DS83),ISNA(DS82)),NA(),ABS(DS83-DS82))</f>
        <v/>
      </c>
      <c r="DX83">
        <f>IF(ISNA(DR83),NA(),INDEX(Capability!$N$5:$N$54,$B$23))</f>
        <v/>
      </c>
      <c r="DY83">
        <f>IF(ISNA(DR83),NA(),IF(OR(INDEX(Capability!$Q$5:$Q$54,$B$23)="",Settings!$F$7&lt;&gt;"Y"),NA(),INDEX(Capability!$Q$5:$Q$54,$B$23)))</f>
        <v/>
      </c>
      <c r="DZ83">
        <f>IF(ISNA(DR83),NA(),IF(OR(INDEX(Capability!$P$5:$P$54,$B$23)="",Settings!$F$7&lt;&gt;"Y"),NA(),INDEX(Capability!$P$5:$P$54,$B$23)))</f>
        <v/>
      </c>
    </row>
    <row r="84">
      <c r="A84" s="35" t="inlineStr">
        <is>
          <t>Std Dev (overall)</t>
        </is>
      </c>
      <c r="B84" s="23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P84">
        <f>IF((CS$1+80)&gt;CQ$1,NA(),(CS$1+80)-4)</f>
        <v/>
      </c>
      <c r="CQ84">
        <f>IF((CS$1+80)&gt;CQ$1,NA(),INDEX('Data Entry'!$H$5:$BE$10004,(CS$1+80)-4,$B$21))</f>
        <v/>
      </c>
      <c r="CR84">
        <f>IF(ISNA(CP84),NA(),INDEX(Capability!$K$5:$K$54,$B$21))</f>
        <v/>
      </c>
      <c r="CS84">
        <f>IF(ISNA(CP84),NA(),INDEX(Capability!$J$5:$J$54,$B$21))</f>
        <v/>
      </c>
      <c r="CT84">
        <f>IF(ISNA(CP84),NA(),INDEX(Capability!$L$5:$L$54,$B$21))</f>
        <v/>
      </c>
      <c r="CU84">
        <f>IF(OR(ISNA(CQ84),ISNA(CQ83)),NA(),ABS(CQ84-CQ83))</f>
        <v/>
      </c>
      <c r="CV84">
        <f>IF(ISNA(CP84),NA(),INDEX(Capability!$N$5:$N$54,$B$21))</f>
        <v/>
      </c>
      <c r="CW84">
        <f>IF(ISNA(CP84),NA(),IF(OR(INDEX(Capability!$Q$5:$Q$54,$B$21)="",Settings!$F$7&lt;&gt;"Y"),NA(),INDEX(Capability!$Q$5:$Q$54,$B$21)))</f>
        <v/>
      </c>
      <c r="CX84">
        <f>IF(ISNA(CP84),NA(),IF(OR(INDEX(Capability!$P$5:$P$54,$B$21)="",Settings!$F$7&lt;&gt;"Y"),NA(),INDEX(Capability!$P$5:$P$54,$B$21)))</f>
        <v/>
      </c>
      <c r="DD84">
        <f>IF((DG$1+80)&gt;DE$1,NA(),(DG$1+80)-4)</f>
        <v/>
      </c>
      <c r="DE84">
        <f>IF((DG$1+80)&gt;DE$1,NA(),INDEX('Data Entry'!$H$5:$BE$10004,(DG$1+80)-4,$B$22))</f>
        <v/>
      </c>
      <c r="DF84">
        <f>IF(ISNA(DD84),NA(),INDEX(Capability!$K$5:$K$54,$B$22))</f>
        <v/>
      </c>
      <c r="DG84">
        <f>IF(ISNA(DD84),NA(),INDEX(Capability!$J$5:$J$54,$B$22))</f>
        <v/>
      </c>
      <c r="DH84">
        <f>IF(ISNA(DD84),NA(),INDEX(Capability!$L$5:$L$54,$B$22))</f>
        <v/>
      </c>
      <c r="DI84">
        <f>IF(OR(ISNA(DE84),ISNA(DE83)),NA(),ABS(DE84-DE83))</f>
        <v/>
      </c>
      <c r="DJ84">
        <f>IF(ISNA(DD84),NA(),INDEX(Capability!$N$5:$N$54,$B$22))</f>
        <v/>
      </c>
      <c r="DK84">
        <f>IF(ISNA(DD84),NA(),IF(OR(INDEX(Capability!$Q$5:$Q$54,$B$22)="",Settings!$F$7&lt;&gt;"Y"),NA(),INDEX(Capability!$Q$5:$Q$54,$B$22)))</f>
        <v/>
      </c>
      <c r="DL84">
        <f>IF(ISNA(DD84),NA(),IF(OR(INDEX(Capability!$P$5:$P$54,$B$22)="",Settings!$F$7&lt;&gt;"Y"),NA(),INDEX(Capability!$P$5:$P$54,$B$22)))</f>
        <v/>
      </c>
      <c r="DR84">
        <f>IF((DU$1+80)&gt;DS$1,NA(),(DU$1+80)-4)</f>
        <v/>
      </c>
      <c r="DS84">
        <f>IF((DU$1+80)&gt;DS$1,NA(),INDEX('Data Entry'!$H$5:$BE$10004,(DU$1+80)-4,$B$23))</f>
        <v/>
      </c>
      <c r="DT84">
        <f>IF(ISNA(DR84),NA(),INDEX(Capability!$K$5:$K$54,$B$23))</f>
        <v/>
      </c>
      <c r="DU84">
        <f>IF(ISNA(DR84),NA(),INDEX(Capability!$J$5:$J$54,$B$23))</f>
        <v/>
      </c>
      <c r="DV84">
        <f>IF(ISNA(DR84),NA(),INDEX(Capability!$L$5:$L$54,$B$23))</f>
        <v/>
      </c>
      <c r="DW84">
        <f>IF(OR(ISNA(DS84),ISNA(DS83)),NA(),ABS(DS84-DS83))</f>
        <v/>
      </c>
      <c r="DX84">
        <f>IF(ISNA(DR84),NA(),INDEX(Capability!$N$5:$N$54,$B$23))</f>
        <v/>
      </c>
      <c r="DY84">
        <f>IF(ISNA(DR84),NA(),IF(OR(INDEX(Capability!$Q$5:$Q$54,$B$23)="",Settings!$F$7&lt;&gt;"Y"),NA(),INDEX(Capability!$Q$5:$Q$54,$B$23)))</f>
        <v/>
      </c>
      <c r="DZ84">
        <f>IF(ISNA(DR84),NA(),IF(OR(INDEX(Capability!$P$5:$P$54,$B$23)="",Settings!$F$7&lt;&gt;"Y"),NA(),INDEX(Capability!$P$5:$P$54,$B$23)))</f>
        <v/>
      </c>
    </row>
    <row r="85">
      <c r="A85" s="35" t="inlineStr">
        <is>
          <t>Sigma (within)</t>
        </is>
      </c>
      <c r="B85" s="23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P85">
        <f>IF((CS$1+81)&gt;CQ$1,NA(),(CS$1+81)-4)</f>
        <v/>
      </c>
      <c r="CQ85">
        <f>IF((CS$1+81)&gt;CQ$1,NA(),INDEX('Data Entry'!$H$5:$BE$10004,(CS$1+81)-4,$B$21))</f>
        <v/>
      </c>
      <c r="CR85">
        <f>IF(ISNA(CP85),NA(),INDEX(Capability!$K$5:$K$54,$B$21))</f>
        <v/>
      </c>
      <c r="CS85">
        <f>IF(ISNA(CP85),NA(),INDEX(Capability!$J$5:$J$54,$B$21))</f>
        <v/>
      </c>
      <c r="CT85">
        <f>IF(ISNA(CP85),NA(),INDEX(Capability!$L$5:$L$54,$B$21))</f>
        <v/>
      </c>
      <c r="CU85">
        <f>IF(OR(ISNA(CQ85),ISNA(CQ84)),NA(),ABS(CQ85-CQ84))</f>
        <v/>
      </c>
      <c r="CV85">
        <f>IF(ISNA(CP85),NA(),INDEX(Capability!$N$5:$N$54,$B$21))</f>
        <v/>
      </c>
      <c r="CW85">
        <f>IF(ISNA(CP85),NA(),IF(OR(INDEX(Capability!$Q$5:$Q$54,$B$21)="",Settings!$F$7&lt;&gt;"Y"),NA(),INDEX(Capability!$Q$5:$Q$54,$B$21)))</f>
        <v/>
      </c>
      <c r="CX85">
        <f>IF(ISNA(CP85),NA(),IF(OR(INDEX(Capability!$P$5:$P$54,$B$21)="",Settings!$F$7&lt;&gt;"Y"),NA(),INDEX(Capability!$P$5:$P$54,$B$21)))</f>
        <v/>
      </c>
      <c r="DD85">
        <f>IF((DG$1+81)&gt;DE$1,NA(),(DG$1+81)-4)</f>
        <v/>
      </c>
      <c r="DE85">
        <f>IF((DG$1+81)&gt;DE$1,NA(),INDEX('Data Entry'!$H$5:$BE$10004,(DG$1+81)-4,$B$22))</f>
        <v/>
      </c>
      <c r="DF85">
        <f>IF(ISNA(DD85),NA(),INDEX(Capability!$K$5:$K$54,$B$22))</f>
        <v/>
      </c>
      <c r="DG85">
        <f>IF(ISNA(DD85),NA(),INDEX(Capability!$J$5:$J$54,$B$22))</f>
        <v/>
      </c>
      <c r="DH85">
        <f>IF(ISNA(DD85),NA(),INDEX(Capability!$L$5:$L$54,$B$22))</f>
        <v/>
      </c>
      <c r="DI85">
        <f>IF(OR(ISNA(DE85),ISNA(DE84)),NA(),ABS(DE85-DE84))</f>
        <v/>
      </c>
      <c r="DJ85">
        <f>IF(ISNA(DD85),NA(),INDEX(Capability!$N$5:$N$54,$B$22))</f>
        <v/>
      </c>
      <c r="DK85">
        <f>IF(ISNA(DD85),NA(),IF(OR(INDEX(Capability!$Q$5:$Q$54,$B$22)="",Settings!$F$7&lt;&gt;"Y"),NA(),INDEX(Capability!$Q$5:$Q$54,$B$22)))</f>
        <v/>
      </c>
      <c r="DL85">
        <f>IF(ISNA(DD85),NA(),IF(OR(INDEX(Capability!$P$5:$P$54,$B$22)="",Settings!$F$7&lt;&gt;"Y"),NA(),INDEX(Capability!$P$5:$P$54,$B$22)))</f>
        <v/>
      </c>
      <c r="DR85">
        <f>IF((DU$1+81)&gt;DS$1,NA(),(DU$1+81)-4)</f>
        <v/>
      </c>
      <c r="DS85">
        <f>IF((DU$1+81)&gt;DS$1,NA(),INDEX('Data Entry'!$H$5:$BE$10004,(DU$1+81)-4,$B$23))</f>
        <v/>
      </c>
      <c r="DT85">
        <f>IF(ISNA(DR85),NA(),INDEX(Capability!$K$5:$K$54,$B$23))</f>
        <v/>
      </c>
      <c r="DU85">
        <f>IF(ISNA(DR85),NA(),INDEX(Capability!$J$5:$J$54,$B$23))</f>
        <v/>
      </c>
      <c r="DV85">
        <f>IF(ISNA(DR85),NA(),INDEX(Capability!$L$5:$L$54,$B$23))</f>
        <v/>
      </c>
      <c r="DW85">
        <f>IF(OR(ISNA(DS85),ISNA(DS84)),NA(),ABS(DS85-DS84))</f>
        <v/>
      </c>
      <c r="DX85">
        <f>IF(ISNA(DR85),NA(),INDEX(Capability!$N$5:$N$54,$B$23))</f>
        <v/>
      </c>
      <c r="DY85">
        <f>IF(ISNA(DR85),NA(),IF(OR(INDEX(Capability!$Q$5:$Q$54,$B$23)="",Settings!$F$7&lt;&gt;"Y"),NA(),INDEX(Capability!$Q$5:$Q$54,$B$23)))</f>
        <v/>
      </c>
      <c r="DZ85">
        <f>IF(ISNA(DR85),NA(),IF(OR(INDEX(Capability!$P$5:$P$54,$B$23)="",Settings!$F$7&lt;&gt;"Y"),NA(),INDEX(Capability!$P$5:$P$54,$B$23)))</f>
        <v/>
      </c>
    </row>
    <row r="86">
      <c r="A86" s="37" t="inlineStr">
        <is>
          <t>CONTROL</t>
        </is>
      </c>
      <c r="B86" s="28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P86">
        <f>IF((CS$1+82)&gt;CQ$1,NA(),(CS$1+82)-4)</f>
        <v/>
      </c>
      <c r="CQ86">
        <f>IF((CS$1+82)&gt;CQ$1,NA(),INDEX('Data Entry'!$H$5:$BE$10004,(CS$1+82)-4,$B$21))</f>
        <v/>
      </c>
      <c r="CR86">
        <f>IF(ISNA(CP86),NA(),INDEX(Capability!$K$5:$K$54,$B$21))</f>
        <v/>
      </c>
      <c r="CS86">
        <f>IF(ISNA(CP86),NA(),INDEX(Capability!$J$5:$J$54,$B$21))</f>
        <v/>
      </c>
      <c r="CT86">
        <f>IF(ISNA(CP86),NA(),INDEX(Capability!$L$5:$L$54,$B$21))</f>
        <v/>
      </c>
      <c r="CU86">
        <f>IF(OR(ISNA(CQ86),ISNA(CQ85)),NA(),ABS(CQ86-CQ85))</f>
        <v/>
      </c>
      <c r="CV86">
        <f>IF(ISNA(CP86),NA(),INDEX(Capability!$N$5:$N$54,$B$21))</f>
        <v/>
      </c>
      <c r="CW86">
        <f>IF(ISNA(CP86),NA(),IF(OR(INDEX(Capability!$Q$5:$Q$54,$B$21)="",Settings!$F$7&lt;&gt;"Y"),NA(),INDEX(Capability!$Q$5:$Q$54,$B$21)))</f>
        <v/>
      </c>
      <c r="CX86">
        <f>IF(ISNA(CP86),NA(),IF(OR(INDEX(Capability!$P$5:$P$54,$B$21)="",Settings!$F$7&lt;&gt;"Y"),NA(),INDEX(Capability!$P$5:$P$54,$B$21)))</f>
        <v/>
      </c>
      <c r="DD86">
        <f>IF((DG$1+82)&gt;DE$1,NA(),(DG$1+82)-4)</f>
        <v/>
      </c>
      <c r="DE86">
        <f>IF((DG$1+82)&gt;DE$1,NA(),INDEX('Data Entry'!$H$5:$BE$10004,(DG$1+82)-4,$B$22))</f>
        <v/>
      </c>
      <c r="DF86">
        <f>IF(ISNA(DD86),NA(),INDEX(Capability!$K$5:$K$54,$B$22))</f>
        <v/>
      </c>
      <c r="DG86">
        <f>IF(ISNA(DD86),NA(),INDEX(Capability!$J$5:$J$54,$B$22))</f>
        <v/>
      </c>
      <c r="DH86">
        <f>IF(ISNA(DD86),NA(),INDEX(Capability!$L$5:$L$54,$B$22))</f>
        <v/>
      </c>
      <c r="DI86">
        <f>IF(OR(ISNA(DE86),ISNA(DE85)),NA(),ABS(DE86-DE85))</f>
        <v/>
      </c>
      <c r="DJ86">
        <f>IF(ISNA(DD86),NA(),INDEX(Capability!$N$5:$N$54,$B$22))</f>
        <v/>
      </c>
      <c r="DK86">
        <f>IF(ISNA(DD86),NA(),IF(OR(INDEX(Capability!$Q$5:$Q$54,$B$22)="",Settings!$F$7&lt;&gt;"Y"),NA(),INDEX(Capability!$Q$5:$Q$54,$B$22)))</f>
        <v/>
      </c>
      <c r="DL86">
        <f>IF(ISNA(DD86),NA(),IF(OR(INDEX(Capability!$P$5:$P$54,$B$22)="",Settings!$F$7&lt;&gt;"Y"),NA(),INDEX(Capability!$P$5:$P$54,$B$22)))</f>
        <v/>
      </c>
      <c r="DR86">
        <f>IF((DU$1+82)&gt;DS$1,NA(),(DU$1+82)-4)</f>
        <v/>
      </c>
      <c r="DS86">
        <f>IF((DU$1+82)&gt;DS$1,NA(),INDEX('Data Entry'!$H$5:$BE$10004,(DU$1+82)-4,$B$23))</f>
        <v/>
      </c>
      <c r="DT86">
        <f>IF(ISNA(DR86),NA(),INDEX(Capability!$K$5:$K$54,$B$23))</f>
        <v/>
      </c>
      <c r="DU86">
        <f>IF(ISNA(DR86),NA(),INDEX(Capability!$J$5:$J$54,$B$23))</f>
        <v/>
      </c>
      <c r="DV86">
        <f>IF(ISNA(DR86),NA(),INDEX(Capability!$L$5:$L$54,$B$23))</f>
        <v/>
      </c>
      <c r="DW86">
        <f>IF(OR(ISNA(DS86),ISNA(DS85)),NA(),ABS(DS86-DS85))</f>
        <v/>
      </c>
      <c r="DX86">
        <f>IF(ISNA(DR86),NA(),INDEX(Capability!$N$5:$N$54,$B$23))</f>
        <v/>
      </c>
      <c r="DY86">
        <f>IF(ISNA(DR86),NA(),IF(OR(INDEX(Capability!$Q$5:$Q$54,$B$23)="",Settings!$F$7&lt;&gt;"Y"),NA(),INDEX(Capability!$Q$5:$Q$54,$B$23)))</f>
        <v/>
      </c>
      <c r="DZ86">
        <f>IF(ISNA(DR86),NA(),IF(OR(INDEX(Capability!$P$5:$P$54,$B$23)="",Settings!$F$7&lt;&gt;"Y"),NA(),INDEX(Capability!$P$5:$P$54,$B$23)))</f>
        <v/>
      </c>
    </row>
    <row r="87">
      <c r="A87" s="35" t="inlineStr">
        <is>
          <t>UCL</t>
        </is>
      </c>
      <c r="B87" s="23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P87">
        <f>IF((CS$1+83)&gt;CQ$1,NA(),(CS$1+83)-4)</f>
        <v/>
      </c>
      <c r="CQ87">
        <f>IF((CS$1+83)&gt;CQ$1,NA(),INDEX('Data Entry'!$H$5:$BE$10004,(CS$1+83)-4,$B$21))</f>
        <v/>
      </c>
      <c r="CR87">
        <f>IF(ISNA(CP87),NA(),INDEX(Capability!$K$5:$K$54,$B$21))</f>
        <v/>
      </c>
      <c r="CS87">
        <f>IF(ISNA(CP87),NA(),INDEX(Capability!$J$5:$J$54,$B$21))</f>
        <v/>
      </c>
      <c r="CT87">
        <f>IF(ISNA(CP87),NA(),INDEX(Capability!$L$5:$L$54,$B$21))</f>
        <v/>
      </c>
      <c r="CU87">
        <f>IF(OR(ISNA(CQ87),ISNA(CQ86)),NA(),ABS(CQ87-CQ86))</f>
        <v/>
      </c>
      <c r="CV87">
        <f>IF(ISNA(CP87),NA(),INDEX(Capability!$N$5:$N$54,$B$21))</f>
        <v/>
      </c>
      <c r="CW87">
        <f>IF(ISNA(CP87),NA(),IF(OR(INDEX(Capability!$Q$5:$Q$54,$B$21)="",Settings!$F$7&lt;&gt;"Y"),NA(),INDEX(Capability!$Q$5:$Q$54,$B$21)))</f>
        <v/>
      </c>
      <c r="CX87">
        <f>IF(ISNA(CP87),NA(),IF(OR(INDEX(Capability!$P$5:$P$54,$B$21)="",Settings!$F$7&lt;&gt;"Y"),NA(),INDEX(Capability!$P$5:$P$54,$B$21)))</f>
        <v/>
      </c>
      <c r="DD87">
        <f>IF((DG$1+83)&gt;DE$1,NA(),(DG$1+83)-4)</f>
        <v/>
      </c>
      <c r="DE87">
        <f>IF((DG$1+83)&gt;DE$1,NA(),INDEX('Data Entry'!$H$5:$BE$10004,(DG$1+83)-4,$B$22))</f>
        <v/>
      </c>
      <c r="DF87">
        <f>IF(ISNA(DD87),NA(),INDEX(Capability!$K$5:$K$54,$B$22))</f>
        <v/>
      </c>
      <c r="DG87">
        <f>IF(ISNA(DD87),NA(),INDEX(Capability!$J$5:$J$54,$B$22))</f>
        <v/>
      </c>
      <c r="DH87">
        <f>IF(ISNA(DD87),NA(),INDEX(Capability!$L$5:$L$54,$B$22))</f>
        <v/>
      </c>
      <c r="DI87">
        <f>IF(OR(ISNA(DE87),ISNA(DE86)),NA(),ABS(DE87-DE86))</f>
        <v/>
      </c>
      <c r="DJ87">
        <f>IF(ISNA(DD87),NA(),INDEX(Capability!$N$5:$N$54,$B$22))</f>
        <v/>
      </c>
      <c r="DK87">
        <f>IF(ISNA(DD87),NA(),IF(OR(INDEX(Capability!$Q$5:$Q$54,$B$22)="",Settings!$F$7&lt;&gt;"Y"),NA(),INDEX(Capability!$Q$5:$Q$54,$B$22)))</f>
        <v/>
      </c>
      <c r="DL87">
        <f>IF(ISNA(DD87),NA(),IF(OR(INDEX(Capability!$P$5:$P$54,$B$22)="",Settings!$F$7&lt;&gt;"Y"),NA(),INDEX(Capability!$P$5:$P$54,$B$22)))</f>
        <v/>
      </c>
      <c r="DR87">
        <f>IF((DU$1+83)&gt;DS$1,NA(),(DU$1+83)-4)</f>
        <v/>
      </c>
      <c r="DS87">
        <f>IF((DU$1+83)&gt;DS$1,NA(),INDEX('Data Entry'!$H$5:$BE$10004,(DU$1+83)-4,$B$23))</f>
        <v/>
      </c>
      <c r="DT87">
        <f>IF(ISNA(DR87),NA(),INDEX(Capability!$K$5:$K$54,$B$23))</f>
        <v/>
      </c>
      <c r="DU87">
        <f>IF(ISNA(DR87),NA(),INDEX(Capability!$J$5:$J$54,$B$23))</f>
        <v/>
      </c>
      <c r="DV87">
        <f>IF(ISNA(DR87),NA(),INDEX(Capability!$L$5:$L$54,$B$23))</f>
        <v/>
      </c>
      <c r="DW87">
        <f>IF(OR(ISNA(DS87),ISNA(DS86)),NA(),ABS(DS87-DS86))</f>
        <v/>
      </c>
      <c r="DX87">
        <f>IF(ISNA(DR87),NA(),INDEX(Capability!$N$5:$N$54,$B$23))</f>
        <v/>
      </c>
      <c r="DY87">
        <f>IF(ISNA(DR87),NA(),IF(OR(INDEX(Capability!$Q$5:$Q$54,$B$23)="",Settings!$F$7&lt;&gt;"Y"),NA(),INDEX(Capability!$Q$5:$Q$54,$B$23)))</f>
        <v/>
      </c>
      <c r="DZ87">
        <f>IF(ISNA(DR87),NA(),IF(OR(INDEX(Capability!$P$5:$P$54,$B$23)="",Settings!$F$7&lt;&gt;"Y"),NA(),INDEX(Capability!$P$5:$P$54,$B$23)))</f>
        <v/>
      </c>
    </row>
    <row r="88">
      <c r="A88" s="35" t="inlineStr">
        <is>
          <t>CL</t>
        </is>
      </c>
      <c r="B88" s="23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P88">
        <f>IF((CS$1+84)&gt;CQ$1,NA(),(CS$1+84)-4)</f>
        <v/>
      </c>
      <c r="CQ88">
        <f>IF((CS$1+84)&gt;CQ$1,NA(),INDEX('Data Entry'!$H$5:$BE$10004,(CS$1+84)-4,$B$21))</f>
        <v/>
      </c>
      <c r="CR88">
        <f>IF(ISNA(CP88),NA(),INDEX(Capability!$K$5:$K$54,$B$21))</f>
        <v/>
      </c>
      <c r="CS88">
        <f>IF(ISNA(CP88),NA(),INDEX(Capability!$J$5:$J$54,$B$21))</f>
        <v/>
      </c>
      <c r="CT88">
        <f>IF(ISNA(CP88),NA(),INDEX(Capability!$L$5:$L$54,$B$21))</f>
        <v/>
      </c>
      <c r="CU88">
        <f>IF(OR(ISNA(CQ88),ISNA(CQ87)),NA(),ABS(CQ88-CQ87))</f>
        <v/>
      </c>
      <c r="CV88">
        <f>IF(ISNA(CP88),NA(),INDEX(Capability!$N$5:$N$54,$B$21))</f>
        <v/>
      </c>
      <c r="CW88">
        <f>IF(ISNA(CP88),NA(),IF(OR(INDEX(Capability!$Q$5:$Q$54,$B$21)="",Settings!$F$7&lt;&gt;"Y"),NA(),INDEX(Capability!$Q$5:$Q$54,$B$21)))</f>
        <v/>
      </c>
      <c r="CX88">
        <f>IF(ISNA(CP88),NA(),IF(OR(INDEX(Capability!$P$5:$P$54,$B$21)="",Settings!$F$7&lt;&gt;"Y"),NA(),INDEX(Capability!$P$5:$P$54,$B$21)))</f>
        <v/>
      </c>
      <c r="DD88">
        <f>IF((DG$1+84)&gt;DE$1,NA(),(DG$1+84)-4)</f>
        <v/>
      </c>
      <c r="DE88">
        <f>IF((DG$1+84)&gt;DE$1,NA(),INDEX('Data Entry'!$H$5:$BE$10004,(DG$1+84)-4,$B$22))</f>
        <v/>
      </c>
      <c r="DF88">
        <f>IF(ISNA(DD88),NA(),INDEX(Capability!$K$5:$K$54,$B$22))</f>
        <v/>
      </c>
      <c r="DG88">
        <f>IF(ISNA(DD88),NA(),INDEX(Capability!$J$5:$J$54,$B$22))</f>
        <v/>
      </c>
      <c r="DH88">
        <f>IF(ISNA(DD88),NA(),INDEX(Capability!$L$5:$L$54,$B$22))</f>
        <v/>
      </c>
      <c r="DI88">
        <f>IF(OR(ISNA(DE88),ISNA(DE87)),NA(),ABS(DE88-DE87))</f>
        <v/>
      </c>
      <c r="DJ88">
        <f>IF(ISNA(DD88),NA(),INDEX(Capability!$N$5:$N$54,$B$22))</f>
        <v/>
      </c>
      <c r="DK88">
        <f>IF(ISNA(DD88),NA(),IF(OR(INDEX(Capability!$Q$5:$Q$54,$B$22)="",Settings!$F$7&lt;&gt;"Y"),NA(),INDEX(Capability!$Q$5:$Q$54,$B$22)))</f>
        <v/>
      </c>
      <c r="DL88">
        <f>IF(ISNA(DD88),NA(),IF(OR(INDEX(Capability!$P$5:$P$54,$B$22)="",Settings!$F$7&lt;&gt;"Y"),NA(),INDEX(Capability!$P$5:$P$54,$B$22)))</f>
        <v/>
      </c>
      <c r="DR88">
        <f>IF((DU$1+84)&gt;DS$1,NA(),(DU$1+84)-4)</f>
        <v/>
      </c>
      <c r="DS88">
        <f>IF((DU$1+84)&gt;DS$1,NA(),INDEX('Data Entry'!$H$5:$BE$10004,(DU$1+84)-4,$B$23))</f>
        <v/>
      </c>
      <c r="DT88">
        <f>IF(ISNA(DR88),NA(),INDEX(Capability!$K$5:$K$54,$B$23))</f>
        <v/>
      </c>
      <c r="DU88">
        <f>IF(ISNA(DR88),NA(),INDEX(Capability!$J$5:$J$54,$B$23))</f>
        <v/>
      </c>
      <c r="DV88">
        <f>IF(ISNA(DR88),NA(),INDEX(Capability!$L$5:$L$54,$B$23))</f>
        <v/>
      </c>
      <c r="DW88">
        <f>IF(OR(ISNA(DS88),ISNA(DS87)),NA(),ABS(DS88-DS87))</f>
        <v/>
      </c>
      <c r="DX88">
        <f>IF(ISNA(DR88),NA(),INDEX(Capability!$N$5:$N$54,$B$23))</f>
        <v/>
      </c>
      <c r="DY88">
        <f>IF(ISNA(DR88),NA(),IF(OR(INDEX(Capability!$Q$5:$Q$54,$B$23)="",Settings!$F$7&lt;&gt;"Y"),NA(),INDEX(Capability!$Q$5:$Q$54,$B$23)))</f>
        <v/>
      </c>
      <c r="DZ88">
        <f>IF(ISNA(DR88),NA(),IF(OR(INDEX(Capability!$P$5:$P$54,$B$23)="",Settings!$F$7&lt;&gt;"Y"),NA(),INDEX(Capability!$P$5:$P$54,$B$23)))</f>
        <v/>
      </c>
    </row>
    <row r="89">
      <c r="A89" s="35" t="inlineStr">
        <is>
          <t>LCL</t>
        </is>
      </c>
      <c r="B89" s="23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P89">
        <f>IF((CS$1+85)&gt;CQ$1,NA(),(CS$1+85)-4)</f>
        <v/>
      </c>
      <c r="CQ89">
        <f>IF((CS$1+85)&gt;CQ$1,NA(),INDEX('Data Entry'!$H$5:$BE$10004,(CS$1+85)-4,$B$21))</f>
        <v/>
      </c>
      <c r="CR89">
        <f>IF(ISNA(CP89),NA(),INDEX(Capability!$K$5:$K$54,$B$21))</f>
        <v/>
      </c>
      <c r="CS89">
        <f>IF(ISNA(CP89),NA(),INDEX(Capability!$J$5:$J$54,$B$21))</f>
        <v/>
      </c>
      <c r="CT89">
        <f>IF(ISNA(CP89),NA(),INDEX(Capability!$L$5:$L$54,$B$21))</f>
        <v/>
      </c>
      <c r="CU89">
        <f>IF(OR(ISNA(CQ89),ISNA(CQ88)),NA(),ABS(CQ89-CQ88))</f>
        <v/>
      </c>
      <c r="CV89">
        <f>IF(ISNA(CP89),NA(),INDEX(Capability!$N$5:$N$54,$B$21))</f>
        <v/>
      </c>
      <c r="CW89">
        <f>IF(ISNA(CP89),NA(),IF(OR(INDEX(Capability!$Q$5:$Q$54,$B$21)="",Settings!$F$7&lt;&gt;"Y"),NA(),INDEX(Capability!$Q$5:$Q$54,$B$21)))</f>
        <v/>
      </c>
      <c r="CX89">
        <f>IF(ISNA(CP89),NA(),IF(OR(INDEX(Capability!$P$5:$P$54,$B$21)="",Settings!$F$7&lt;&gt;"Y"),NA(),INDEX(Capability!$P$5:$P$54,$B$21)))</f>
        <v/>
      </c>
      <c r="DD89">
        <f>IF((DG$1+85)&gt;DE$1,NA(),(DG$1+85)-4)</f>
        <v/>
      </c>
      <c r="DE89">
        <f>IF((DG$1+85)&gt;DE$1,NA(),INDEX('Data Entry'!$H$5:$BE$10004,(DG$1+85)-4,$B$22))</f>
        <v/>
      </c>
      <c r="DF89">
        <f>IF(ISNA(DD89),NA(),INDEX(Capability!$K$5:$K$54,$B$22))</f>
        <v/>
      </c>
      <c r="DG89">
        <f>IF(ISNA(DD89),NA(),INDEX(Capability!$J$5:$J$54,$B$22))</f>
        <v/>
      </c>
      <c r="DH89">
        <f>IF(ISNA(DD89),NA(),INDEX(Capability!$L$5:$L$54,$B$22))</f>
        <v/>
      </c>
      <c r="DI89">
        <f>IF(OR(ISNA(DE89),ISNA(DE88)),NA(),ABS(DE89-DE88))</f>
        <v/>
      </c>
      <c r="DJ89">
        <f>IF(ISNA(DD89),NA(),INDEX(Capability!$N$5:$N$54,$B$22))</f>
        <v/>
      </c>
      <c r="DK89">
        <f>IF(ISNA(DD89),NA(),IF(OR(INDEX(Capability!$Q$5:$Q$54,$B$22)="",Settings!$F$7&lt;&gt;"Y"),NA(),INDEX(Capability!$Q$5:$Q$54,$B$22)))</f>
        <v/>
      </c>
      <c r="DL89">
        <f>IF(ISNA(DD89),NA(),IF(OR(INDEX(Capability!$P$5:$P$54,$B$22)="",Settings!$F$7&lt;&gt;"Y"),NA(),INDEX(Capability!$P$5:$P$54,$B$22)))</f>
        <v/>
      </c>
      <c r="DR89">
        <f>IF((DU$1+85)&gt;DS$1,NA(),(DU$1+85)-4)</f>
        <v/>
      </c>
      <c r="DS89">
        <f>IF((DU$1+85)&gt;DS$1,NA(),INDEX('Data Entry'!$H$5:$BE$10004,(DU$1+85)-4,$B$23))</f>
        <v/>
      </c>
      <c r="DT89">
        <f>IF(ISNA(DR89),NA(),INDEX(Capability!$K$5:$K$54,$B$23))</f>
        <v/>
      </c>
      <c r="DU89">
        <f>IF(ISNA(DR89),NA(),INDEX(Capability!$J$5:$J$54,$B$23))</f>
        <v/>
      </c>
      <c r="DV89">
        <f>IF(ISNA(DR89),NA(),INDEX(Capability!$L$5:$L$54,$B$23))</f>
        <v/>
      </c>
      <c r="DW89">
        <f>IF(OR(ISNA(DS89),ISNA(DS88)),NA(),ABS(DS89-DS88))</f>
        <v/>
      </c>
      <c r="DX89">
        <f>IF(ISNA(DR89),NA(),INDEX(Capability!$N$5:$N$54,$B$23))</f>
        <v/>
      </c>
      <c r="DY89">
        <f>IF(ISNA(DR89),NA(),IF(OR(INDEX(Capability!$Q$5:$Q$54,$B$23)="",Settings!$F$7&lt;&gt;"Y"),NA(),INDEX(Capability!$Q$5:$Q$54,$B$23)))</f>
        <v/>
      </c>
      <c r="DZ89">
        <f>IF(ISNA(DR89),NA(),IF(OR(INDEX(Capability!$P$5:$P$54,$B$23)="",Settings!$F$7&lt;&gt;"Y"),NA(),INDEX(Capability!$P$5:$P$54,$B$23)))</f>
        <v/>
      </c>
    </row>
    <row r="90">
      <c r="A90" s="35" t="inlineStr">
        <is>
          <t>mR-bar</t>
        </is>
      </c>
      <c r="B90" s="23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P90">
        <f>IF((CS$1+86)&gt;CQ$1,NA(),(CS$1+86)-4)</f>
        <v/>
      </c>
      <c r="CQ90">
        <f>IF((CS$1+86)&gt;CQ$1,NA(),INDEX('Data Entry'!$H$5:$BE$10004,(CS$1+86)-4,$B$21))</f>
        <v/>
      </c>
      <c r="CR90">
        <f>IF(ISNA(CP90),NA(),INDEX(Capability!$K$5:$K$54,$B$21))</f>
        <v/>
      </c>
      <c r="CS90">
        <f>IF(ISNA(CP90),NA(),INDEX(Capability!$J$5:$J$54,$B$21))</f>
        <v/>
      </c>
      <c r="CT90">
        <f>IF(ISNA(CP90),NA(),INDEX(Capability!$L$5:$L$54,$B$21))</f>
        <v/>
      </c>
      <c r="CU90">
        <f>IF(OR(ISNA(CQ90),ISNA(CQ89)),NA(),ABS(CQ90-CQ89))</f>
        <v/>
      </c>
      <c r="CV90">
        <f>IF(ISNA(CP90),NA(),INDEX(Capability!$N$5:$N$54,$B$21))</f>
        <v/>
      </c>
      <c r="CW90">
        <f>IF(ISNA(CP90),NA(),IF(OR(INDEX(Capability!$Q$5:$Q$54,$B$21)="",Settings!$F$7&lt;&gt;"Y"),NA(),INDEX(Capability!$Q$5:$Q$54,$B$21)))</f>
        <v/>
      </c>
      <c r="CX90">
        <f>IF(ISNA(CP90),NA(),IF(OR(INDEX(Capability!$P$5:$P$54,$B$21)="",Settings!$F$7&lt;&gt;"Y"),NA(),INDEX(Capability!$P$5:$P$54,$B$21)))</f>
        <v/>
      </c>
      <c r="DD90">
        <f>IF((DG$1+86)&gt;DE$1,NA(),(DG$1+86)-4)</f>
        <v/>
      </c>
      <c r="DE90">
        <f>IF((DG$1+86)&gt;DE$1,NA(),INDEX('Data Entry'!$H$5:$BE$10004,(DG$1+86)-4,$B$22))</f>
        <v/>
      </c>
      <c r="DF90">
        <f>IF(ISNA(DD90),NA(),INDEX(Capability!$K$5:$K$54,$B$22))</f>
        <v/>
      </c>
      <c r="DG90">
        <f>IF(ISNA(DD90),NA(),INDEX(Capability!$J$5:$J$54,$B$22))</f>
        <v/>
      </c>
      <c r="DH90">
        <f>IF(ISNA(DD90),NA(),INDEX(Capability!$L$5:$L$54,$B$22))</f>
        <v/>
      </c>
      <c r="DI90">
        <f>IF(OR(ISNA(DE90),ISNA(DE89)),NA(),ABS(DE90-DE89))</f>
        <v/>
      </c>
      <c r="DJ90">
        <f>IF(ISNA(DD90),NA(),INDEX(Capability!$N$5:$N$54,$B$22))</f>
        <v/>
      </c>
      <c r="DK90">
        <f>IF(ISNA(DD90),NA(),IF(OR(INDEX(Capability!$Q$5:$Q$54,$B$22)="",Settings!$F$7&lt;&gt;"Y"),NA(),INDEX(Capability!$Q$5:$Q$54,$B$22)))</f>
        <v/>
      </c>
      <c r="DL90">
        <f>IF(ISNA(DD90),NA(),IF(OR(INDEX(Capability!$P$5:$P$54,$B$22)="",Settings!$F$7&lt;&gt;"Y"),NA(),INDEX(Capability!$P$5:$P$54,$B$22)))</f>
        <v/>
      </c>
      <c r="DR90">
        <f>IF((DU$1+86)&gt;DS$1,NA(),(DU$1+86)-4)</f>
        <v/>
      </c>
      <c r="DS90">
        <f>IF((DU$1+86)&gt;DS$1,NA(),INDEX('Data Entry'!$H$5:$BE$10004,(DU$1+86)-4,$B$23))</f>
        <v/>
      </c>
      <c r="DT90">
        <f>IF(ISNA(DR90),NA(),INDEX(Capability!$K$5:$K$54,$B$23))</f>
        <v/>
      </c>
      <c r="DU90">
        <f>IF(ISNA(DR90),NA(),INDEX(Capability!$J$5:$J$54,$B$23))</f>
        <v/>
      </c>
      <c r="DV90">
        <f>IF(ISNA(DR90),NA(),INDEX(Capability!$L$5:$L$54,$B$23))</f>
        <v/>
      </c>
      <c r="DW90">
        <f>IF(OR(ISNA(DS90),ISNA(DS89)),NA(),ABS(DS90-DS89))</f>
        <v/>
      </c>
      <c r="DX90">
        <f>IF(ISNA(DR90),NA(),INDEX(Capability!$N$5:$N$54,$B$23))</f>
        <v/>
      </c>
      <c r="DY90">
        <f>IF(ISNA(DR90),NA(),IF(OR(INDEX(Capability!$Q$5:$Q$54,$B$23)="",Settings!$F$7&lt;&gt;"Y"),NA(),INDEX(Capability!$Q$5:$Q$54,$B$23)))</f>
        <v/>
      </c>
      <c r="DZ90">
        <f>IF(ISNA(DR90),NA(),IF(OR(INDEX(Capability!$P$5:$P$54,$B$23)="",Settings!$F$7&lt;&gt;"Y"),NA(),INDEX(Capability!$P$5:$P$54,$B$23)))</f>
        <v/>
      </c>
    </row>
    <row r="91">
      <c r="A91" s="35" t="inlineStr">
        <is>
          <t>mR UCL</t>
        </is>
      </c>
      <c r="B91" s="23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P91">
        <f>IF((CS$1+87)&gt;CQ$1,NA(),(CS$1+87)-4)</f>
        <v/>
      </c>
      <c r="CQ91">
        <f>IF((CS$1+87)&gt;CQ$1,NA(),INDEX('Data Entry'!$H$5:$BE$10004,(CS$1+87)-4,$B$21))</f>
        <v/>
      </c>
      <c r="CR91">
        <f>IF(ISNA(CP91),NA(),INDEX(Capability!$K$5:$K$54,$B$21))</f>
        <v/>
      </c>
      <c r="CS91">
        <f>IF(ISNA(CP91),NA(),INDEX(Capability!$J$5:$J$54,$B$21))</f>
        <v/>
      </c>
      <c r="CT91">
        <f>IF(ISNA(CP91),NA(),INDEX(Capability!$L$5:$L$54,$B$21))</f>
        <v/>
      </c>
      <c r="CU91">
        <f>IF(OR(ISNA(CQ91),ISNA(CQ90)),NA(),ABS(CQ91-CQ90))</f>
        <v/>
      </c>
      <c r="CV91">
        <f>IF(ISNA(CP91),NA(),INDEX(Capability!$N$5:$N$54,$B$21))</f>
        <v/>
      </c>
      <c r="CW91">
        <f>IF(ISNA(CP91),NA(),IF(OR(INDEX(Capability!$Q$5:$Q$54,$B$21)="",Settings!$F$7&lt;&gt;"Y"),NA(),INDEX(Capability!$Q$5:$Q$54,$B$21)))</f>
        <v/>
      </c>
      <c r="CX91">
        <f>IF(ISNA(CP91),NA(),IF(OR(INDEX(Capability!$P$5:$P$54,$B$21)="",Settings!$F$7&lt;&gt;"Y"),NA(),INDEX(Capability!$P$5:$P$54,$B$21)))</f>
        <v/>
      </c>
      <c r="DD91">
        <f>IF((DG$1+87)&gt;DE$1,NA(),(DG$1+87)-4)</f>
        <v/>
      </c>
      <c r="DE91">
        <f>IF((DG$1+87)&gt;DE$1,NA(),INDEX('Data Entry'!$H$5:$BE$10004,(DG$1+87)-4,$B$22))</f>
        <v/>
      </c>
      <c r="DF91">
        <f>IF(ISNA(DD91),NA(),INDEX(Capability!$K$5:$K$54,$B$22))</f>
        <v/>
      </c>
      <c r="DG91">
        <f>IF(ISNA(DD91),NA(),INDEX(Capability!$J$5:$J$54,$B$22))</f>
        <v/>
      </c>
      <c r="DH91">
        <f>IF(ISNA(DD91),NA(),INDEX(Capability!$L$5:$L$54,$B$22))</f>
        <v/>
      </c>
      <c r="DI91">
        <f>IF(OR(ISNA(DE91),ISNA(DE90)),NA(),ABS(DE91-DE90))</f>
        <v/>
      </c>
      <c r="DJ91">
        <f>IF(ISNA(DD91),NA(),INDEX(Capability!$N$5:$N$54,$B$22))</f>
        <v/>
      </c>
      <c r="DK91">
        <f>IF(ISNA(DD91),NA(),IF(OR(INDEX(Capability!$Q$5:$Q$54,$B$22)="",Settings!$F$7&lt;&gt;"Y"),NA(),INDEX(Capability!$Q$5:$Q$54,$B$22)))</f>
        <v/>
      </c>
      <c r="DL91">
        <f>IF(ISNA(DD91),NA(),IF(OR(INDEX(Capability!$P$5:$P$54,$B$22)="",Settings!$F$7&lt;&gt;"Y"),NA(),INDEX(Capability!$P$5:$P$54,$B$22)))</f>
        <v/>
      </c>
      <c r="DR91">
        <f>IF((DU$1+87)&gt;DS$1,NA(),(DU$1+87)-4)</f>
        <v/>
      </c>
      <c r="DS91">
        <f>IF((DU$1+87)&gt;DS$1,NA(),INDEX('Data Entry'!$H$5:$BE$10004,(DU$1+87)-4,$B$23))</f>
        <v/>
      </c>
      <c r="DT91">
        <f>IF(ISNA(DR91),NA(),INDEX(Capability!$K$5:$K$54,$B$23))</f>
        <v/>
      </c>
      <c r="DU91">
        <f>IF(ISNA(DR91),NA(),INDEX(Capability!$J$5:$J$54,$B$23))</f>
        <v/>
      </c>
      <c r="DV91">
        <f>IF(ISNA(DR91),NA(),INDEX(Capability!$L$5:$L$54,$B$23))</f>
        <v/>
      </c>
      <c r="DW91">
        <f>IF(OR(ISNA(DS91),ISNA(DS90)),NA(),ABS(DS91-DS90))</f>
        <v/>
      </c>
      <c r="DX91">
        <f>IF(ISNA(DR91),NA(),INDEX(Capability!$N$5:$N$54,$B$23))</f>
        <v/>
      </c>
      <c r="DY91">
        <f>IF(ISNA(DR91),NA(),IF(OR(INDEX(Capability!$Q$5:$Q$54,$B$23)="",Settings!$F$7&lt;&gt;"Y"),NA(),INDEX(Capability!$Q$5:$Q$54,$B$23)))</f>
        <v/>
      </c>
      <c r="DZ91">
        <f>IF(ISNA(DR91),NA(),IF(OR(INDEX(Capability!$P$5:$P$54,$B$23)="",Settings!$F$7&lt;&gt;"Y"),NA(),INDEX(Capability!$P$5:$P$54,$B$23)))</f>
        <v/>
      </c>
    </row>
    <row r="92">
      <c r="A92" s="37" t="inlineStr">
        <is>
          <t>SPECIFICATION</t>
        </is>
      </c>
      <c r="B92" s="28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P92">
        <f>IF((CS$1+88)&gt;CQ$1,NA(),(CS$1+88)-4)</f>
        <v/>
      </c>
      <c r="CQ92">
        <f>IF((CS$1+88)&gt;CQ$1,NA(),INDEX('Data Entry'!$H$5:$BE$10004,(CS$1+88)-4,$B$21))</f>
        <v/>
      </c>
      <c r="CR92">
        <f>IF(ISNA(CP92),NA(),INDEX(Capability!$K$5:$K$54,$B$21))</f>
        <v/>
      </c>
      <c r="CS92">
        <f>IF(ISNA(CP92),NA(),INDEX(Capability!$J$5:$J$54,$B$21))</f>
        <v/>
      </c>
      <c r="CT92">
        <f>IF(ISNA(CP92),NA(),INDEX(Capability!$L$5:$L$54,$B$21))</f>
        <v/>
      </c>
      <c r="CU92">
        <f>IF(OR(ISNA(CQ92),ISNA(CQ91)),NA(),ABS(CQ92-CQ91))</f>
        <v/>
      </c>
      <c r="CV92">
        <f>IF(ISNA(CP92),NA(),INDEX(Capability!$N$5:$N$54,$B$21))</f>
        <v/>
      </c>
      <c r="CW92">
        <f>IF(ISNA(CP92),NA(),IF(OR(INDEX(Capability!$Q$5:$Q$54,$B$21)="",Settings!$F$7&lt;&gt;"Y"),NA(),INDEX(Capability!$Q$5:$Q$54,$B$21)))</f>
        <v/>
      </c>
      <c r="CX92">
        <f>IF(ISNA(CP92),NA(),IF(OR(INDEX(Capability!$P$5:$P$54,$B$21)="",Settings!$F$7&lt;&gt;"Y"),NA(),INDEX(Capability!$P$5:$P$54,$B$21)))</f>
        <v/>
      </c>
      <c r="DD92">
        <f>IF((DG$1+88)&gt;DE$1,NA(),(DG$1+88)-4)</f>
        <v/>
      </c>
      <c r="DE92">
        <f>IF((DG$1+88)&gt;DE$1,NA(),INDEX('Data Entry'!$H$5:$BE$10004,(DG$1+88)-4,$B$22))</f>
        <v/>
      </c>
      <c r="DF92">
        <f>IF(ISNA(DD92),NA(),INDEX(Capability!$K$5:$K$54,$B$22))</f>
        <v/>
      </c>
      <c r="DG92">
        <f>IF(ISNA(DD92),NA(),INDEX(Capability!$J$5:$J$54,$B$22))</f>
        <v/>
      </c>
      <c r="DH92">
        <f>IF(ISNA(DD92),NA(),INDEX(Capability!$L$5:$L$54,$B$22))</f>
        <v/>
      </c>
      <c r="DI92">
        <f>IF(OR(ISNA(DE92),ISNA(DE91)),NA(),ABS(DE92-DE91))</f>
        <v/>
      </c>
      <c r="DJ92">
        <f>IF(ISNA(DD92),NA(),INDEX(Capability!$N$5:$N$54,$B$22))</f>
        <v/>
      </c>
      <c r="DK92">
        <f>IF(ISNA(DD92),NA(),IF(OR(INDEX(Capability!$Q$5:$Q$54,$B$22)="",Settings!$F$7&lt;&gt;"Y"),NA(),INDEX(Capability!$Q$5:$Q$54,$B$22)))</f>
        <v/>
      </c>
      <c r="DL92">
        <f>IF(ISNA(DD92),NA(),IF(OR(INDEX(Capability!$P$5:$P$54,$B$22)="",Settings!$F$7&lt;&gt;"Y"),NA(),INDEX(Capability!$P$5:$P$54,$B$22)))</f>
        <v/>
      </c>
      <c r="DR92">
        <f>IF((DU$1+88)&gt;DS$1,NA(),(DU$1+88)-4)</f>
        <v/>
      </c>
      <c r="DS92">
        <f>IF((DU$1+88)&gt;DS$1,NA(),INDEX('Data Entry'!$H$5:$BE$10004,(DU$1+88)-4,$B$23))</f>
        <v/>
      </c>
      <c r="DT92">
        <f>IF(ISNA(DR92),NA(),INDEX(Capability!$K$5:$K$54,$B$23))</f>
        <v/>
      </c>
      <c r="DU92">
        <f>IF(ISNA(DR92),NA(),INDEX(Capability!$J$5:$J$54,$B$23))</f>
        <v/>
      </c>
      <c r="DV92">
        <f>IF(ISNA(DR92),NA(),INDEX(Capability!$L$5:$L$54,$B$23))</f>
        <v/>
      </c>
      <c r="DW92">
        <f>IF(OR(ISNA(DS92),ISNA(DS91)),NA(),ABS(DS92-DS91))</f>
        <v/>
      </c>
      <c r="DX92">
        <f>IF(ISNA(DR92),NA(),INDEX(Capability!$N$5:$N$54,$B$23))</f>
        <v/>
      </c>
      <c r="DY92">
        <f>IF(ISNA(DR92),NA(),IF(OR(INDEX(Capability!$Q$5:$Q$54,$B$23)="",Settings!$F$7&lt;&gt;"Y"),NA(),INDEX(Capability!$Q$5:$Q$54,$B$23)))</f>
        <v/>
      </c>
      <c r="DZ92">
        <f>IF(ISNA(DR92),NA(),IF(OR(INDEX(Capability!$P$5:$P$54,$B$23)="",Settings!$F$7&lt;&gt;"Y"),NA(),INDEX(Capability!$P$5:$P$54,$B$23)))</f>
        <v/>
      </c>
    </row>
    <row r="93">
      <c r="A93" s="35" t="inlineStr">
        <is>
          <t>USL</t>
        </is>
      </c>
      <c r="B93" s="23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P93">
        <f>IF((CS$1+89)&gt;CQ$1,NA(),(CS$1+89)-4)</f>
        <v/>
      </c>
      <c r="CQ93">
        <f>IF((CS$1+89)&gt;CQ$1,NA(),INDEX('Data Entry'!$H$5:$BE$10004,(CS$1+89)-4,$B$21))</f>
        <v/>
      </c>
      <c r="CR93">
        <f>IF(ISNA(CP93),NA(),INDEX(Capability!$K$5:$K$54,$B$21))</f>
        <v/>
      </c>
      <c r="CS93">
        <f>IF(ISNA(CP93),NA(),INDEX(Capability!$J$5:$J$54,$B$21))</f>
        <v/>
      </c>
      <c r="CT93">
        <f>IF(ISNA(CP93),NA(),INDEX(Capability!$L$5:$L$54,$B$21))</f>
        <v/>
      </c>
      <c r="CU93">
        <f>IF(OR(ISNA(CQ93),ISNA(CQ92)),NA(),ABS(CQ93-CQ92))</f>
        <v/>
      </c>
      <c r="CV93">
        <f>IF(ISNA(CP93),NA(),INDEX(Capability!$N$5:$N$54,$B$21))</f>
        <v/>
      </c>
      <c r="CW93">
        <f>IF(ISNA(CP93),NA(),IF(OR(INDEX(Capability!$Q$5:$Q$54,$B$21)="",Settings!$F$7&lt;&gt;"Y"),NA(),INDEX(Capability!$Q$5:$Q$54,$B$21)))</f>
        <v/>
      </c>
      <c r="CX93">
        <f>IF(ISNA(CP93),NA(),IF(OR(INDEX(Capability!$P$5:$P$54,$B$21)="",Settings!$F$7&lt;&gt;"Y"),NA(),INDEX(Capability!$P$5:$P$54,$B$21)))</f>
        <v/>
      </c>
      <c r="DD93">
        <f>IF((DG$1+89)&gt;DE$1,NA(),(DG$1+89)-4)</f>
        <v/>
      </c>
      <c r="DE93">
        <f>IF((DG$1+89)&gt;DE$1,NA(),INDEX('Data Entry'!$H$5:$BE$10004,(DG$1+89)-4,$B$22))</f>
        <v/>
      </c>
      <c r="DF93">
        <f>IF(ISNA(DD93),NA(),INDEX(Capability!$K$5:$K$54,$B$22))</f>
        <v/>
      </c>
      <c r="DG93">
        <f>IF(ISNA(DD93),NA(),INDEX(Capability!$J$5:$J$54,$B$22))</f>
        <v/>
      </c>
      <c r="DH93">
        <f>IF(ISNA(DD93),NA(),INDEX(Capability!$L$5:$L$54,$B$22))</f>
        <v/>
      </c>
      <c r="DI93">
        <f>IF(OR(ISNA(DE93),ISNA(DE92)),NA(),ABS(DE93-DE92))</f>
        <v/>
      </c>
      <c r="DJ93">
        <f>IF(ISNA(DD93),NA(),INDEX(Capability!$N$5:$N$54,$B$22))</f>
        <v/>
      </c>
      <c r="DK93">
        <f>IF(ISNA(DD93),NA(),IF(OR(INDEX(Capability!$Q$5:$Q$54,$B$22)="",Settings!$F$7&lt;&gt;"Y"),NA(),INDEX(Capability!$Q$5:$Q$54,$B$22)))</f>
        <v/>
      </c>
      <c r="DL93">
        <f>IF(ISNA(DD93),NA(),IF(OR(INDEX(Capability!$P$5:$P$54,$B$22)="",Settings!$F$7&lt;&gt;"Y"),NA(),INDEX(Capability!$P$5:$P$54,$B$22)))</f>
        <v/>
      </c>
      <c r="DR93">
        <f>IF((DU$1+89)&gt;DS$1,NA(),(DU$1+89)-4)</f>
        <v/>
      </c>
      <c r="DS93">
        <f>IF((DU$1+89)&gt;DS$1,NA(),INDEX('Data Entry'!$H$5:$BE$10004,(DU$1+89)-4,$B$23))</f>
        <v/>
      </c>
      <c r="DT93">
        <f>IF(ISNA(DR93),NA(),INDEX(Capability!$K$5:$K$54,$B$23))</f>
        <v/>
      </c>
      <c r="DU93">
        <f>IF(ISNA(DR93),NA(),INDEX(Capability!$J$5:$J$54,$B$23))</f>
        <v/>
      </c>
      <c r="DV93">
        <f>IF(ISNA(DR93),NA(),INDEX(Capability!$L$5:$L$54,$B$23))</f>
        <v/>
      </c>
      <c r="DW93">
        <f>IF(OR(ISNA(DS93),ISNA(DS92)),NA(),ABS(DS93-DS92))</f>
        <v/>
      </c>
      <c r="DX93">
        <f>IF(ISNA(DR93),NA(),INDEX(Capability!$N$5:$N$54,$B$23))</f>
        <v/>
      </c>
      <c r="DY93">
        <f>IF(ISNA(DR93),NA(),IF(OR(INDEX(Capability!$Q$5:$Q$54,$B$23)="",Settings!$F$7&lt;&gt;"Y"),NA(),INDEX(Capability!$Q$5:$Q$54,$B$23)))</f>
        <v/>
      </c>
      <c r="DZ93">
        <f>IF(ISNA(DR93),NA(),IF(OR(INDEX(Capability!$P$5:$P$54,$B$23)="",Settings!$F$7&lt;&gt;"Y"),NA(),INDEX(Capability!$P$5:$P$54,$B$23)))</f>
        <v/>
      </c>
    </row>
    <row r="94">
      <c r="A94" s="35" t="inlineStr">
        <is>
          <t>Nominal</t>
        </is>
      </c>
      <c r="B94" s="23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P94">
        <f>IF((CS$1+90)&gt;CQ$1,NA(),(CS$1+90)-4)</f>
        <v/>
      </c>
      <c r="CQ94">
        <f>IF((CS$1+90)&gt;CQ$1,NA(),INDEX('Data Entry'!$H$5:$BE$10004,(CS$1+90)-4,$B$21))</f>
        <v/>
      </c>
      <c r="CR94">
        <f>IF(ISNA(CP94),NA(),INDEX(Capability!$K$5:$K$54,$B$21))</f>
        <v/>
      </c>
      <c r="CS94">
        <f>IF(ISNA(CP94),NA(),INDEX(Capability!$J$5:$J$54,$B$21))</f>
        <v/>
      </c>
      <c r="CT94">
        <f>IF(ISNA(CP94),NA(),INDEX(Capability!$L$5:$L$54,$B$21))</f>
        <v/>
      </c>
      <c r="CU94">
        <f>IF(OR(ISNA(CQ94),ISNA(CQ93)),NA(),ABS(CQ94-CQ93))</f>
        <v/>
      </c>
      <c r="CV94">
        <f>IF(ISNA(CP94),NA(),INDEX(Capability!$N$5:$N$54,$B$21))</f>
        <v/>
      </c>
      <c r="CW94">
        <f>IF(ISNA(CP94),NA(),IF(OR(INDEX(Capability!$Q$5:$Q$54,$B$21)="",Settings!$F$7&lt;&gt;"Y"),NA(),INDEX(Capability!$Q$5:$Q$54,$B$21)))</f>
        <v/>
      </c>
      <c r="CX94">
        <f>IF(ISNA(CP94),NA(),IF(OR(INDEX(Capability!$P$5:$P$54,$B$21)="",Settings!$F$7&lt;&gt;"Y"),NA(),INDEX(Capability!$P$5:$P$54,$B$21)))</f>
        <v/>
      </c>
      <c r="DD94">
        <f>IF((DG$1+90)&gt;DE$1,NA(),(DG$1+90)-4)</f>
        <v/>
      </c>
      <c r="DE94">
        <f>IF((DG$1+90)&gt;DE$1,NA(),INDEX('Data Entry'!$H$5:$BE$10004,(DG$1+90)-4,$B$22))</f>
        <v/>
      </c>
      <c r="DF94">
        <f>IF(ISNA(DD94),NA(),INDEX(Capability!$K$5:$K$54,$B$22))</f>
        <v/>
      </c>
      <c r="DG94">
        <f>IF(ISNA(DD94),NA(),INDEX(Capability!$J$5:$J$54,$B$22))</f>
        <v/>
      </c>
      <c r="DH94">
        <f>IF(ISNA(DD94),NA(),INDEX(Capability!$L$5:$L$54,$B$22))</f>
        <v/>
      </c>
      <c r="DI94">
        <f>IF(OR(ISNA(DE94),ISNA(DE93)),NA(),ABS(DE94-DE93))</f>
        <v/>
      </c>
      <c r="DJ94">
        <f>IF(ISNA(DD94),NA(),INDEX(Capability!$N$5:$N$54,$B$22))</f>
        <v/>
      </c>
      <c r="DK94">
        <f>IF(ISNA(DD94),NA(),IF(OR(INDEX(Capability!$Q$5:$Q$54,$B$22)="",Settings!$F$7&lt;&gt;"Y"),NA(),INDEX(Capability!$Q$5:$Q$54,$B$22)))</f>
        <v/>
      </c>
      <c r="DL94">
        <f>IF(ISNA(DD94),NA(),IF(OR(INDEX(Capability!$P$5:$P$54,$B$22)="",Settings!$F$7&lt;&gt;"Y"),NA(),INDEX(Capability!$P$5:$P$54,$B$22)))</f>
        <v/>
      </c>
      <c r="DR94">
        <f>IF((DU$1+90)&gt;DS$1,NA(),(DU$1+90)-4)</f>
        <v/>
      </c>
      <c r="DS94">
        <f>IF((DU$1+90)&gt;DS$1,NA(),INDEX('Data Entry'!$H$5:$BE$10004,(DU$1+90)-4,$B$23))</f>
        <v/>
      </c>
      <c r="DT94">
        <f>IF(ISNA(DR94),NA(),INDEX(Capability!$K$5:$K$54,$B$23))</f>
        <v/>
      </c>
      <c r="DU94">
        <f>IF(ISNA(DR94),NA(),INDEX(Capability!$J$5:$J$54,$B$23))</f>
        <v/>
      </c>
      <c r="DV94">
        <f>IF(ISNA(DR94),NA(),INDEX(Capability!$L$5:$L$54,$B$23))</f>
        <v/>
      </c>
      <c r="DW94">
        <f>IF(OR(ISNA(DS94),ISNA(DS93)),NA(),ABS(DS94-DS93))</f>
        <v/>
      </c>
      <c r="DX94">
        <f>IF(ISNA(DR94),NA(),INDEX(Capability!$N$5:$N$54,$B$23))</f>
        <v/>
      </c>
      <c r="DY94">
        <f>IF(ISNA(DR94),NA(),IF(OR(INDEX(Capability!$Q$5:$Q$54,$B$23)="",Settings!$F$7&lt;&gt;"Y"),NA(),INDEX(Capability!$Q$5:$Q$54,$B$23)))</f>
        <v/>
      </c>
      <c r="DZ94">
        <f>IF(ISNA(DR94),NA(),IF(OR(INDEX(Capability!$P$5:$P$54,$B$23)="",Settings!$F$7&lt;&gt;"Y"),NA(),INDEX(Capability!$P$5:$P$54,$B$23)))</f>
        <v/>
      </c>
    </row>
    <row r="95">
      <c r="A95" s="35" t="inlineStr">
        <is>
          <t>LSL</t>
        </is>
      </c>
      <c r="B95" s="23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P95">
        <f>IF((CS$1+91)&gt;CQ$1,NA(),(CS$1+91)-4)</f>
        <v/>
      </c>
      <c r="CQ95">
        <f>IF((CS$1+91)&gt;CQ$1,NA(),INDEX('Data Entry'!$H$5:$BE$10004,(CS$1+91)-4,$B$21))</f>
        <v/>
      </c>
      <c r="CR95">
        <f>IF(ISNA(CP95),NA(),INDEX(Capability!$K$5:$K$54,$B$21))</f>
        <v/>
      </c>
      <c r="CS95">
        <f>IF(ISNA(CP95),NA(),INDEX(Capability!$J$5:$J$54,$B$21))</f>
        <v/>
      </c>
      <c r="CT95">
        <f>IF(ISNA(CP95),NA(),INDEX(Capability!$L$5:$L$54,$B$21))</f>
        <v/>
      </c>
      <c r="CU95">
        <f>IF(OR(ISNA(CQ95),ISNA(CQ94)),NA(),ABS(CQ95-CQ94))</f>
        <v/>
      </c>
      <c r="CV95">
        <f>IF(ISNA(CP95),NA(),INDEX(Capability!$N$5:$N$54,$B$21))</f>
        <v/>
      </c>
      <c r="CW95">
        <f>IF(ISNA(CP95),NA(),IF(OR(INDEX(Capability!$Q$5:$Q$54,$B$21)="",Settings!$F$7&lt;&gt;"Y"),NA(),INDEX(Capability!$Q$5:$Q$54,$B$21)))</f>
        <v/>
      </c>
      <c r="CX95">
        <f>IF(ISNA(CP95),NA(),IF(OR(INDEX(Capability!$P$5:$P$54,$B$21)="",Settings!$F$7&lt;&gt;"Y"),NA(),INDEX(Capability!$P$5:$P$54,$B$21)))</f>
        <v/>
      </c>
      <c r="DD95">
        <f>IF((DG$1+91)&gt;DE$1,NA(),(DG$1+91)-4)</f>
        <v/>
      </c>
      <c r="DE95">
        <f>IF((DG$1+91)&gt;DE$1,NA(),INDEX('Data Entry'!$H$5:$BE$10004,(DG$1+91)-4,$B$22))</f>
        <v/>
      </c>
      <c r="DF95">
        <f>IF(ISNA(DD95),NA(),INDEX(Capability!$K$5:$K$54,$B$22))</f>
        <v/>
      </c>
      <c r="DG95">
        <f>IF(ISNA(DD95),NA(),INDEX(Capability!$J$5:$J$54,$B$22))</f>
        <v/>
      </c>
      <c r="DH95">
        <f>IF(ISNA(DD95),NA(),INDEX(Capability!$L$5:$L$54,$B$22))</f>
        <v/>
      </c>
      <c r="DI95">
        <f>IF(OR(ISNA(DE95),ISNA(DE94)),NA(),ABS(DE95-DE94))</f>
        <v/>
      </c>
      <c r="DJ95">
        <f>IF(ISNA(DD95),NA(),INDEX(Capability!$N$5:$N$54,$B$22))</f>
        <v/>
      </c>
      <c r="DK95">
        <f>IF(ISNA(DD95),NA(),IF(OR(INDEX(Capability!$Q$5:$Q$54,$B$22)="",Settings!$F$7&lt;&gt;"Y"),NA(),INDEX(Capability!$Q$5:$Q$54,$B$22)))</f>
        <v/>
      </c>
      <c r="DL95">
        <f>IF(ISNA(DD95),NA(),IF(OR(INDEX(Capability!$P$5:$P$54,$B$22)="",Settings!$F$7&lt;&gt;"Y"),NA(),INDEX(Capability!$P$5:$P$54,$B$22)))</f>
        <v/>
      </c>
      <c r="DR95">
        <f>IF((DU$1+91)&gt;DS$1,NA(),(DU$1+91)-4)</f>
        <v/>
      </c>
      <c r="DS95">
        <f>IF((DU$1+91)&gt;DS$1,NA(),INDEX('Data Entry'!$H$5:$BE$10004,(DU$1+91)-4,$B$23))</f>
        <v/>
      </c>
      <c r="DT95">
        <f>IF(ISNA(DR95),NA(),INDEX(Capability!$K$5:$K$54,$B$23))</f>
        <v/>
      </c>
      <c r="DU95">
        <f>IF(ISNA(DR95),NA(),INDEX(Capability!$J$5:$J$54,$B$23))</f>
        <v/>
      </c>
      <c r="DV95">
        <f>IF(ISNA(DR95),NA(),INDEX(Capability!$L$5:$L$54,$B$23))</f>
        <v/>
      </c>
      <c r="DW95">
        <f>IF(OR(ISNA(DS95),ISNA(DS94)),NA(),ABS(DS95-DS94))</f>
        <v/>
      </c>
      <c r="DX95">
        <f>IF(ISNA(DR95),NA(),INDEX(Capability!$N$5:$N$54,$B$23))</f>
        <v/>
      </c>
      <c r="DY95">
        <f>IF(ISNA(DR95),NA(),IF(OR(INDEX(Capability!$Q$5:$Q$54,$B$23)="",Settings!$F$7&lt;&gt;"Y"),NA(),INDEX(Capability!$Q$5:$Q$54,$B$23)))</f>
        <v/>
      </c>
      <c r="DZ95">
        <f>IF(ISNA(DR95),NA(),IF(OR(INDEX(Capability!$P$5:$P$54,$B$23)="",Settings!$F$7&lt;&gt;"Y"),NA(),INDEX(Capability!$P$5:$P$54,$B$23)))</f>
        <v/>
      </c>
    </row>
    <row r="96">
      <c r="A96" s="37" t="inlineStr">
        <is>
          <t>CAPABILITY</t>
        </is>
      </c>
      <c r="B96" s="28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P96">
        <f>IF((CS$1+92)&gt;CQ$1,NA(),(CS$1+92)-4)</f>
        <v/>
      </c>
      <c r="CQ96">
        <f>IF((CS$1+92)&gt;CQ$1,NA(),INDEX('Data Entry'!$H$5:$BE$10004,(CS$1+92)-4,$B$21))</f>
        <v/>
      </c>
      <c r="CR96">
        <f>IF(ISNA(CP96),NA(),INDEX(Capability!$K$5:$K$54,$B$21))</f>
        <v/>
      </c>
      <c r="CS96">
        <f>IF(ISNA(CP96),NA(),INDEX(Capability!$J$5:$J$54,$B$21))</f>
        <v/>
      </c>
      <c r="CT96">
        <f>IF(ISNA(CP96),NA(),INDEX(Capability!$L$5:$L$54,$B$21))</f>
        <v/>
      </c>
      <c r="CU96">
        <f>IF(OR(ISNA(CQ96),ISNA(CQ95)),NA(),ABS(CQ96-CQ95))</f>
        <v/>
      </c>
      <c r="CV96">
        <f>IF(ISNA(CP96),NA(),INDEX(Capability!$N$5:$N$54,$B$21))</f>
        <v/>
      </c>
      <c r="CW96">
        <f>IF(ISNA(CP96),NA(),IF(OR(INDEX(Capability!$Q$5:$Q$54,$B$21)="",Settings!$F$7&lt;&gt;"Y"),NA(),INDEX(Capability!$Q$5:$Q$54,$B$21)))</f>
        <v/>
      </c>
      <c r="CX96">
        <f>IF(ISNA(CP96),NA(),IF(OR(INDEX(Capability!$P$5:$P$54,$B$21)="",Settings!$F$7&lt;&gt;"Y"),NA(),INDEX(Capability!$P$5:$P$54,$B$21)))</f>
        <v/>
      </c>
      <c r="DD96">
        <f>IF((DG$1+92)&gt;DE$1,NA(),(DG$1+92)-4)</f>
        <v/>
      </c>
      <c r="DE96">
        <f>IF((DG$1+92)&gt;DE$1,NA(),INDEX('Data Entry'!$H$5:$BE$10004,(DG$1+92)-4,$B$22))</f>
        <v/>
      </c>
      <c r="DF96">
        <f>IF(ISNA(DD96),NA(),INDEX(Capability!$K$5:$K$54,$B$22))</f>
        <v/>
      </c>
      <c r="DG96">
        <f>IF(ISNA(DD96),NA(),INDEX(Capability!$J$5:$J$54,$B$22))</f>
        <v/>
      </c>
      <c r="DH96">
        <f>IF(ISNA(DD96),NA(),INDEX(Capability!$L$5:$L$54,$B$22))</f>
        <v/>
      </c>
      <c r="DI96">
        <f>IF(OR(ISNA(DE96),ISNA(DE95)),NA(),ABS(DE96-DE95))</f>
        <v/>
      </c>
      <c r="DJ96">
        <f>IF(ISNA(DD96),NA(),INDEX(Capability!$N$5:$N$54,$B$22))</f>
        <v/>
      </c>
      <c r="DK96">
        <f>IF(ISNA(DD96),NA(),IF(OR(INDEX(Capability!$Q$5:$Q$54,$B$22)="",Settings!$F$7&lt;&gt;"Y"),NA(),INDEX(Capability!$Q$5:$Q$54,$B$22)))</f>
        <v/>
      </c>
      <c r="DL96">
        <f>IF(ISNA(DD96),NA(),IF(OR(INDEX(Capability!$P$5:$P$54,$B$22)="",Settings!$F$7&lt;&gt;"Y"),NA(),INDEX(Capability!$P$5:$P$54,$B$22)))</f>
        <v/>
      </c>
      <c r="DR96">
        <f>IF((DU$1+92)&gt;DS$1,NA(),(DU$1+92)-4)</f>
        <v/>
      </c>
      <c r="DS96">
        <f>IF((DU$1+92)&gt;DS$1,NA(),INDEX('Data Entry'!$H$5:$BE$10004,(DU$1+92)-4,$B$23))</f>
        <v/>
      </c>
      <c r="DT96">
        <f>IF(ISNA(DR96),NA(),INDEX(Capability!$K$5:$K$54,$B$23))</f>
        <v/>
      </c>
      <c r="DU96">
        <f>IF(ISNA(DR96),NA(),INDEX(Capability!$J$5:$J$54,$B$23))</f>
        <v/>
      </c>
      <c r="DV96">
        <f>IF(ISNA(DR96),NA(),INDEX(Capability!$L$5:$L$54,$B$23))</f>
        <v/>
      </c>
      <c r="DW96">
        <f>IF(OR(ISNA(DS96),ISNA(DS95)),NA(),ABS(DS96-DS95))</f>
        <v/>
      </c>
      <c r="DX96">
        <f>IF(ISNA(DR96),NA(),INDEX(Capability!$N$5:$N$54,$B$23))</f>
        <v/>
      </c>
      <c r="DY96">
        <f>IF(ISNA(DR96),NA(),IF(OR(INDEX(Capability!$Q$5:$Q$54,$B$23)="",Settings!$F$7&lt;&gt;"Y"),NA(),INDEX(Capability!$Q$5:$Q$54,$B$23)))</f>
        <v/>
      </c>
      <c r="DZ96">
        <f>IF(ISNA(DR96),NA(),IF(OR(INDEX(Capability!$P$5:$P$54,$B$23)="",Settings!$F$7&lt;&gt;"Y"),NA(),INDEX(Capability!$P$5:$P$54,$B$23)))</f>
        <v/>
      </c>
    </row>
    <row r="97">
      <c r="A97" s="35" t="inlineStr">
        <is>
          <t>Cp</t>
        </is>
      </c>
      <c r="B97" s="38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P97">
        <f>IF((CS$1+93)&gt;CQ$1,NA(),(CS$1+93)-4)</f>
        <v/>
      </c>
      <c r="CQ97">
        <f>IF((CS$1+93)&gt;CQ$1,NA(),INDEX('Data Entry'!$H$5:$BE$10004,(CS$1+93)-4,$B$21))</f>
        <v/>
      </c>
      <c r="CR97">
        <f>IF(ISNA(CP97),NA(),INDEX(Capability!$K$5:$K$54,$B$21))</f>
        <v/>
      </c>
      <c r="CS97">
        <f>IF(ISNA(CP97),NA(),INDEX(Capability!$J$5:$J$54,$B$21))</f>
        <v/>
      </c>
      <c r="CT97">
        <f>IF(ISNA(CP97),NA(),INDEX(Capability!$L$5:$L$54,$B$21))</f>
        <v/>
      </c>
      <c r="CU97">
        <f>IF(OR(ISNA(CQ97),ISNA(CQ96)),NA(),ABS(CQ97-CQ96))</f>
        <v/>
      </c>
      <c r="CV97">
        <f>IF(ISNA(CP97),NA(),INDEX(Capability!$N$5:$N$54,$B$21))</f>
        <v/>
      </c>
      <c r="CW97">
        <f>IF(ISNA(CP97),NA(),IF(OR(INDEX(Capability!$Q$5:$Q$54,$B$21)="",Settings!$F$7&lt;&gt;"Y"),NA(),INDEX(Capability!$Q$5:$Q$54,$B$21)))</f>
        <v/>
      </c>
      <c r="CX97">
        <f>IF(ISNA(CP97),NA(),IF(OR(INDEX(Capability!$P$5:$P$54,$B$21)="",Settings!$F$7&lt;&gt;"Y"),NA(),INDEX(Capability!$P$5:$P$54,$B$21)))</f>
        <v/>
      </c>
      <c r="DD97">
        <f>IF((DG$1+93)&gt;DE$1,NA(),(DG$1+93)-4)</f>
        <v/>
      </c>
      <c r="DE97">
        <f>IF((DG$1+93)&gt;DE$1,NA(),INDEX('Data Entry'!$H$5:$BE$10004,(DG$1+93)-4,$B$22))</f>
        <v/>
      </c>
      <c r="DF97">
        <f>IF(ISNA(DD97),NA(),INDEX(Capability!$K$5:$K$54,$B$22))</f>
        <v/>
      </c>
      <c r="DG97">
        <f>IF(ISNA(DD97),NA(),INDEX(Capability!$J$5:$J$54,$B$22))</f>
        <v/>
      </c>
      <c r="DH97">
        <f>IF(ISNA(DD97),NA(),INDEX(Capability!$L$5:$L$54,$B$22))</f>
        <v/>
      </c>
      <c r="DI97">
        <f>IF(OR(ISNA(DE97),ISNA(DE96)),NA(),ABS(DE97-DE96))</f>
        <v/>
      </c>
      <c r="DJ97">
        <f>IF(ISNA(DD97),NA(),INDEX(Capability!$N$5:$N$54,$B$22))</f>
        <v/>
      </c>
      <c r="DK97">
        <f>IF(ISNA(DD97),NA(),IF(OR(INDEX(Capability!$Q$5:$Q$54,$B$22)="",Settings!$F$7&lt;&gt;"Y"),NA(),INDEX(Capability!$Q$5:$Q$54,$B$22)))</f>
        <v/>
      </c>
      <c r="DL97">
        <f>IF(ISNA(DD97),NA(),IF(OR(INDEX(Capability!$P$5:$P$54,$B$22)="",Settings!$F$7&lt;&gt;"Y"),NA(),INDEX(Capability!$P$5:$P$54,$B$22)))</f>
        <v/>
      </c>
      <c r="DR97">
        <f>IF((DU$1+93)&gt;DS$1,NA(),(DU$1+93)-4)</f>
        <v/>
      </c>
      <c r="DS97">
        <f>IF((DU$1+93)&gt;DS$1,NA(),INDEX('Data Entry'!$H$5:$BE$10004,(DU$1+93)-4,$B$23))</f>
        <v/>
      </c>
      <c r="DT97">
        <f>IF(ISNA(DR97),NA(),INDEX(Capability!$K$5:$K$54,$B$23))</f>
        <v/>
      </c>
      <c r="DU97">
        <f>IF(ISNA(DR97),NA(),INDEX(Capability!$J$5:$J$54,$B$23))</f>
        <v/>
      </c>
      <c r="DV97">
        <f>IF(ISNA(DR97),NA(),INDEX(Capability!$L$5:$L$54,$B$23))</f>
        <v/>
      </c>
      <c r="DW97">
        <f>IF(OR(ISNA(DS97),ISNA(DS96)),NA(),ABS(DS97-DS96))</f>
        <v/>
      </c>
      <c r="DX97">
        <f>IF(ISNA(DR97),NA(),INDEX(Capability!$N$5:$N$54,$B$23))</f>
        <v/>
      </c>
      <c r="DY97">
        <f>IF(ISNA(DR97),NA(),IF(OR(INDEX(Capability!$Q$5:$Q$54,$B$23)="",Settings!$F$7&lt;&gt;"Y"),NA(),INDEX(Capability!$Q$5:$Q$54,$B$23)))</f>
        <v/>
      </c>
      <c r="DZ97">
        <f>IF(ISNA(DR97),NA(),IF(OR(INDEX(Capability!$P$5:$P$54,$B$23)="",Settings!$F$7&lt;&gt;"Y"),NA(),INDEX(Capability!$P$5:$P$54,$B$23)))</f>
        <v/>
      </c>
    </row>
    <row r="98">
      <c r="A98" s="35" t="inlineStr">
        <is>
          <t>Cpk</t>
        </is>
      </c>
      <c r="B98" s="38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P98">
        <f>IF((CS$1+94)&gt;CQ$1,NA(),(CS$1+94)-4)</f>
        <v/>
      </c>
      <c r="CQ98">
        <f>IF((CS$1+94)&gt;CQ$1,NA(),INDEX('Data Entry'!$H$5:$BE$10004,(CS$1+94)-4,$B$21))</f>
        <v/>
      </c>
      <c r="CR98">
        <f>IF(ISNA(CP98),NA(),INDEX(Capability!$K$5:$K$54,$B$21))</f>
        <v/>
      </c>
      <c r="CS98">
        <f>IF(ISNA(CP98),NA(),INDEX(Capability!$J$5:$J$54,$B$21))</f>
        <v/>
      </c>
      <c r="CT98">
        <f>IF(ISNA(CP98),NA(),INDEX(Capability!$L$5:$L$54,$B$21))</f>
        <v/>
      </c>
      <c r="CU98">
        <f>IF(OR(ISNA(CQ98),ISNA(CQ97)),NA(),ABS(CQ98-CQ97))</f>
        <v/>
      </c>
      <c r="CV98">
        <f>IF(ISNA(CP98),NA(),INDEX(Capability!$N$5:$N$54,$B$21))</f>
        <v/>
      </c>
      <c r="CW98">
        <f>IF(ISNA(CP98),NA(),IF(OR(INDEX(Capability!$Q$5:$Q$54,$B$21)="",Settings!$F$7&lt;&gt;"Y"),NA(),INDEX(Capability!$Q$5:$Q$54,$B$21)))</f>
        <v/>
      </c>
      <c r="CX98">
        <f>IF(ISNA(CP98),NA(),IF(OR(INDEX(Capability!$P$5:$P$54,$B$21)="",Settings!$F$7&lt;&gt;"Y"),NA(),INDEX(Capability!$P$5:$P$54,$B$21)))</f>
        <v/>
      </c>
      <c r="DD98">
        <f>IF((DG$1+94)&gt;DE$1,NA(),(DG$1+94)-4)</f>
        <v/>
      </c>
      <c r="DE98">
        <f>IF((DG$1+94)&gt;DE$1,NA(),INDEX('Data Entry'!$H$5:$BE$10004,(DG$1+94)-4,$B$22))</f>
        <v/>
      </c>
      <c r="DF98">
        <f>IF(ISNA(DD98),NA(),INDEX(Capability!$K$5:$K$54,$B$22))</f>
        <v/>
      </c>
      <c r="DG98">
        <f>IF(ISNA(DD98),NA(),INDEX(Capability!$J$5:$J$54,$B$22))</f>
        <v/>
      </c>
      <c r="DH98">
        <f>IF(ISNA(DD98),NA(),INDEX(Capability!$L$5:$L$54,$B$22))</f>
        <v/>
      </c>
      <c r="DI98">
        <f>IF(OR(ISNA(DE98),ISNA(DE97)),NA(),ABS(DE98-DE97))</f>
        <v/>
      </c>
      <c r="DJ98">
        <f>IF(ISNA(DD98),NA(),INDEX(Capability!$N$5:$N$54,$B$22))</f>
        <v/>
      </c>
      <c r="DK98">
        <f>IF(ISNA(DD98),NA(),IF(OR(INDEX(Capability!$Q$5:$Q$54,$B$22)="",Settings!$F$7&lt;&gt;"Y"),NA(),INDEX(Capability!$Q$5:$Q$54,$B$22)))</f>
        <v/>
      </c>
      <c r="DL98">
        <f>IF(ISNA(DD98),NA(),IF(OR(INDEX(Capability!$P$5:$P$54,$B$22)="",Settings!$F$7&lt;&gt;"Y"),NA(),INDEX(Capability!$P$5:$P$54,$B$22)))</f>
        <v/>
      </c>
      <c r="DR98">
        <f>IF((DU$1+94)&gt;DS$1,NA(),(DU$1+94)-4)</f>
        <v/>
      </c>
      <c r="DS98">
        <f>IF((DU$1+94)&gt;DS$1,NA(),INDEX('Data Entry'!$H$5:$BE$10004,(DU$1+94)-4,$B$23))</f>
        <v/>
      </c>
      <c r="DT98">
        <f>IF(ISNA(DR98),NA(),INDEX(Capability!$K$5:$K$54,$B$23))</f>
        <v/>
      </c>
      <c r="DU98">
        <f>IF(ISNA(DR98),NA(),INDEX(Capability!$J$5:$J$54,$B$23))</f>
        <v/>
      </c>
      <c r="DV98">
        <f>IF(ISNA(DR98),NA(),INDEX(Capability!$L$5:$L$54,$B$23))</f>
        <v/>
      </c>
      <c r="DW98">
        <f>IF(OR(ISNA(DS98),ISNA(DS97)),NA(),ABS(DS98-DS97))</f>
        <v/>
      </c>
      <c r="DX98">
        <f>IF(ISNA(DR98),NA(),INDEX(Capability!$N$5:$N$54,$B$23))</f>
        <v/>
      </c>
      <c r="DY98">
        <f>IF(ISNA(DR98),NA(),IF(OR(INDEX(Capability!$Q$5:$Q$54,$B$23)="",Settings!$F$7&lt;&gt;"Y"),NA(),INDEX(Capability!$Q$5:$Q$54,$B$23)))</f>
        <v/>
      </c>
      <c r="DZ98">
        <f>IF(ISNA(DR98),NA(),IF(OR(INDEX(Capability!$P$5:$P$54,$B$23)="",Settings!$F$7&lt;&gt;"Y"),NA(),INDEX(Capability!$P$5:$P$54,$B$23)))</f>
        <v/>
      </c>
    </row>
    <row r="99">
      <c r="A99" s="35" t="inlineStr">
        <is>
          <t>Pp</t>
        </is>
      </c>
      <c r="B99" s="38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P99">
        <f>IF((CS$1+95)&gt;CQ$1,NA(),(CS$1+95)-4)</f>
        <v/>
      </c>
      <c r="CQ99">
        <f>IF((CS$1+95)&gt;CQ$1,NA(),INDEX('Data Entry'!$H$5:$BE$10004,(CS$1+95)-4,$B$21))</f>
        <v/>
      </c>
      <c r="CR99">
        <f>IF(ISNA(CP99),NA(),INDEX(Capability!$K$5:$K$54,$B$21))</f>
        <v/>
      </c>
      <c r="CS99">
        <f>IF(ISNA(CP99),NA(),INDEX(Capability!$J$5:$J$54,$B$21))</f>
        <v/>
      </c>
      <c r="CT99">
        <f>IF(ISNA(CP99),NA(),INDEX(Capability!$L$5:$L$54,$B$21))</f>
        <v/>
      </c>
      <c r="CU99">
        <f>IF(OR(ISNA(CQ99),ISNA(CQ98)),NA(),ABS(CQ99-CQ98))</f>
        <v/>
      </c>
      <c r="CV99">
        <f>IF(ISNA(CP99),NA(),INDEX(Capability!$N$5:$N$54,$B$21))</f>
        <v/>
      </c>
      <c r="CW99">
        <f>IF(ISNA(CP99),NA(),IF(OR(INDEX(Capability!$Q$5:$Q$54,$B$21)="",Settings!$F$7&lt;&gt;"Y"),NA(),INDEX(Capability!$Q$5:$Q$54,$B$21)))</f>
        <v/>
      </c>
      <c r="CX99">
        <f>IF(ISNA(CP99),NA(),IF(OR(INDEX(Capability!$P$5:$P$54,$B$21)="",Settings!$F$7&lt;&gt;"Y"),NA(),INDEX(Capability!$P$5:$P$54,$B$21)))</f>
        <v/>
      </c>
      <c r="DD99">
        <f>IF((DG$1+95)&gt;DE$1,NA(),(DG$1+95)-4)</f>
        <v/>
      </c>
      <c r="DE99">
        <f>IF((DG$1+95)&gt;DE$1,NA(),INDEX('Data Entry'!$H$5:$BE$10004,(DG$1+95)-4,$B$22))</f>
        <v/>
      </c>
      <c r="DF99">
        <f>IF(ISNA(DD99),NA(),INDEX(Capability!$K$5:$K$54,$B$22))</f>
        <v/>
      </c>
      <c r="DG99">
        <f>IF(ISNA(DD99),NA(),INDEX(Capability!$J$5:$J$54,$B$22))</f>
        <v/>
      </c>
      <c r="DH99">
        <f>IF(ISNA(DD99),NA(),INDEX(Capability!$L$5:$L$54,$B$22))</f>
        <v/>
      </c>
      <c r="DI99">
        <f>IF(OR(ISNA(DE99),ISNA(DE98)),NA(),ABS(DE99-DE98))</f>
        <v/>
      </c>
      <c r="DJ99">
        <f>IF(ISNA(DD99),NA(),INDEX(Capability!$N$5:$N$54,$B$22))</f>
        <v/>
      </c>
      <c r="DK99">
        <f>IF(ISNA(DD99),NA(),IF(OR(INDEX(Capability!$Q$5:$Q$54,$B$22)="",Settings!$F$7&lt;&gt;"Y"),NA(),INDEX(Capability!$Q$5:$Q$54,$B$22)))</f>
        <v/>
      </c>
      <c r="DL99">
        <f>IF(ISNA(DD99),NA(),IF(OR(INDEX(Capability!$P$5:$P$54,$B$22)="",Settings!$F$7&lt;&gt;"Y"),NA(),INDEX(Capability!$P$5:$P$54,$B$22)))</f>
        <v/>
      </c>
      <c r="DR99">
        <f>IF((DU$1+95)&gt;DS$1,NA(),(DU$1+95)-4)</f>
        <v/>
      </c>
      <c r="DS99">
        <f>IF((DU$1+95)&gt;DS$1,NA(),INDEX('Data Entry'!$H$5:$BE$10004,(DU$1+95)-4,$B$23))</f>
        <v/>
      </c>
      <c r="DT99">
        <f>IF(ISNA(DR99),NA(),INDEX(Capability!$K$5:$K$54,$B$23))</f>
        <v/>
      </c>
      <c r="DU99">
        <f>IF(ISNA(DR99),NA(),INDEX(Capability!$J$5:$J$54,$B$23))</f>
        <v/>
      </c>
      <c r="DV99">
        <f>IF(ISNA(DR99),NA(),INDEX(Capability!$L$5:$L$54,$B$23))</f>
        <v/>
      </c>
      <c r="DW99">
        <f>IF(OR(ISNA(DS99),ISNA(DS98)),NA(),ABS(DS99-DS98))</f>
        <v/>
      </c>
      <c r="DX99">
        <f>IF(ISNA(DR99),NA(),INDEX(Capability!$N$5:$N$54,$B$23))</f>
        <v/>
      </c>
      <c r="DY99">
        <f>IF(ISNA(DR99),NA(),IF(OR(INDEX(Capability!$Q$5:$Q$54,$B$23)="",Settings!$F$7&lt;&gt;"Y"),NA(),INDEX(Capability!$Q$5:$Q$54,$B$23)))</f>
        <v/>
      </c>
      <c r="DZ99">
        <f>IF(ISNA(DR99),NA(),IF(OR(INDEX(Capability!$P$5:$P$54,$B$23)="",Settings!$F$7&lt;&gt;"Y"),NA(),INDEX(Capability!$P$5:$P$54,$B$23)))</f>
        <v/>
      </c>
    </row>
    <row r="100">
      <c r="A100" s="35" t="inlineStr">
        <is>
          <t>Ppk</t>
        </is>
      </c>
      <c r="B100" s="38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P100">
        <f>IF((CS$1+96)&gt;CQ$1,NA(),(CS$1+96)-4)</f>
        <v/>
      </c>
      <c r="CQ100">
        <f>IF((CS$1+96)&gt;CQ$1,NA(),INDEX('Data Entry'!$H$5:$BE$10004,(CS$1+96)-4,$B$21))</f>
        <v/>
      </c>
      <c r="CR100">
        <f>IF(ISNA(CP100),NA(),INDEX(Capability!$K$5:$K$54,$B$21))</f>
        <v/>
      </c>
      <c r="CS100">
        <f>IF(ISNA(CP100),NA(),INDEX(Capability!$J$5:$J$54,$B$21))</f>
        <v/>
      </c>
      <c r="CT100">
        <f>IF(ISNA(CP100),NA(),INDEX(Capability!$L$5:$L$54,$B$21))</f>
        <v/>
      </c>
      <c r="CU100">
        <f>IF(OR(ISNA(CQ100),ISNA(CQ99)),NA(),ABS(CQ100-CQ99))</f>
        <v/>
      </c>
      <c r="CV100">
        <f>IF(ISNA(CP100),NA(),INDEX(Capability!$N$5:$N$54,$B$21))</f>
        <v/>
      </c>
      <c r="CW100">
        <f>IF(ISNA(CP100),NA(),IF(OR(INDEX(Capability!$Q$5:$Q$54,$B$21)="",Settings!$F$7&lt;&gt;"Y"),NA(),INDEX(Capability!$Q$5:$Q$54,$B$21)))</f>
        <v/>
      </c>
      <c r="CX100">
        <f>IF(ISNA(CP100),NA(),IF(OR(INDEX(Capability!$P$5:$P$54,$B$21)="",Settings!$F$7&lt;&gt;"Y"),NA(),INDEX(Capability!$P$5:$P$54,$B$21)))</f>
        <v/>
      </c>
      <c r="DD100">
        <f>IF((DG$1+96)&gt;DE$1,NA(),(DG$1+96)-4)</f>
        <v/>
      </c>
      <c r="DE100">
        <f>IF((DG$1+96)&gt;DE$1,NA(),INDEX('Data Entry'!$H$5:$BE$10004,(DG$1+96)-4,$B$22))</f>
        <v/>
      </c>
      <c r="DF100">
        <f>IF(ISNA(DD100),NA(),INDEX(Capability!$K$5:$K$54,$B$22))</f>
        <v/>
      </c>
      <c r="DG100">
        <f>IF(ISNA(DD100),NA(),INDEX(Capability!$J$5:$J$54,$B$22))</f>
        <v/>
      </c>
      <c r="DH100">
        <f>IF(ISNA(DD100),NA(),INDEX(Capability!$L$5:$L$54,$B$22))</f>
        <v/>
      </c>
      <c r="DI100">
        <f>IF(OR(ISNA(DE100),ISNA(DE99)),NA(),ABS(DE100-DE99))</f>
        <v/>
      </c>
      <c r="DJ100">
        <f>IF(ISNA(DD100),NA(),INDEX(Capability!$N$5:$N$54,$B$22))</f>
        <v/>
      </c>
      <c r="DK100">
        <f>IF(ISNA(DD100),NA(),IF(OR(INDEX(Capability!$Q$5:$Q$54,$B$22)="",Settings!$F$7&lt;&gt;"Y"),NA(),INDEX(Capability!$Q$5:$Q$54,$B$22)))</f>
        <v/>
      </c>
      <c r="DL100">
        <f>IF(ISNA(DD100),NA(),IF(OR(INDEX(Capability!$P$5:$P$54,$B$22)="",Settings!$F$7&lt;&gt;"Y"),NA(),INDEX(Capability!$P$5:$P$54,$B$22)))</f>
        <v/>
      </c>
      <c r="DR100">
        <f>IF((DU$1+96)&gt;DS$1,NA(),(DU$1+96)-4)</f>
        <v/>
      </c>
      <c r="DS100">
        <f>IF((DU$1+96)&gt;DS$1,NA(),INDEX('Data Entry'!$H$5:$BE$10004,(DU$1+96)-4,$B$23))</f>
        <v/>
      </c>
      <c r="DT100">
        <f>IF(ISNA(DR100),NA(),INDEX(Capability!$K$5:$K$54,$B$23))</f>
        <v/>
      </c>
      <c r="DU100">
        <f>IF(ISNA(DR100),NA(),INDEX(Capability!$J$5:$J$54,$B$23))</f>
        <v/>
      </c>
      <c r="DV100">
        <f>IF(ISNA(DR100),NA(),INDEX(Capability!$L$5:$L$54,$B$23))</f>
        <v/>
      </c>
      <c r="DW100">
        <f>IF(OR(ISNA(DS100),ISNA(DS99)),NA(),ABS(DS100-DS99))</f>
        <v/>
      </c>
      <c r="DX100">
        <f>IF(ISNA(DR100),NA(),INDEX(Capability!$N$5:$N$54,$B$23))</f>
        <v/>
      </c>
      <c r="DY100">
        <f>IF(ISNA(DR100),NA(),IF(OR(INDEX(Capability!$Q$5:$Q$54,$B$23)="",Settings!$F$7&lt;&gt;"Y"),NA(),INDEX(Capability!$Q$5:$Q$54,$B$23)))</f>
        <v/>
      </c>
      <c r="DZ100">
        <f>IF(ISNA(DR100),NA(),IF(OR(INDEX(Capability!$P$5:$P$54,$B$23)="",Settings!$F$7&lt;&gt;"Y"),NA(),INDEX(Capability!$P$5:$P$54,$B$23)))</f>
        <v/>
      </c>
    </row>
    <row r="101">
      <c r="A101" s="35" t="inlineStr">
        <is>
          <t>In control?</t>
        </is>
      </c>
      <c r="B101" s="36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P101">
        <f>IF((CS$1+97)&gt;CQ$1,NA(),(CS$1+97)-4)</f>
        <v/>
      </c>
      <c r="CQ101">
        <f>IF((CS$1+97)&gt;CQ$1,NA(),INDEX('Data Entry'!$H$5:$BE$10004,(CS$1+97)-4,$B$21))</f>
        <v/>
      </c>
      <c r="CR101">
        <f>IF(ISNA(CP101),NA(),INDEX(Capability!$K$5:$K$54,$B$21))</f>
        <v/>
      </c>
      <c r="CS101">
        <f>IF(ISNA(CP101),NA(),INDEX(Capability!$J$5:$J$54,$B$21))</f>
        <v/>
      </c>
      <c r="CT101">
        <f>IF(ISNA(CP101),NA(),INDEX(Capability!$L$5:$L$54,$B$21))</f>
        <v/>
      </c>
      <c r="CU101">
        <f>IF(OR(ISNA(CQ101),ISNA(CQ100)),NA(),ABS(CQ101-CQ100))</f>
        <v/>
      </c>
      <c r="CV101">
        <f>IF(ISNA(CP101),NA(),INDEX(Capability!$N$5:$N$54,$B$21))</f>
        <v/>
      </c>
      <c r="CW101">
        <f>IF(ISNA(CP101),NA(),IF(OR(INDEX(Capability!$Q$5:$Q$54,$B$21)="",Settings!$F$7&lt;&gt;"Y"),NA(),INDEX(Capability!$Q$5:$Q$54,$B$21)))</f>
        <v/>
      </c>
      <c r="CX101">
        <f>IF(ISNA(CP101),NA(),IF(OR(INDEX(Capability!$P$5:$P$54,$B$21)="",Settings!$F$7&lt;&gt;"Y"),NA(),INDEX(Capability!$P$5:$P$54,$B$21)))</f>
        <v/>
      </c>
      <c r="DD101">
        <f>IF((DG$1+97)&gt;DE$1,NA(),(DG$1+97)-4)</f>
        <v/>
      </c>
      <c r="DE101">
        <f>IF((DG$1+97)&gt;DE$1,NA(),INDEX('Data Entry'!$H$5:$BE$10004,(DG$1+97)-4,$B$22))</f>
        <v/>
      </c>
      <c r="DF101">
        <f>IF(ISNA(DD101),NA(),INDEX(Capability!$K$5:$K$54,$B$22))</f>
        <v/>
      </c>
      <c r="DG101">
        <f>IF(ISNA(DD101),NA(),INDEX(Capability!$J$5:$J$54,$B$22))</f>
        <v/>
      </c>
      <c r="DH101">
        <f>IF(ISNA(DD101),NA(),INDEX(Capability!$L$5:$L$54,$B$22))</f>
        <v/>
      </c>
      <c r="DI101">
        <f>IF(OR(ISNA(DE101),ISNA(DE100)),NA(),ABS(DE101-DE100))</f>
        <v/>
      </c>
      <c r="DJ101">
        <f>IF(ISNA(DD101),NA(),INDEX(Capability!$N$5:$N$54,$B$22))</f>
        <v/>
      </c>
      <c r="DK101">
        <f>IF(ISNA(DD101),NA(),IF(OR(INDEX(Capability!$Q$5:$Q$54,$B$22)="",Settings!$F$7&lt;&gt;"Y"),NA(),INDEX(Capability!$Q$5:$Q$54,$B$22)))</f>
        <v/>
      </c>
      <c r="DL101">
        <f>IF(ISNA(DD101),NA(),IF(OR(INDEX(Capability!$P$5:$P$54,$B$22)="",Settings!$F$7&lt;&gt;"Y"),NA(),INDEX(Capability!$P$5:$P$54,$B$22)))</f>
        <v/>
      </c>
      <c r="DR101">
        <f>IF((DU$1+97)&gt;DS$1,NA(),(DU$1+97)-4)</f>
        <v/>
      </c>
      <c r="DS101">
        <f>IF((DU$1+97)&gt;DS$1,NA(),INDEX('Data Entry'!$H$5:$BE$10004,(DU$1+97)-4,$B$23))</f>
        <v/>
      </c>
      <c r="DT101">
        <f>IF(ISNA(DR101),NA(),INDEX(Capability!$K$5:$K$54,$B$23))</f>
        <v/>
      </c>
      <c r="DU101">
        <f>IF(ISNA(DR101),NA(),INDEX(Capability!$J$5:$J$54,$B$23))</f>
        <v/>
      </c>
      <c r="DV101">
        <f>IF(ISNA(DR101),NA(),INDEX(Capability!$L$5:$L$54,$B$23))</f>
        <v/>
      </c>
      <c r="DW101">
        <f>IF(OR(ISNA(DS101),ISNA(DS100)),NA(),ABS(DS101-DS100))</f>
        <v/>
      </c>
      <c r="DX101">
        <f>IF(ISNA(DR101),NA(),INDEX(Capability!$N$5:$N$54,$B$23))</f>
        <v/>
      </c>
      <c r="DY101">
        <f>IF(ISNA(DR101),NA(),IF(OR(INDEX(Capability!$Q$5:$Q$54,$B$23)="",Settings!$F$7&lt;&gt;"Y"),NA(),INDEX(Capability!$Q$5:$Q$54,$B$23)))</f>
        <v/>
      </c>
      <c r="DZ101">
        <f>IF(ISNA(DR101),NA(),IF(OR(INDEX(Capability!$P$5:$P$54,$B$23)="",Settings!$F$7&lt;&gt;"Y"),NA(),INDEX(Capability!$P$5:$P$54,$B$23)))</f>
        <v/>
      </c>
    </row>
    <row r="102">
      <c r="A102" s="35" t="inlineStr">
        <is>
          <t>In spec?</t>
        </is>
      </c>
      <c r="B102" s="36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P102">
        <f>IF((CS$1+98)&gt;CQ$1,NA(),(CS$1+98)-4)</f>
        <v/>
      </c>
      <c r="CQ102">
        <f>IF((CS$1+98)&gt;CQ$1,NA(),INDEX('Data Entry'!$H$5:$BE$10004,(CS$1+98)-4,$B$21))</f>
        <v/>
      </c>
      <c r="CR102">
        <f>IF(ISNA(CP102),NA(),INDEX(Capability!$K$5:$K$54,$B$21))</f>
        <v/>
      </c>
      <c r="CS102">
        <f>IF(ISNA(CP102),NA(),INDEX(Capability!$J$5:$J$54,$B$21))</f>
        <v/>
      </c>
      <c r="CT102">
        <f>IF(ISNA(CP102),NA(),INDEX(Capability!$L$5:$L$54,$B$21))</f>
        <v/>
      </c>
      <c r="CU102">
        <f>IF(OR(ISNA(CQ102),ISNA(CQ101)),NA(),ABS(CQ102-CQ101))</f>
        <v/>
      </c>
      <c r="CV102">
        <f>IF(ISNA(CP102),NA(),INDEX(Capability!$N$5:$N$54,$B$21))</f>
        <v/>
      </c>
      <c r="CW102">
        <f>IF(ISNA(CP102),NA(),IF(OR(INDEX(Capability!$Q$5:$Q$54,$B$21)="",Settings!$F$7&lt;&gt;"Y"),NA(),INDEX(Capability!$Q$5:$Q$54,$B$21)))</f>
        <v/>
      </c>
      <c r="CX102">
        <f>IF(ISNA(CP102),NA(),IF(OR(INDEX(Capability!$P$5:$P$54,$B$21)="",Settings!$F$7&lt;&gt;"Y"),NA(),INDEX(Capability!$P$5:$P$54,$B$21)))</f>
        <v/>
      </c>
      <c r="DD102">
        <f>IF((DG$1+98)&gt;DE$1,NA(),(DG$1+98)-4)</f>
        <v/>
      </c>
      <c r="DE102">
        <f>IF((DG$1+98)&gt;DE$1,NA(),INDEX('Data Entry'!$H$5:$BE$10004,(DG$1+98)-4,$B$22))</f>
        <v/>
      </c>
      <c r="DF102">
        <f>IF(ISNA(DD102),NA(),INDEX(Capability!$K$5:$K$54,$B$22))</f>
        <v/>
      </c>
      <c r="DG102">
        <f>IF(ISNA(DD102),NA(),INDEX(Capability!$J$5:$J$54,$B$22))</f>
        <v/>
      </c>
      <c r="DH102">
        <f>IF(ISNA(DD102),NA(),INDEX(Capability!$L$5:$L$54,$B$22))</f>
        <v/>
      </c>
      <c r="DI102">
        <f>IF(OR(ISNA(DE102),ISNA(DE101)),NA(),ABS(DE102-DE101))</f>
        <v/>
      </c>
      <c r="DJ102">
        <f>IF(ISNA(DD102),NA(),INDEX(Capability!$N$5:$N$54,$B$22))</f>
        <v/>
      </c>
      <c r="DK102">
        <f>IF(ISNA(DD102),NA(),IF(OR(INDEX(Capability!$Q$5:$Q$54,$B$22)="",Settings!$F$7&lt;&gt;"Y"),NA(),INDEX(Capability!$Q$5:$Q$54,$B$22)))</f>
        <v/>
      </c>
      <c r="DL102">
        <f>IF(ISNA(DD102),NA(),IF(OR(INDEX(Capability!$P$5:$P$54,$B$22)="",Settings!$F$7&lt;&gt;"Y"),NA(),INDEX(Capability!$P$5:$P$54,$B$22)))</f>
        <v/>
      </c>
      <c r="DR102">
        <f>IF((DU$1+98)&gt;DS$1,NA(),(DU$1+98)-4)</f>
        <v/>
      </c>
      <c r="DS102">
        <f>IF((DU$1+98)&gt;DS$1,NA(),INDEX('Data Entry'!$H$5:$BE$10004,(DU$1+98)-4,$B$23))</f>
        <v/>
      </c>
      <c r="DT102">
        <f>IF(ISNA(DR102),NA(),INDEX(Capability!$K$5:$K$54,$B$23))</f>
        <v/>
      </c>
      <c r="DU102">
        <f>IF(ISNA(DR102),NA(),INDEX(Capability!$J$5:$J$54,$B$23))</f>
        <v/>
      </c>
      <c r="DV102">
        <f>IF(ISNA(DR102),NA(),INDEX(Capability!$L$5:$L$54,$B$23))</f>
        <v/>
      </c>
      <c r="DW102">
        <f>IF(OR(ISNA(DS102),ISNA(DS101)),NA(),ABS(DS102-DS101))</f>
        <v/>
      </c>
      <c r="DX102">
        <f>IF(ISNA(DR102),NA(),INDEX(Capability!$N$5:$N$54,$B$23))</f>
        <v/>
      </c>
      <c r="DY102">
        <f>IF(ISNA(DR102),NA(),IF(OR(INDEX(Capability!$Q$5:$Q$54,$B$23)="",Settings!$F$7&lt;&gt;"Y"),NA(),INDEX(Capability!$Q$5:$Q$54,$B$23)))</f>
        <v/>
      </c>
      <c r="DZ102">
        <f>IF(ISNA(DR102),NA(),IF(OR(INDEX(Capability!$P$5:$P$54,$B$23)="",Settings!$F$7&lt;&gt;"Y"),NA(),INDEX(Capability!$P$5:$P$54,$B$23)))</f>
        <v/>
      </c>
    </row>
    <row r="103">
      <c r="A103" s="35" t="inlineStr">
        <is>
          <t>Verdict</t>
        </is>
      </c>
      <c r="B103" s="36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P103">
        <f>IF((CS$1+99)&gt;CQ$1,NA(),(CS$1+99)-4)</f>
        <v/>
      </c>
      <c r="CQ103">
        <f>IF((CS$1+99)&gt;CQ$1,NA(),INDEX('Data Entry'!$H$5:$BE$10004,(CS$1+99)-4,$B$21))</f>
        <v/>
      </c>
      <c r="CR103">
        <f>IF(ISNA(CP103),NA(),INDEX(Capability!$K$5:$K$54,$B$21))</f>
        <v/>
      </c>
      <c r="CS103">
        <f>IF(ISNA(CP103),NA(),INDEX(Capability!$J$5:$J$54,$B$21))</f>
        <v/>
      </c>
      <c r="CT103">
        <f>IF(ISNA(CP103),NA(),INDEX(Capability!$L$5:$L$54,$B$21))</f>
        <v/>
      </c>
      <c r="CU103">
        <f>IF(OR(ISNA(CQ103),ISNA(CQ102)),NA(),ABS(CQ103-CQ102))</f>
        <v/>
      </c>
      <c r="CV103">
        <f>IF(ISNA(CP103),NA(),INDEX(Capability!$N$5:$N$54,$B$21))</f>
        <v/>
      </c>
      <c r="CW103">
        <f>IF(ISNA(CP103),NA(),IF(OR(INDEX(Capability!$Q$5:$Q$54,$B$21)="",Settings!$F$7&lt;&gt;"Y"),NA(),INDEX(Capability!$Q$5:$Q$54,$B$21)))</f>
        <v/>
      </c>
      <c r="CX103">
        <f>IF(ISNA(CP103),NA(),IF(OR(INDEX(Capability!$P$5:$P$54,$B$21)="",Settings!$F$7&lt;&gt;"Y"),NA(),INDEX(Capability!$P$5:$P$54,$B$21)))</f>
        <v/>
      </c>
      <c r="DD103">
        <f>IF((DG$1+99)&gt;DE$1,NA(),(DG$1+99)-4)</f>
        <v/>
      </c>
      <c r="DE103">
        <f>IF((DG$1+99)&gt;DE$1,NA(),INDEX('Data Entry'!$H$5:$BE$10004,(DG$1+99)-4,$B$22))</f>
        <v/>
      </c>
      <c r="DF103">
        <f>IF(ISNA(DD103),NA(),INDEX(Capability!$K$5:$K$54,$B$22))</f>
        <v/>
      </c>
      <c r="DG103">
        <f>IF(ISNA(DD103),NA(),INDEX(Capability!$J$5:$J$54,$B$22))</f>
        <v/>
      </c>
      <c r="DH103">
        <f>IF(ISNA(DD103),NA(),INDEX(Capability!$L$5:$L$54,$B$22))</f>
        <v/>
      </c>
      <c r="DI103">
        <f>IF(OR(ISNA(DE103),ISNA(DE102)),NA(),ABS(DE103-DE102))</f>
        <v/>
      </c>
      <c r="DJ103">
        <f>IF(ISNA(DD103),NA(),INDEX(Capability!$N$5:$N$54,$B$22))</f>
        <v/>
      </c>
      <c r="DK103">
        <f>IF(ISNA(DD103),NA(),IF(OR(INDEX(Capability!$Q$5:$Q$54,$B$22)="",Settings!$F$7&lt;&gt;"Y"),NA(),INDEX(Capability!$Q$5:$Q$54,$B$22)))</f>
        <v/>
      </c>
      <c r="DL103">
        <f>IF(ISNA(DD103),NA(),IF(OR(INDEX(Capability!$P$5:$P$54,$B$22)="",Settings!$F$7&lt;&gt;"Y"),NA(),INDEX(Capability!$P$5:$P$54,$B$22)))</f>
        <v/>
      </c>
      <c r="DR103">
        <f>IF((DU$1+99)&gt;DS$1,NA(),(DU$1+99)-4)</f>
        <v/>
      </c>
      <c r="DS103">
        <f>IF((DU$1+99)&gt;DS$1,NA(),INDEX('Data Entry'!$H$5:$BE$10004,(DU$1+99)-4,$B$23))</f>
        <v/>
      </c>
      <c r="DT103">
        <f>IF(ISNA(DR103),NA(),INDEX(Capability!$K$5:$K$54,$B$23))</f>
        <v/>
      </c>
      <c r="DU103">
        <f>IF(ISNA(DR103),NA(),INDEX(Capability!$J$5:$J$54,$B$23))</f>
        <v/>
      </c>
      <c r="DV103">
        <f>IF(ISNA(DR103),NA(),INDEX(Capability!$L$5:$L$54,$B$23))</f>
        <v/>
      </c>
      <c r="DW103">
        <f>IF(OR(ISNA(DS103),ISNA(DS102)),NA(),ABS(DS103-DS102))</f>
        <v/>
      </c>
      <c r="DX103">
        <f>IF(ISNA(DR103),NA(),INDEX(Capability!$N$5:$N$54,$B$23))</f>
        <v/>
      </c>
      <c r="DY103">
        <f>IF(ISNA(DR103),NA(),IF(OR(INDEX(Capability!$Q$5:$Q$54,$B$23)="",Settings!$F$7&lt;&gt;"Y"),NA(),INDEX(Capability!$Q$5:$Q$54,$B$23)))</f>
        <v/>
      </c>
      <c r="DZ103">
        <f>IF(ISNA(DR103),NA(),IF(OR(INDEX(Capability!$P$5:$P$54,$B$23)="",Settings!$F$7&lt;&gt;"Y"),NA(),INDEX(Capability!$P$5:$P$54,$B$23)))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P104">
        <f>IF((CS$1+100)&gt;CQ$1,NA(),(CS$1+100)-4)</f>
        <v/>
      </c>
      <c r="CQ104">
        <f>IF((CS$1+100)&gt;CQ$1,NA(),INDEX('Data Entry'!$H$5:$BE$10004,(CS$1+100)-4,$B$21))</f>
        <v/>
      </c>
      <c r="CR104">
        <f>IF(ISNA(CP104),NA(),INDEX(Capability!$K$5:$K$54,$B$21))</f>
        <v/>
      </c>
      <c r="CS104">
        <f>IF(ISNA(CP104),NA(),INDEX(Capability!$J$5:$J$54,$B$21))</f>
        <v/>
      </c>
      <c r="CT104">
        <f>IF(ISNA(CP104),NA(),INDEX(Capability!$L$5:$L$54,$B$21))</f>
        <v/>
      </c>
      <c r="CU104">
        <f>IF(OR(ISNA(CQ104),ISNA(CQ103)),NA(),ABS(CQ104-CQ103))</f>
        <v/>
      </c>
      <c r="CV104">
        <f>IF(ISNA(CP104),NA(),INDEX(Capability!$N$5:$N$54,$B$21))</f>
        <v/>
      </c>
      <c r="CW104">
        <f>IF(ISNA(CP104),NA(),IF(OR(INDEX(Capability!$Q$5:$Q$54,$B$21)="",Settings!$F$7&lt;&gt;"Y"),NA(),INDEX(Capability!$Q$5:$Q$54,$B$21)))</f>
        <v/>
      </c>
      <c r="CX104">
        <f>IF(ISNA(CP104),NA(),IF(OR(INDEX(Capability!$P$5:$P$54,$B$21)="",Settings!$F$7&lt;&gt;"Y"),NA(),INDEX(Capability!$P$5:$P$54,$B$21)))</f>
        <v/>
      </c>
      <c r="DD104">
        <f>IF((DG$1+100)&gt;DE$1,NA(),(DG$1+100)-4)</f>
        <v/>
      </c>
      <c r="DE104">
        <f>IF((DG$1+100)&gt;DE$1,NA(),INDEX('Data Entry'!$H$5:$BE$10004,(DG$1+100)-4,$B$22))</f>
        <v/>
      </c>
      <c r="DF104">
        <f>IF(ISNA(DD104),NA(),INDEX(Capability!$K$5:$K$54,$B$22))</f>
        <v/>
      </c>
      <c r="DG104">
        <f>IF(ISNA(DD104),NA(),INDEX(Capability!$J$5:$J$54,$B$22))</f>
        <v/>
      </c>
      <c r="DH104">
        <f>IF(ISNA(DD104),NA(),INDEX(Capability!$L$5:$L$54,$B$22))</f>
        <v/>
      </c>
      <c r="DI104">
        <f>IF(OR(ISNA(DE104),ISNA(DE103)),NA(),ABS(DE104-DE103))</f>
        <v/>
      </c>
      <c r="DJ104">
        <f>IF(ISNA(DD104),NA(),INDEX(Capability!$N$5:$N$54,$B$22))</f>
        <v/>
      </c>
      <c r="DK104">
        <f>IF(ISNA(DD104),NA(),IF(OR(INDEX(Capability!$Q$5:$Q$54,$B$22)="",Settings!$F$7&lt;&gt;"Y"),NA(),INDEX(Capability!$Q$5:$Q$54,$B$22)))</f>
        <v/>
      </c>
      <c r="DL104">
        <f>IF(ISNA(DD104),NA(),IF(OR(INDEX(Capability!$P$5:$P$54,$B$22)="",Settings!$F$7&lt;&gt;"Y"),NA(),INDEX(Capability!$P$5:$P$54,$B$22)))</f>
        <v/>
      </c>
      <c r="DR104">
        <f>IF((DU$1+100)&gt;DS$1,NA(),(DU$1+100)-4)</f>
        <v/>
      </c>
      <c r="DS104">
        <f>IF((DU$1+100)&gt;DS$1,NA(),INDEX('Data Entry'!$H$5:$BE$10004,(DU$1+100)-4,$B$23))</f>
        <v/>
      </c>
      <c r="DT104">
        <f>IF(ISNA(DR104),NA(),INDEX(Capability!$K$5:$K$54,$B$23))</f>
        <v/>
      </c>
      <c r="DU104">
        <f>IF(ISNA(DR104),NA(),INDEX(Capability!$J$5:$J$54,$B$23))</f>
        <v/>
      </c>
      <c r="DV104">
        <f>IF(ISNA(DR104),NA(),INDEX(Capability!$L$5:$L$54,$B$23))</f>
        <v/>
      </c>
      <c r="DW104">
        <f>IF(OR(ISNA(DS104),ISNA(DS103)),NA(),ABS(DS104-DS103))</f>
        <v/>
      </c>
      <c r="DX104">
        <f>IF(ISNA(DR104),NA(),INDEX(Capability!$N$5:$N$54,$B$23))</f>
        <v/>
      </c>
      <c r="DY104">
        <f>IF(ISNA(DR104),NA(),IF(OR(INDEX(Capability!$Q$5:$Q$54,$B$23)="",Settings!$F$7&lt;&gt;"Y"),NA(),INDEX(Capability!$Q$5:$Q$54,$B$23)))</f>
        <v/>
      </c>
      <c r="DZ104">
        <f>IF(ISNA(DR104),NA(),IF(OR(INDEX(Capability!$P$5:$P$54,$B$23)="",Settings!$F$7&lt;&gt;"Y"),NA(),INDEX(Capability!$P$5:$P$54,$B$23)))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P105">
        <f>IF((CS$1+101)&gt;CQ$1,NA(),(CS$1+101)-4)</f>
        <v/>
      </c>
      <c r="CQ105">
        <f>IF((CS$1+101)&gt;CQ$1,NA(),INDEX('Data Entry'!$H$5:$BE$10004,(CS$1+101)-4,$B$21))</f>
        <v/>
      </c>
      <c r="CR105">
        <f>IF(ISNA(CP105),NA(),INDEX(Capability!$K$5:$K$54,$B$21))</f>
        <v/>
      </c>
      <c r="CS105">
        <f>IF(ISNA(CP105),NA(),INDEX(Capability!$J$5:$J$54,$B$21))</f>
        <v/>
      </c>
      <c r="CT105">
        <f>IF(ISNA(CP105),NA(),INDEX(Capability!$L$5:$L$54,$B$21))</f>
        <v/>
      </c>
      <c r="CU105">
        <f>IF(OR(ISNA(CQ105),ISNA(CQ104)),NA(),ABS(CQ105-CQ104))</f>
        <v/>
      </c>
      <c r="CV105">
        <f>IF(ISNA(CP105),NA(),INDEX(Capability!$N$5:$N$54,$B$21))</f>
        <v/>
      </c>
      <c r="CW105">
        <f>IF(ISNA(CP105),NA(),IF(OR(INDEX(Capability!$Q$5:$Q$54,$B$21)="",Settings!$F$7&lt;&gt;"Y"),NA(),INDEX(Capability!$Q$5:$Q$54,$B$21)))</f>
        <v/>
      </c>
      <c r="CX105">
        <f>IF(ISNA(CP105),NA(),IF(OR(INDEX(Capability!$P$5:$P$54,$B$21)="",Settings!$F$7&lt;&gt;"Y"),NA(),INDEX(Capability!$P$5:$P$54,$B$21)))</f>
        <v/>
      </c>
      <c r="DD105">
        <f>IF((DG$1+101)&gt;DE$1,NA(),(DG$1+101)-4)</f>
        <v/>
      </c>
      <c r="DE105">
        <f>IF((DG$1+101)&gt;DE$1,NA(),INDEX('Data Entry'!$H$5:$BE$10004,(DG$1+101)-4,$B$22))</f>
        <v/>
      </c>
      <c r="DF105">
        <f>IF(ISNA(DD105),NA(),INDEX(Capability!$K$5:$K$54,$B$22))</f>
        <v/>
      </c>
      <c r="DG105">
        <f>IF(ISNA(DD105),NA(),INDEX(Capability!$J$5:$J$54,$B$22))</f>
        <v/>
      </c>
      <c r="DH105">
        <f>IF(ISNA(DD105),NA(),INDEX(Capability!$L$5:$L$54,$B$22))</f>
        <v/>
      </c>
      <c r="DI105">
        <f>IF(OR(ISNA(DE105),ISNA(DE104)),NA(),ABS(DE105-DE104))</f>
        <v/>
      </c>
      <c r="DJ105">
        <f>IF(ISNA(DD105),NA(),INDEX(Capability!$N$5:$N$54,$B$22))</f>
        <v/>
      </c>
      <c r="DK105">
        <f>IF(ISNA(DD105),NA(),IF(OR(INDEX(Capability!$Q$5:$Q$54,$B$22)="",Settings!$F$7&lt;&gt;"Y"),NA(),INDEX(Capability!$Q$5:$Q$54,$B$22)))</f>
        <v/>
      </c>
      <c r="DL105">
        <f>IF(ISNA(DD105),NA(),IF(OR(INDEX(Capability!$P$5:$P$54,$B$22)="",Settings!$F$7&lt;&gt;"Y"),NA(),INDEX(Capability!$P$5:$P$54,$B$22)))</f>
        <v/>
      </c>
      <c r="DR105">
        <f>IF((DU$1+101)&gt;DS$1,NA(),(DU$1+101)-4)</f>
        <v/>
      </c>
      <c r="DS105">
        <f>IF((DU$1+101)&gt;DS$1,NA(),INDEX('Data Entry'!$H$5:$BE$10004,(DU$1+101)-4,$B$23))</f>
        <v/>
      </c>
      <c r="DT105">
        <f>IF(ISNA(DR105),NA(),INDEX(Capability!$K$5:$K$54,$B$23))</f>
        <v/>
      </c>
      <c r="DU105">
        <f>IF(ISNA(DR105),NA(),INDEX(Capability!$J$5:$J$54,$B$23))</f>
        <v/>
      </c>
      <c r="DV105">
        <f>IF(ISNA(DR105),NA(),INDEX(Capability!$L$5:$L$54,$B$23))</f>
        <v/>
      </c>
      <c r="DW105">
        <f>IF(OR(ISNA(DS105),ISNA(DS104)),NA(),ABS(DS105-DS104))</f>
        <v/>
      </c>
      <c r="DX105">
        <f>IF(ISNA(DR105),NA(),INDEX(Capability!$N$5:$N$54,$B$23))</f>
        <v/>
      </c>
      <c r="DY105">
        <f>IF(ISNA(DR105),NA(),IF(OR(INDEX(Capability!$Q$5:$Q$54,$B$23)="",Settings!$F$7&lt;&gt;"Y"),NA(),INDEX(Capability!$Q$5:$Q$54,$B$23)))</f>
        <v/>
      </c>
      <c r="DZ105">
        <f>IF(ISNA(DR105),NA(),IF(OR(INDEX(Capability!$P$5:$P$54,$B$23)="",Settings!$F$7&lt;&gt;"Y"),NA(),INDEX(Capability!$P$5:$P$54,$B$23)))</f>
        <v/>
      </c>
    </row>
    <row r="106">
      <c r="A106" s="34">
        <f>"SLOT 3: "&amp;IF(INDEX(Settings!$B$17:$B$66,$B$22)="","(unnamed)",INDEX(Settings!$B$17:$B$66,$B$22))</f>
        <v/>
      </c>
      <c r="B106" s="9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P106">
        <f>IF((CS$1+102)&gt;CQ$1,NA(),(CS$1+102)-4)</f>
        <v/>
      </c>
      <c r="CQ106">
        <f>IF((CS$1+102)&gt;CQ$1,NA(),INDEX('Data Entry'!$H$5:$BE$10004,(CS$1+102)-4,$B$21))</f>
        <v/>
      </c>
      <c r="CR106">
        <f>IF(ISNA(CP106),NA(),INDEX(Capability!$K$5:$K$54,$B$21))</f>
        <v/>
      </c>
      <c r="CS106">
        <f>IF(ISNA(CP106),NA(),INDEX(Capability!$J$5:$J$54,$B$21))</f>
        <v/>
      </c>
      <c r="CT106">
        <f>IF(ISNA(CP106),NA(),INDEX(Capability!$L$5:$L$54,$B$21))</f>
        <v/>
      </c>
      <c r="CU106">
        <f>IF(OR(ISNA(CQ106),ISNA(CQ105)),NA(),ABS(CQ106-CQ105))</f>
        <v/>
      </c>
      <c r="CV106">
        <f>IF(ISNA(CP106),NA(),INDEX(Capability!$N$5:$N$54,$B$21))</f>
        <v/>
      </c>
      <c r="CW106">
        <f>IF(ISNA(CP106),NA(),IF(OR(INDEX(Capability!$Q$5:$Q$54,$B$21)="",Settings!$F$7&lt;&gt;"Y"),NA(),INDEX(Capability!$Q$5:$Q$54,$B$21)))</f>
        <v/>
      </c>
      <c r="CX106">
        <f>IF(ISNA(CP106),NA(),IF(OR(INDEX(Capability!$P$5:$P$54,$B$21)="",Settings!$F$7&lt;&gt;"Y"),NA(),INDEX(Capability!$P$5:$P$54,$B$21)))</f>
        <v/>
      </c>
      <c r="DD106">
        <f>IF((DG$1+102)&gt;DE$1,NA(),(DG$1+102)-4)</f>
        <v/>
      </c>
      <c r="DE106">
        <f>IF((DG$1+102)&gt;DE$1,NA(),INDEX('Data Entry'!$H$5:$BE$10004,(DG$1+102)-4,$B$22))</f>
        <v/>
      </c>
      <c r="DF106">
        <f>IF(ISNA(DD106),NA(),INDEX(Capability!$K$5:$K$54,$B$22))</f>
        <v/>
      </c>
      <c r="DG106">
        <f>IF(ISNA(DD106),NA(),INDEX(Capability!$J$5:$J$54,$B$22))</f>
        <v/>
      </c>
      <c r="DH106">
        <f>IF(ISNA(DD106),NA(),INDEX(Capability!$L$5:$L$54,$B$22))</f>
        <v/>
      </c>
      <c r="DI106">
        <f>IF(OR(ISNA(DE106),ISNA(DE105)),NA(),ABS(DE106-DE105))</f>
        <v/>
      </c>
      <c r="DJ106">
        <f>IF(ISNA(DD106),NA(),INDEX(Capability!$N$5:$N$54,$B$22))</f>
        <v/>
      </c>
      <c r="DK106">
        <f>IF(ISNA(DD106),NA(),IF(OR(INDEX(Capability!$Q$5:$Q$54,$B$22)="",Settings!$F$7&lt;&gt;"Y"),NA(),INDEX(Capability!$Q$5:$Q$54,$B$22)))</f>
        <v/>
      </c>
      <c r="DL106">
        <f>IF(ISNA(DD106),NA(),IF(OR(INDEX(Capability!$P$5:$P$54,$B$22)="",Settings!$F$7&lt;&gt;"Y"),NA(),INDEX(Capability!$P$5:$P$54,$B$22)))</f>
        <v/>
      </c>
      <c r="DR106">
        <f>IF((DU$1+102)&gt;DS$1,NA(),(DU$1+102)-4)</f>
        <v/>
      </c>
      <c r="DS106">
        <f>IF((DU$1+102)&gt;DS$1,NA(),INDEX('Data Entry'!$H$5:$BE$10004,(DU$1+102)-4,$B$23))</f>
        <v/>
      </c>
      <c r="DT106">
        <f>IF(ISNA(DR106),NA(),INDEX(Capability!$K$5:$K$54,$B$23))</f>
        <v/>
      </c>
      <c r="DU106">
        <f>IF(ISNA(DR106),NA(),INDEX(Capability!$J$5:$J$54,$B$23))</f>
        <v/>
      </c>
      <c r="DV106">
        <f>IF(ISNA(DR106),NA(),INDEX(Capability!$L$5:$L$54,$B$23))</f>
        <v/>
      </c>
      <c r="DW106">
        <f>IF(OR(ISNA(DS106),ISNA(DS105)),NA(),ABS(DS106-DS105))</f>
        <v/>
      </c>
      <c r="DX106">
        <f>IF(ISNA(DR106),NA(),INDEX(Capability!$N$5:$N$54,$B$23))</f>
        <v/>
      </c>
      <c r="DY106">
        <f>IF(ISNA(DR106),NA(),IF(OR(INDEX(Capability!$Q$5:$Q$54,$B$23)="",Settings!$F$7&lt;&gt;"Y"),NA(),INDEX(Capability!$Q$5:$Q$54,$B$23)))</f>
        <v/>
      </c>
      <c r="DZ106">
        <f>IF(ISNA(DR106),NA(),IF(OR(INDEX(Capability!$P$5:$P$54,$B$23)="",Settings!$F$7&lt;&gt;"Y"),NA(),INDEX(Capability!$P$5:$P$54,$B$23)))</f>
        <v/>
      </c>
    </row>
    <row r="107">
      <c r="A107" s="35" t="inlineStr">
        <is>
          <t>Feature</t>
        </is>
      </c>
      <c r="B107" s="36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P107">
        <f>IF((CS$1+103)&gt;CQ$1,NA(),(CS$1+103)-4)</f>
        <v/>
      </c>
      <c r="CQ107">
        <f>IF((CS$1+103)&gt;CQ$1,NA(),INDEX('Data Entry'!$H$5:$BE$10004,(CS$1+103)-4,$B$21))</f>
        <v/>
      </c>
      <c r="CR107">
        <f>IF(ISNA(CP107),NA(),INDEX(Capability!$K$5:$K$54,$B$21))</f>
        <v/>
      </c>
      <c r="CS107">
        <f>IF(ISNA(CP107),NA(),INDEX(Capability!$J$5:$J$54,$B$21))</f>
        <v/>
      </c>
      <c r="CT107">
        <f>IF(ISNA(CP107),NA(),INDEX(Capability!$L$5:$L$54,$B$21))</f>
        <v/>
      </c>
      <c r="CU107">
        <f>IF(OR(ISNA(CQ107),ISNA(CQ106)),NA(),ABS(CQ107-CQ106))</f>
        <v/>
      </c>
      <c r="CV107">
        <f>IF(ISNA(CP107),NA(),INDEX(Capability!$N$5:$N$54,$B$21))</f>
        <v/>
      </c>
      <c r="CW107">
        <f>IF(ISNA(CP107),NA(),IF(OR(INDEX(Capability!$Q$5:$Q$54,$B$21)="",Settings!$F$7&lt;&gt;"Y"),NA(),INDEX(Capability!$Q$5:$Q$54,$B$21)))</f>
        <v/>
      </c>
      <c r="CX107">
        <f>IF(ISNA(CP107),NA(),IF(OR(INDEX(Capability!$P$5:$P$54,$B$21)="",Settings!$F$7&lt;&gt;"Y"),NA(),INDEX(Capability!$P$5:$P$54,$B$21)))</f>
        <v/>
      </c>
      <c r="DD107">
        <f>IF((DG$1+103)&gt;DE$1,NA(),(DG$1+103)-4)</f>
        <v/>
      </c>
      <c r="DE107">
        <f>IF((DG$1+103)&gt;DE$1,NA(),INDEX('Data Entry'!$H$5:$BE$10004,(DG$1+103)-4,$B$22))</f>
        <v/>
      </c>
      <c r="DF107">
        <f>IF(ISNA(DD107),NA(),INDEX(Capability!$K$5:$K$54,$B$22))</f>
        <v/>
      </c>
      <c r="DG107">
        <f>IF(ISNA(DD107),NA(),INDEX(Capability!$J$5:$J$54,$B$22))</f>
        <v/>
      </c>
      <c r="DH107">
        <f>IF(ISNA(DD107),NA(),INDEX(Capability!$L$5:$L$54,$B$22))</f>
        <v/>
      </c>
      <c r="DI107">
        <f>IF(OR(ISNA(DE107),ISNA(DE106)),NA(),ABS(DE107-DE106))</f>
        <v/>
      </c>
      <c r="DJ107">
        <f>IF(ISNA(DD107),NA(),INDEX(Capability!$N$5:$N$54,$B$22))</f>
        <v/>
      </c>
      <c r="DK107">
        <f>IF(ISNA(DD107),NA(),IF(OR(INDEX(Capability!$Q$5:$Q$54,$B$22)="",Settings!$F$7&lt;&gt;"Y"),NA(),INDEX(Capability!$Q$5:$Q$54,$B$22)))</f>
        <v/>
      </c>
      <c r="DL107">
        <f>IF(ISNA(DD107),NA(),IF(OR(INDEX(Capability!$P$5:$P$54,$B$22)="",Settings!$F$7&lt;&gt;"Y"),NA(),INDEX(Capability!$P$5:$P$54,$B$22)))</f>
        <v/>
      </c>
      <c r="DR107">
        <f>IF((DU$1+103)&gt;DS$1,NA(),(DU$1+103)-4)</f>
        <v/>
      </c>
      <c r="DS107">
        <f>IF((DU$1+103)&gt;DS$1,NA(),INDEX('Data Entry'!$H$5:$BE$10004,(DU$1+103)-4,$B$23))</f>
        <v/>
      </c>
      <c r="DT107">
        <f>IF(ISNA(DR107),NA(),INDEX(Capability!$K$5:$K$54,$B$23))</f>
        <v/>
      </c>
      <c r="DU107">
        <f>IF(ISNA(DR107),NA(),INDEX(Capability!$J$5:$J$54,$B$23))</f>
        <v/>
      </c>
      <c r="DV107">
        <f>IF(ISNA(DR107),NA(),INDEX(Capability!$L$5:$L$54,$B$23))</f>
        <v/>
      </c>
      <c r="DW107">
        <f>IF(OR(ISNA(DS107),ISNA(DS106)),NA(),ABS(DS107-DS106))</f>
        <v/>
      </c>
      <c r="DX107">
        <f>IF(ISNA(DR107),NA(),INDEX(Capability!$N$5:$N$54,$B$23))</f>
        <v/>
      </c>
      <c r="DY107">
        <f>IF(ISNA(DR107),NA(),IF(OR(INDEX(Capability!$Q$5:$Q$54,$B$23)="",Settings!$F$7&lt;&gt;"Y"),NA(),INDEX(Capability!$Q$5:$Q$54,$B$23)))</f>
        <v/>
      </c>
      <c r="DZ107">
        <f>IF(ISNA(DR107),NA(),IF(OR(INDEX(Capability!$P$5:$P$54,$B$23)="",Settings!$F$7&lt;&gt;"Y"),NA(),INDEX(Capability!$P$5:$P$54,$B$23)))</f>
        <v/>
      </c>
    </row>
    <row r="108">
      <c r="A108" s="35" t="inlineStr">
        <is>
          <t>Unit</t>
        </is>
      </c>
      <c r="B108" s="36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P108">
        <f>IF((CS$1+104)&gt;CQ$1,NA(),(CS$1+104)-4)</f>
        <v/>
      </c>
      <c r="CQ108">
        <f>IF((CS$1+104)&gt;CQ$1,NA(),INDEX('Data Entry'!$H$5:$BE$10004,(CS$1+104)-4,$B$21))</f>
        <v/>
      </c>
      <c r="CR108">
        <f>IF(ISNA(CP108),NA(),INDEX(Capability!$K$5:$K$54,$B$21))</f>
        <v/>
      </c>
      <c r="CS108">
        <f>IF(ISNA(CP108),NA(),INDEX(Capability!$J$5:$J$54,$B$21))</f>
        <v/>
      </c>
      <c r="CT108">
        <f>IF(ISNA(CP108),NA(),INDEX(Capability!$L$5:$L$54,$B$21))</f>
        <v/>
      </c>
      <c r="CU108">
        <f>IF(OR(ISNA(CQ108),ISNA(CQ107)),NA(),ABS(CQ108-CQ107))</f>
        <v/>
      </c>
      <c r="CV108">
        <f>IF(ISNA(CP108),NA(),INDEX(Capability!$N$5:$N$54,$B$21))</f>
        <v/>
      </c>
      <c r="CW108">
        <f>IF(ISNA(CP108),NA(),IF(OR(INDEX(Capability!$Q$5:$Q$54,$B$21)="",Settings!$F$7&lt;&gt;"Y"),NA(),INDEX(Capability!$Q$5:$Q$54,$B$21)))</f>
        <v/>
      </c>
      <c r="CX108">
        <f>IF(ISNA(CP108),NA(),IF(OR(INDEX(Capability!$P$5:$P$54,$B$21)="",Settings!$F$7&lt;&gt;"Y"),NA(),INDEX(Capability!$P$5:$P$54,$B$21)))</f>
        <v/>
      </c>
      <c r="DD108">
        <f>IF((DG$1+104)&gt;DE$1,NA(),(DG$1+104)-4)</f>
        <v/>
      </c>
      <c r="DE108">
        <f>IF((DG$1+104)&gt;DE$1,NA(),INDEX('Data Entry'!$H$5:$BE$10004,(DG$1+104)-4,$B$22))</f>
        <v/>
      </c>
      <c r="DF108">
        <f>IF(ISNA(DD108),NA(),INDEX(Capability!$K$5:$K$54,$B$22))</f>
        <v/>
      </c>
      <c r="DG108">
        <f>IF(ISNA(DD108),NA(),INDEX(Capability!$J$5:$J$54,$B$22))</f>
        <v/>
      </c>
      <c r="DH108">
        <f>IF(ISNA(DD108),NA(),INDEX(Capability!$L$5:$L$54,$B$22))</f>
        <v/>
      </c>
      <c r="DI108">
        <f>IF(OR(ISNA(DE108),ISNA(DE107)),NA(),ABS(DE108-DE107))</f>
        <v/>
      </c>
      <c r="DJ108">
        <f>IF(ISNA(DD108),NA(),INDEX(Capability!$N$5:$N$54,$B$22))</f>
        <v/>
      </c>
      <c r="DK108">
        <f>IF(ISNA(DD108),NA(),IF(OR(INDEX(Capability!$Q$5:$Q$54,$B$22)="",Settings!$F$7&lt;&gt;"Y"),NA(),INDEX(Capability!$Q$5:$Q$54,$B$22)))</f>
        <v/>
      </c>
      <c r="DL108">
        <f>IF(ISNA(DD108),NA(),IF(OR(INDEX(Capability!$P$5:$P$54,$B$22)="",Settings!$F$7&lt;&gt;"Y"),NA(),INDEX(Capability!$P$5:$P$54,$B$22)))</f>
        <v/>
      </c>
      <c r="DR108">
        <f>IF((DU$1+104)&gt;DS$1,NA(),(DU$1+104)-4)</f>
        <v/>
      </c>
      <c r="DS108">
        <f>IF((DU$1+104)&gt;DS$1,NA(),INDEX('Data Entry'!$H$5:$BE$10004,(DU$1+104)-4,$B$23))</f>
        <v/>
      </c>
      <c r="DT108">
        <f>IF(ISNA(DR108),NA(),INDEX(Capability!$K$5:$K$54,$B$23))</f>
        <v/>
      </c>
      <c r="DU108">
        <f>IF(ISNA(DR108),NA(),INDEX(Capability!$J$5:$J$54,$B$23))</f>
        <v/>
      </c>
      <c r="DV108">
        <f>IF(ISNA(DR108),NA(),INDEX(Capability!$L$5:$L$54,$B$23))</f>
        <v/>
      </c>
      <c r="DW108">
        <f>IF(OR(ISNA(DS108),ISNA(DS107)),NA(),ABS(DS108-DS107))</f>
        <v/>
      </c>
      <c r="DX108">
        <f>IF(ISNA(DR108),NA(),INDEX(Capability!$N$5:$N$54,$B$23))</f>
        <v/>
      </c>
      <c r="DY108">
        <f>IF(ISNA(DR108),NA(),IF(OR(INDEX(Capability!$Q$5:$Q$54,$B$23)="",Settings!$F$7&lt;&gt;"Y"),NA(),INDEX(Capability!$Q$5:$Q$54,$B$23)))</f>
        <v/>
      </c>
      <c r="DZ108">
        <f>IF(ISNA(DR108),NA(),IF(OR(INDEX(Capability!$P$5:$P$54,$B$23)="",Settings!$F$7&lt;&gt;"Y"),NA(),INDEX(Capability!$P$5:$P$54,$B$23)))</f>
        <v/>
      </c>
    </row>
    <row r="109">
      <c r="A109" s="35" t="inlineStr">
        <is>
          <t>Samples (n)</t>
        </is>
      </c>
      <c r="B109" s="22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P109">
        <f>IF((CS$1+105)&gt;CQ$1,NA(),(CS$1+105)-4)</f>
        <v/>
      </c>
      <c r="CQ109">
        <f>IF((CS$1+105)&gt;CQ$1,NA(),INDEX('Data Entry'!$H$5:$BE$10004,(CS$1+105)-4,$B$21))</f>
        <v/>
      </c>
      <c r="CR109">
        <f>IF(ISNA(CP109),NA(),INDEX(Capability!$K$5:$K$54,$B$21))</f>
        <v/>
      </c>
      <c r="CS109">
        <f>IF(ISNA(CP109),NA(),INDEX(Capability!$J$5:$J$54,$B$21))</f>
        <v/>
      </c>
      <c r="CT109">
        <f>IF(ISNA(CP109),NA(),INDEX(Capability!$L$5:$L$54,$B$21))</f>
        <v/>
      </c>
      <c r="CU109">
        <f>IF(OR(ISNA(CQ109),ISNA(CQ108)),NA(),ABS(CQ109-CQ108))</f>
        <v/>
      </c>
      <c r="CV109">
        <f>IF(ISNA(CP109),NA(),INDEX(Capability!$N$5:$N$54,$B$21))</f>
        <v/>
      </c>
      <c r="CW109">
        <f>IF(ISNA(CP109),NA(),IF(OR(INDEX(Capability!$Q$5:$Q$54,$B$21)="",Settings!$F$7&lt;&gt;"Y"),NA(),INDEX(Capability!$Q$5:$Q$54,$B$21)))</f>
        <v/>
      </c>
      <c r="CX109">
        <f>IF(ISNA(CP109),NA(),IF(OR(INDEX(Capability!$P$5:$P$54,$B$21)="",Settings!$F$7&lt;&gt;"Y"),NA(),INDEX(Capability!$P$5:$P$54,$B$21)))</f>
        <v/>
      </c>
      <c r="DD109">
        <f>IF((DG$1+105)&gt;DE$1,NA(),(DG$1+105)-4)</f>
        <v/>
      </c>
      <c r="DE109">
        <f>IF((DG$1+105)&gt;DE$1,NA(),INDEX('Data Entry'!$H$5:$BE$10004,(DG$1+105)-4,$B$22))</f>
        <v/>
      </c>
      <c r="DF109">
        <f>IF(ISNA(DD109),NA(),INDEX(Capability!$K$5:$K$54,$B$22))</f>
        <v/>
      </c>
      <c r="DG109">
        <f>IF(ISNA(DD109),NA(),INDEX(Capability!$J$5:$J$54,$B$22))</f>
        <v/>
      </c>
      <c r="DH109">
        <f>IF(ISNA(DD109),NA(),INDEX(Capability!$L$5:$L$54,$B$22))</f>
        <v/>
      </c>
      <c r="DI109">
        <f>IF(OR(ISNA(DE109),ISNA(DE108)),NA(),ABS(DE109-DE108))</f>
        <v/>
      </c>
      <c r="DJ109">
        <f>IF(ISNA(DD109),NA(),INDEX(Capability!$N$5:$N$54,$B$22))</f>
        <v/>
      </c>
      <c r="DK109">
        <f>IF(ISNA(DD109),NA(),IF(OR(INDEX(Capability!$Q$5:$Q$54,$B$22)="",Settings!$F$7&lt;&gt;"Y"),NA(),INDEX(Capability!$Q$5:$Q$54,$B$22)))</f>
        <v/>
      </c>
      <c r="DL109">
        <f>IF(ISNA(DD109),NA(),IF(OR(INDEX(Capability!$P$5:$P$54,$B$22)="",Settings!$F$7&lt;&gt;"Y"),NA(),INDEX(Capability!$P$5:$P$54,$B$22)))</f>
        <v/>
      </c>
      <c r="DR109">
        <f>IF((DU$1+105)&gt;DS$1,NA(),(DU$1+105)-4)</f>
        <v/>
      </c>
      <c r="DS109">
        <f>IF((DU$1+105)&gt;DS$1,NA(),INDEX('Data Entry'!$H$5:$BE$10004,(DU$1+105)-4,$B$23))</f>
        <v/>
      </c>
      <c r="DT109">
        <f>IF(ISNA(DR109),NA(),INDEX(Capability!$K$5:$K$54,$B$23))</f>
        <v/>
      </c>
      <c r="DU109">
        <f>IF(ISNA(DR109),NA(),INDEX(Capability!$J$5:$J$54,$B$23))</f>
        <v/>
      </c>
      <c r="DV109">
        <f>IF(ISNA(DR109),NA(),INDEX(Capability!$L$5:$L$54,$B$23))</f>
        <v/>
      </c>
      <c r="DW109">
        <f>IF(OR(ISNA(DS109),ISNA(DS108)),NA(),ABS(DS109-DS108))</f>
        <v/>
      </c>
      <c r="DX109">
        <f>IF(ISNA(DR109),NA(),INDEX(Capability!$N$5:$N$54,$B$23))</f>
        <v/>
      </c>
      <c r="DY109">
        <f>IF(ISNA(DR109),NA(),IF(OR(INDEX(Capability!$Q$5:$Q$54,$B$23)="",Settings!$F$7&lt;&gt;"Y"),NA(),INDEX(Capability!$Q$5:$Q$54,$B$23)))</f>
        <v/>
      </c>
      <c r="DZ109">
        <f>IF(ISNA(DR109),NA(),IF(OR(INDEX(Capability!$P$5:$P$54,$B$23)="",Settings!$F$7&lt;&gt;"Y"),NA(),INDEX(Capability!$P$5:$P$54,$B$23)))</f>
        <v/>
      </c>
    </row>
    <row r="110">
      <c r="A110" s="37" t="inlineStr">
        <is>
          <t>DATA RANGE</t>
        </is>
      </c>
      <c r="B110" s="28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P110">
        <f>IF((CS$1+106)&gt;CQ$1,NA(),(CS$1+106)-4)</f>
        <v/>
      </c>
      <c r="CQ110">
        <f>IF((CS$1+106)&gt;CQ$1,NA(),INDEX('Data Entry'!$H$5:$BE$10004,(CS$1+106)-4,$B$21))</f>
        <v/>
      </c>
      <c r="CR110">
        <f>IF(ISNA(CP110),NA(),INDEX(Capability!$K$5:$K$54,$B$21))</f>
        <v/>
      </c>
      <c r="CS110">
        <f>IF(ISNA(CP110),NA(),INDEX(Capability!$J$5:$J$54,$B$21))</f>
        <v/>
      </c>
      <c r="CT110">
        <f>IF(ISNA(CP110),NA(),INDEX(Capability!$L$5:$L$54,$B$21))</f>
        <v/>
      </c>
      <c r="CU110">
        <f>IF(OR(ISNA(CQ110),ISNA(CQ109)),NA(),ABS(CQ110-CQ109))</f>
        <v/>
      </c>
      <c r="CV110">
        <f>IF(ISNA(CP110),NA(),INDEX(Capability!$N$5:$N$54,$B$21))</f>
        <v/>
      </c>
      <c r="CW110">
        <f>IF(ISNA(CP110),NA(),IF(OR(INDEX(Capability!$Q$5:$Q$54,$B$21)="",Settings!$F$7&lt;&gt;"Y"),NA(),INDEX(Capability!$Q$5:$Q$54,$B$21)))</f>
        <v/>
      </c>
      <c r="CX110">
        <f>IF(ISNA(CP110),NA(),IF(OR(INDEX(Capability!$P$5:$P$54,$B$21)="",Settings!$F$7&lt;&gt;"Y"),NA(),INDEX(Capability!$P$5:$P$54,$B$21)))</f>
        <v/>
      </c>
      <c r="DD110">
        <f>IF((DG$1+106)&gt;DE$1,NA(),(DG$1+106)-4)</f>
        <v/>
      </c>
      <c r="DE110">
        <f>IF((DG$1+106)&gt;DE$1,NA(),INDEX('Data Entry'!$H$5:$BE$10004,(DG$1+106)-4,$B$22))</f>
        <v/>
      </c>
      <c r="DF110">
        <f>IF(ISNA(DD110),NA(),INDEX(Capability!$K$5:$K$54,$B$22))</f>
        <v/>
      </c>
      <c r="DG110">
        <f>IF(ISNA(DD110),NA(),INDEX(Capability!$J$5:$J$54,$B$22))</f>
        <v/>
      </c>
      <c r="DH110">
        <f>IF(ISNA(DD110),NA(),INDEX(Capability!$L$5:$L$54,$B$22))</f>
        <v/>
      </c>
      <c r="DI110">
        <f>IF(OR(ISNA(DE110),ISNA(DE109)),NA(),ABS(DE110-DE109))</f>
        <v/>
      </c>
      <c r="DJ110">
        <f>IF(ISNA(DD110),NA(),INDEX(Capability!$N$5:$N$54,$B$22))</f>
        <v/>
      </c>
      <c r="DK110">
        <f>IF(ISNA(DD110),NA(),IF(OR(INDEX(Capability!$Q$5:$Q$54,$B$22)="",Settings!$F$7&lt;&gt;"Y"),NA(),INDEX(Capability!$Q$5:$Q$54,$B$22)))</f>
        <v/>
      </c>
      <c r="DL110">
        <f>IF(ISNA(DD110),NA(),IF(OR(INDEX(Capability!$P$5:$P$54,$B$22)="",Settings!$F$7&lt;&gt;"Y"),NA(),INDEX(Capability!$P$5:$P$54,$B$22)))</f>
        <v/>
      </c>
      <c r="DR110">
        <f>IF((DU$1+106)&gt;DS$1,NA(),(DU$1+106)-4)</f>
        <v/>
      </c>
      <c r="DS110">
        <f>IF((DU$1+106)&gt;DS$1,NA(),INDEX('Data Entry'!$H$5:$BE$10004,(DU$1+106)-4,$B$23))</f>
        <v/>
      </c>
      <c r="DT110">
        <f>IF(ISNA(DR110),NA(),INDEX(Capability!$K$5:$K$54,$B$23))</f>
        <v/>
      </c>
      <c r="DU110">
        <f>IF(ISNA(DR110),NA(),INDEX(Capability!$J$5:$J$54,$B$23))</f>
        <v/>
      </c>
      <c r="DV110">
        <f>IF(ISNA(DR110),NA(),INDEX(Capability!$L$5:$L$54,$B$23))</f>
        <v/>
      </c>
      <c r="DW110">
        <f>IF(OR(ISNA(DS110),ISNA(DS109)),NA(),ABS(DS110-DS109))</f>
        <v/>
      </c>
      <c r="DX110">
        <f>IF(ISNA(DR110),NA(),INDEX(Capability!$N$5:$N$54,$B$23))</f>
        <v/>
      </c>
      <c r="DY110">
        <f>IF(ISNA(DR110),NA(),IF(OR(INDEX(Capability!$Q$5:$Q$54,$B$23)="",Settings!$F$7&lt;&gt;"Y"),NA(),INDEX(Capability!$Q$5:$Q$54,$B$23)))</f>
        <v/>
      </c>
      <c r="DZ110">
        <f>IF(ISNA(DR110),NA(),IF(OR(INDEX(Capability!$P$5:$P$54,$B$23)="",Settings!$F$7&lt;&gt;"Y"),NA(),INDEX(Capability!$P$5:$P$54,$B$23)))</f>
        <v/>
      </c>
    </row>
    <row r="111">
      <c r="A111" s="35" t="inlineStr">
        <is>
          <t>Min</t>
        </is>
      </c>
      <c r="B111" s="23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P111">
        <f>IF((CS$1+107)&gt;CQ$1,NA(),(CS$1+107)-4)</f>
        <v/>
      </c>
      <c r="CQ111">
        <f>IF((CS$1+107)&gt;CQ$1,NA(),INDEX('Data Entry'!$H$5:$BE$10004,(CS$1+107)-4,$B$21))</f>
        <v/>
      </c>
      <c r="CR111">
        <f>IF(ISNA(CP111),NA(),INDEX(Capability!$K$5:$K$54,$B$21))</f>
        <v/>
      </c>
      <c r="CS111">
        <f>IF(ISNA(CP111),NA(),INDEX(Capability!$J$5:$J$54,$B$21))</f>
        <v/>
      </c>
      <c r="CT111">
        <f>IF(ISNA(CP111),NA(),INDEX(Capability!$L$5:$L$54,$B$21))</f>
        <v/>
      </c>
      <c r="CU111">
        <f>IF(OR(ISNA(CQ111),ISNA(CQ110)),NA(),ABS(CQ111-CQ110))</f>
        <v/>
      </c>
      <c r="CV111">
        <f>IF(ISNA(CP111),NA(),INDEX(Capability!$N$5:$N$54,$B$21))</f>
        <v/>
      </c>
      <c r="CW111">
        <f>IF(ISNA(CP111),NA(),IF(OR(INDEX(Capability!$Q$5:$Q$54,$B$21)="",Settings!$F$7&lt;&gt;"Y"),NA(),INDEX(Capability!$Q$5:$Q$54,$B$21)))</f>
        <v/>
      </c>
      <c r="CX111">
        <f>IF(ISNA(CP111),NA(),IF(OR(INDEX(Capability!$P$5:$P$54,$B$21)="",Settings!$F$7&lt;&gt;"Y"),NA(),INDEX(Capability!$P$5:$P$54,$B$21)))</f>
        <v/>
      </c>
      <c r="DD111">
        <f>IF((DG$1+107)&gt;DE$1,NA(),(DG$1+107)-4)</f>
        <v/>
      </c>
      <c r="DE111">
        <f>IF((DG$1+107)&gt;DE$1,NA(),INDEX('Data Entry'!$H$5:$BE$10004,(DG$1+107)-4,$B$22))</f>
        <v/>
      </c>
      <c r="DF111">
        <f>IF(ISNA(DD111),NA(),INDEX(Capability!$K$5:$K$54,$B$22))</f>
        <v/>
      </c>
      <c r="DG111">
        <f>IF(ISNA(DD111),NA(),INDEX(Capability!$J$5:$J$54,$B$22))</f>
        <v/>
      </c>
      <c r="DH111">
        <f>IF(ISNA(DD111),NA(),INDEX(Capability!$L$5:$L$54,$B$22))</f>
        <v/>
      </c>
      <c r="DI111">
        <f>IF(OR(ISNA(DE111),ISNA(DE110)),NA(),ABS(DE111-DE110))</f>
        <v/>
      </c>
      <c r="DJ111">
        <f>IF(ISNA(DD111),NA(),INDEX(Capability!$N$5:$N$54,$B$22))</f>
        <v/>
      </c>
      <c r="DK111">
        <f>IF(ISNA(DD111),NA(),IF(OR(INDEX(Capability!$Q$5:$Q$54,$B$22)="",Settings!$F$7&lt;&gt;"Y"),NA(),INDEX(Capability!$Q$5:$Q$54,$B$22)))</f>
        <v/>
      </c>
      <c r="DL111">
        <f>IF(ISNA(DD111),NA(),IF(OR(INDEX(Capability!$P$5:$P$54,$B$22)="",Settings!$F$7&lt;&gt;"Y"),NA(),INDEX(Capability!$P$5:$P$54,$B$22)))</f>
        <v/>
      </c>
      <c r="DR111">
        <f>IF((DU$1+107)&gt;DS$1,NA(),(DU$1+107)-4)</f>
        <v/>
      </c>
      <c r="DS111">
        <f>IF((DU$1+107)&gt;DS$1,NA(),INDEX('Data Entry'!$H$5:$BE$10004,(DU$1+107)-4,$B$23))</f>
        <v/>
      </c>
      <c r="DT111">
        <f>IF(ISNA(DR111),NA(),INDEX(Capability!$K$5:$K$54,$B$23))</f>
        <v/>
      </c>
      <c r="DU111">
        <f>IF(ISNA(DR111),NA(),INDEX(Capability!$J$5:$J$54,$B$23))</f>
        <v/>
      </c>
      <c r="DV111">
        <f>IF(ISNA(DR111),NA(),INDEX(Capability!$L$5:$L$54,$B$23))</f>
        <v/>
      </c>
      <c r="DW111">
        <f>IF(OR(ISNA(DS111),ISNA(DS110)),NA(),ABS(DS111-DS110))</f>
        <v/>
      </c>
      <c r="DX111">
        <f>IF(ISNA(DR111),NA(),INDEX(Capability!$N$5:$N$54,$B$23))</f>
        <v/>
      </c>
      <c r="DY111">
        <f>IF(ISNA(DR111),NA(),IF(OR(INDEX(Capability!$Q$5:$Q$54,$B$23)="",Settings!$F$7&lt;&gt;"Y"),NA(),INDEX(Capability!$Q$5:$Q$54,$B$23)))</f>
        <v/>
      </c>
      <c r="DZ111">
        <f>IF(ISNA(DR111),NA(),IF(OR(INDEX(Capability!$P$5:$P$54,$B$23)="",Settings!$F$7&lt;&gt;"Y"),NA(),INDEX(Capability!$P$5:$P$54,$B$23)))</f>
        <v/>
      </c>
    </row>
    <row r="112">
      <c r="A112" s="35" t="inlineStr">
        <is>
          <t>Max</t>
        </is>
      </c>
      <c r="B112" s="23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P112">
        <f>IF((CS$1+108)&gt;CQ$1,NA(),(CS$1+108)-4)</f>
        <v/>
      </c>
      <c r="CQ112">
        <f>IF((CS$1+108)&gt;CQ$1,NA(),INDEX('Data Entry'!$H$5:$BE$10004,(CS$1+108)-4,$B$21))</f>
        <v/>
      </c>
      <c r="CR112">
        <f>IF(ISNA(CP112),NA(),INDEX(Capability!$K$5:$K$54,$B$21))</f>
        <v/>
      </c>
      <c r="CS112">
        <f>IF(ISNA(CP112),NA(),INDEX(Capability!$J$5:$J$54,$B$21))</f>
        <v/>
      </c>
      <c r="CT112">
        <f>IF(ISNA(CP112),NA(),INDEX(Capability!$L$5:$L$54,$B$21))</f>
        <v/>
      </c>
      <c r="CU112">
        <f>IF(OR(ISNA(CQ112),ISNA(CQ111)),NA(),ABS(CQ112-CQ111))</f>
        <v/>
      </c>
      <c r="CV112">
        <f>IF(ISNA(CP112),NA(),INDEX(Capability!$N$5:$N$54,$B$21))</f>
        <v/>
      </c>
      <c r="CW112">
        <f>IF(ISNA(CP112),NA(),IF(OR(INDEX(Capability!$Q$5:$Q$54,$B$21)="",Settings!$F$7&lt;&gt;"Y"),NA(),INDEX(Capability!$Q$5:$Q$54,$B$21)))</f>
        <v/>
      </c>
      <c r="CX112">
        <f>IF(ISNA(CP112),NA(),IF(OR(INDEX(Capability!$P$5:$P$54,$B$21)="",Settings!$F$7&lt;&gt;"Y"),NA(),INDEX(Capability!$P$5:$P$54,$B$21)))</f>
        <v/>
      </c>
      <c r="DD112">
        <f>IF((DG$1+108)&gt;DE$1,NA(),(DG$1+108)-4)</f>
        <v/>
      </c>
      <c r="DE112">
        <f>IF((DG$1+108)&gt;DE$1,NA(),INDEX('Data Entry'!$H$5:$BE$10004,(DG$1+108)-4,$B$22))</f>
        <v/>
      </c>
      <c r="DF112">
        <f>IF(ISNA(DD112),NA(),INDEX(Capability!$K$5:$K$54,$B$22))</f>
        <v/>
      </c>
      <c r="DG112">
        <f>IF(ISNA(DD112),NA(),INDEX(Capability!$J$5:$J$54,$B$22))</f>
        <v/>
      </c>
      <c r="DH112">
        <f>IF(ISNA(DD112),NA(),INDEX(Capability!$L$5:$L$54,$B$22))</f>
        <v/>
      </c>
      <c r="DI112">
        <f>IF(OR(ISNA(DE112),ISNA(DE111)),NA(),ABS(DE112-DE111))</f>
        <v/>
      </c>
      <c r="DJ112">
        <f>IF(ISNA(DD112),NA(),INDEX(Capability!$N$5:$N$54,$B$22))</f>
        <v/>
      </c>
      <c r="DK112">
        <f>IF(ISNA(DD112),NA(),IF(OR(INDEX(Capability!$Q$5:$Q$54,$B$22)="",Settings!$F$7&lt;&gt;"Y"),NA(),INDEX(Capability!$Q$5:$Q$54,$B$22)))</f>
        <v/>
      </c>
      <c r="DL112">
        <f>IF(ISNA(DD112),NA(),IF(OR(INDEX(Capability!$P$5:$P$54,$B$22)="",Settings!$F$7&lt;&gt;"Y"),NA(),INDEX(Capability!$P$5:$P$54,$B$22)))</f>
        <v/>
      </c>
      <c r="DR112">
        <f>IF((DU$1+108)&gt;DS$1,NA(),(DU$1+108)-4)</f>
        <v/>
      </c>
      <c r="DS112">
        <f>IF((DU$1+108)&gt;DS$1,NA(),INDEX('Data Entry'!$H$5:$BE$10004,(DU$1+108)-4,$B$23))</f>
        <v/>
      </c>
      <c r="DT112">
        <f>IF(ISNA(DR112),NA(),INDEX(Capability!$K$5:$K$54,$B$23))</f>
        <v/>
      </c>
      <c r="DU112">
        <f>IF(ISNA(DR112),NA(),INDEX(Capability!$J$5:$J$54,$B$23))</f>
        <v/>
      </c>
      <c r="DV112">
        <f>IF(ISNA(DR112),NA(),INDEX(Capability!$L$5:$L$54,$B$23))</f>
        <v/>
      </c>
      <c r="DW112">
        <f>IF(OR(ISNA(DS112),ISNA(DS111)),NA(),ABS(DS112-DS111))</f>
        <v/>
      </c>
      <c r="DX112">
        <f>IF(ISNA(DR112),NA(),INDEX(Capability!$N$5:$N$54,$B$23))</f>
        <v/>
      </c>
      <c r="DY112">
        <f>IF(ISNA(DR112),NA(),IF(OR(INDEX(Capability!$Q$5:$Q$54,$B$23)="",Settings!$F$7&lt;&gt;"Y"),NA(),INDEX(Capability!$Q$5:$Q$54,$B$23)))</f>
        <v/>
      </c>
      <c r="DZ112">
        <f>IF(ISNA(DR112),NA(),IF(OR(INDEX(Capability!$P$5:$P$54,$B$23)="",Settings!$F$7&lt;&gt;"Y"),NA(),INDEX(Capability!$P$5:$P$54,$B$23)))</f>
        <v/>
      </c>
    </row>
    <row r="113">
      <c r="A113" s="35" t="inlineStr">
        <is>
          <t>Range</t>
        </is>
      </c>
      <c r="B113" s="23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P113">
        <f>IF((CS$1+109)&gt;CQ$1,NA(),(CS$1+109)-4)</f>
        <v/>
      </c>
      <c r="CQ113">
        <f>IF((CS$1+109)&gt;CQ$1,NA(),INDEX('Data Entry'!$H$5:$BE$10004,(CS$1+109)-4,$B$21))</f>
        <v/>
      </c>
      <c r="CR113">
        <f>IF(ISNA(CP113),NA(),INDEX(Capability!$K$5:$K$54,$B$21))</f>
        <v/>
      </c>
      <c r="CS113">
        <f>IF(ISNA(CP113),NA(),INDEX(Capability!$J$5:$J$54,$B$21))</f>
        <v/>
      </c>
      <c r="CT113">
        <f>IF(ISNA(CP113),NA(),INDEX(Capability!$L$5:$L$54,$B$21))</f>
        <v/>
      </c>
      <c r="CU113">
        <f>IF(OR(ISNA(CQ113),ISNA(CQ112)),NA(),ABS(CQ113-CQ112))</f>
        <v/>
      </c>
      <c r="CV113">
        <f>IF(ISNA(CP113),NA(),INDEX(Capability!$N$5:$N$54,$B$21))</f>
        <v/>
      </c>
      <c r="CW113">
        <f>IF(ISNA(CP113),NA(),IF(OR(INDEX(Capability!$Q$5:$Q$54,$B$21)="",Settings!$F$7&lt;&gt;"Y"),NA(),INDEX(Capability!$Q$5:$Q$54,$B$21)))</f>
        <v/>
      </c>
      <c r="CX113">
        <f>IF(ISNA(CP113),NA(),IF(OR(INDEX(Capability!$P$5:$P$54,$B$21)="",Settings!$F$7&lt;&gt;"Y"),NA(),INDEX(Capability!$P$5:$P$54,$B$21)))</f>
        <v/>
      </c>
      <c r="DD113">
        <f>IF((DG$1+109)&gt;DE$1,NA(),(DG$1+109)-4)</f>
        <v/>
      </c>
      <c r="DE113">
        <f>IF((DG$1+109)&gt;DE$1,NA(),INDEX('Data Entry'!$H$5:$BE$10004,(DG$1+109)-4,$B$22))</f>
        <v/>
      </c>
      <c r="DF113">
        <f>IF(ISNA(DD113),NA(),INDEX(Capability!$K$5:$K$54,$B$22))</f>
        <v/>
      </c>
      <c r="DG113">
        <f>IF(ISNA(DD113),NA(),INDEX(Capability!$J$5:$J$54,$B$22))</f>
        <v/>
      </c>
      <c r="DH113">
        <f>IF(ISNA(DD113),NA(),INDEX(Capability!$L$5:$L$54,$B$22))</f>
        <v/>
      </c>
      <c r="DI113">
        <f>IF(OR(ISNA(DE113),ISNA(DE112)),NA(),ABS(DE113-DE112))</f>
        <v/>
      </c>
      <c r="DJ113">
        <f>IF(ISNA(DD113),NA(),INDEX(Capability!$N$5:$N$54,$B$22))</f>
        <v/>
      </c>
      <c r="DK113">
        <f>IF(ISNA(DD113),NA(),IF(OR(INDEX(Capability!$Q$5:$Q$54,$B$22)="",Settings!$F$7&lt;&gt;"Y"),NA(),INDEX(Capability!$Q$5:$Q$54,$B$22)))</f>
        <v/>
      </c>
      <c r="DL113">
        <f>IF(ISNA(DD113),NA(),IF(OR(INDEX(Capability!$P$5:$P$54,$B$22)="",Settings!$F$7&lt;&gt;"Y"),NA(),INDEX(Capability!$P$5:$P$54,$B$22)))</f>
        <v/>
      </c>
      <c r="DR113">
        <f>IF((DU$1+109)&gt;DS$1,NA(),(DU$1+109)-4)</f>
        <v/>
      </c>
      <c r="DS113">
        <f>IF((DU$1+109)&gt;DS$1,NA(),INDEX('Data Entry'!$H$5:$BE$10004,(DU$1+109)-4,$B$23))</f>
        <v/>
      </c>
      <c r="DT113">
        <f>IF(ISNA(DR113),NA(),INDEX(Capability!$K$5:$K$54,$B$23))</f>
        <v/>
      </c>
      <c r="DU113">
        <f>IF(ISNA(DR113),NA(),INDEX(Capability!$J$5:$J$54,$B$23))</f>
        <v/>
      </c>
      <c r="DV113">
        <f>IF(ISNA(DR113),NA(),INDEX(Capability!$L$5:$L$54,$B$23))</f>
        <v/>
      </c>
      <c r="DW113">
        <f>IF(OR(ISNA(DS113),ISNA(DS112)),NA(),ABS(DS113-DS112))</f>
        <v/>
      </c>
      <c r="DX113">
        <f>IF(ISNA(DR113),NA(),INDEX(Capability!$N$5:$N$54,$B$23))</f>
        <v/>
      </c>
      <c r="DY113">
        <f>IF(ISNA(DR113),NA(),IF(OR(INDEX(Capability!$Q$5:$Q$54,$B$23)="",Settings!$F$7&lt;&gt;"Y"),NA(),INDEX(Capability!$Q$5:$Q$54,$B$23)))</f>
        <v/>
      </c>
      <c r="DZ113">
        <f>IF(ISNA(DR113),NA(),IF(OR(INDEX(Capability!$P$5:$P$54,$B$23)="",Settings!$F$7&lt;&gt;"Y"),NA(),INDEX(Capability!$P$5:$P$54,$B$23)))</f>
        <v/>
      </c>
    </row>
    <row r="114">
      <c r="A114" s="35" t="inlineStr">
        <is>
          <t>Mean</t>
        </is>
      </c>
      <c r="B114" s="23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P114">
        <f>IF((CS$1+110)&gt;CQ$1,NA(),(CS$1+110)-4)</f>
        <v/>
      </c>
      <c r="CQ114">
        <f>IF((CS$1+110)&gt;CQ$1,NA(),INDEX('Data Entry'!$H$5:$BE$10004,(CS$1+110)-4,$B$21))</f>
        <v/>
      </c>
      <c r="CR114">
        <f>IF(ISNA(CP114),NA(),INDEX(Capability!$K$5:$K$54,$B$21))</f>
        <v/>
      </c>
      <c r="CS114">
        <f>IF(ISNA(CP114),NA(),INDEX(Capability!$J$5:$J$54,$B$21))</f>
        <v/>
      </c>
      <c r="CT114">
        <f>IF(ISNA(CP114),NA(),INDEX(Capability!$L$5:$L$54,$B$21))</f>
        <v/>
      </c>
      <c r="CU114">
        <f>IF(OR(ISNA(CQ114),ISNA(CQ113)),NA(),ABS(CQ114-CQ113))</f>
        <v/>
      </c>
      <c r="CV114">
        <f>IF(ISNA(CP114),NA(),INDEX(Capability!$N$5:$N$54,$B$21))</f>
        <v/>
      </c>
      <c r="CW114">
        <f>IF(ISNA(CP114),NA(),IF(OR(INDEX(Capability!$Q$5:$Q$54,$B$21)="",Settings!$F$7&lt;&gt;"Y"),NA(),INDEX(Capability!$Q$5:$Q$54,$B$21)))</f>
        <v/>
      </c>
      <c r="CX114">
        <f>IF(ISNA(CP114),NA(),IF(OR(INDEX(Capability!$P$5:$P$54,$B$21)="",Settings!$F$7&lt;&gt;"Y"),NA(),INDEX(Capability!$P$5:$P$54,$B$21)))</f>
        <v/>
      </c>
      <c r="DD114">
        <f>IF((DG$1+110)&gt;DE$1,NA(),(DG$1+110)-4)</f>
        <v/>
      </c>
      <c r="DE114">
        <f>IF((DG$1+110)&gt;DE$1,NA(),INDEX('Data Entry'!$H$5:$BE$10004,(DG$1+110)-4,$B$22))</f>
        <v/>
      </c>
      <c r="DF114">
        <f>IF(ISNA(DD114),NA(),INDEX(Capability!$K$5:$K$54,$B$22))</f>
        <v/>
      </c>
      <c r="DG114">
        <f>IF(ISNA(DD114),NA(),INDEX(Capability!$J$5:$J$54,$B$22))</f>
        <v/>
      </c>
      <c r="DH114">
        <f>IF(ISNA(DD114),NA(),INDEX(Capability!$L$5:$L$54,$B$22))</f>
        <v/>
      </c>
      <c r="DI114">
        <f>IF(OR(ISNA(DE114),ISNA(DE113)),NA(),ABS(DE114-DE113))</f>
        <v/>
      </c>
      <c r="DJ114">
        <f>IF(ISNA(DD114),NA(),INDEX(Capability!$N$5:$N$54,$B$22))</f>
        <v/>
      </c>
      <c r="DK114">
        <f>IF(ISNA(DD114),NA(),IF(OR(INDEX(Capability!$Q$5:$Q$54,$B$22)="",Settings!$F$7&lt;&gt;"Y"),NA(),INDEX(Capability!$Q$5:$Q$54,$B$22)))</f>
        <v/>
      </c>
      <c r="DL114">
        <f>IF(ISNA(DD114),NA(),IF(OR(INDEX(Capability!$P$5:$P$54,$B$22)="",Settings!$F$7&lt;&gt;"Y"),NA(),INDEX(Capability!$P$5:$P$54,$B$22)))</f>
        <v/>
      </c>
      <c r="DR114">
        <f>IF((DU$1+110)&gt;DS$1,NA(),(DU$1+110)-4)</f>
        <v/>
      </c>
      <c r="DS114">
        <f>IF((DU$1+110)&gt;DS$1,NA(),INDEX('Data Entry'!$H$5:$BE$10004,(DU$1+110)-4,$B$23))</f>
        <v/>
      </c>
      <c r="DT114">
        <f>IF(ISNA(DR114),NA(),INDEX(Capability!$K$5:$K$54,$B$23))</f>
        <v/>
      </c>
      <c r="DU114">
        <f>IF(ISNA(DR114),NA(),INDEX(Capability!$J$5:$J$54,$B$23))</f>
        <v/>
      </c>
      <c r="DV114">
        <f>IF(ISNA(DR114),NA(),INDEX(Capability!$L$5:$L$54,$B$23))</f>
        <v/>
      </c>
      <c r="DW114">
        <f>IF(OR(ISNA(DS114),ISNA(DS113)),NA(),ABS(DS114-DS113))</f>
        <v/>
      </c>
      <c r="DX114">
        <f>IF(ISNA(DR114),NA(),INDEX(Capability!$N$5:$N$54,$B$23))</f>
        <v/>
      </c>
      <c r="DY114">
        <f>IF(ISNA(DR114),NA(),IF(OR(INDEX(Capability!$Q$5:$Q$54,$B$23)="",Settings!$F$7&lt;&gt;"Y"),NA(),INDEX(Capability!$Q$5:$Q$54,$B$23)))</f>
        <v/>
      </c>
      <c r="DZ114">
        <f>IF(ISNA(DR114),NA(),IF(OR(INDEX(Capability!$P$5:$P$54,$B$23)="",Settings!$F$7&lt;&gt;"Y"),NA(),INDEX(Capability!$P$5:$P$54,$B$23)))</f>
        <v/>
      </c>
    </row>
    <row r="115">
      <c r="A115" s="35" t="inlineStr">
        <is>
          <t>Median</t>
        </is>
      </c>
      <c r="B115" s="23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P115">
        <f>IF((CS$1+111)&gt;CQ$1,NA(),(CS$1+111)-4)</f>
        <v/>
      </c>
      <c r="CQ115">
        <f>IF((CS$1+111)&gt;CQ$1,NA(),INDEX('Data Entry'!$H$5:$BE$10004,(CS$1+111)-4,$B$21))</f>
        <v/>
      </c>
      <c r="CR115">
        <f>IF(ISNA(CP115),NA(),INDEX(Capability!$K$5:$K$54,$B$21))</f>
        <v/>
      </c>
      <c r="CS115">
        <f>IF(ISNA(CP115),NA(),INDEX(Capability!$J$5:$J$54,$B$21))</f>
        <v/>
      </c>
      <c r="CT115">
        <f>IF(ISNA(CP115),NA(),INDEX(Capability!$L$5:$L$54,$B$21))</f>
        <v/>
      </c>
      <c r="CU115">
        <f>IF(OR(ISNA(CQ115),ISNA(CQ114)),NA(),ABS(CQ115-CQ114))</f>
        <v/>
      </c>
      <c r="CV115">
        <f>IF(ISNA(CP115),NA(),INDEX(Capability!$N$5:$N$54,$B$21))</f>
        <v/>
      </c>
      <c r="CW115">
        <f>IF(ISNA(CP115),NA(),IF(OR(INDEX(Capability!$Q$5:$Q$54,$B$21)="",Settings!$F$7&lt;&gt;"Y"),NA(),INDEX(Capability!$Q$5:$Q$54,$B$21)))</f>
        <v/>
      </c>
      <c r="CX115">
        <f>IF(ISNA(CP115),NA(),IF(OR(INDEX(Capability!$P$5:$P$54,$B$21)="",Settings!$F$7&lt;&gt;"Y"),NA(),INDEX(Capability!$P$5:$P$54,$B$21)))</f>
        <v/>
      </c>
      <c r="DD115">
        <f>IF((DG$1+111)&gt;DE$1,NA(),(DG$1+111)-4)</f>
        <v/>
      </c>
      <c r="DE115">
        <f>IF((DG$1+111)&gt;DE$1,NA(),INDEX('Data Entry'!$H$5:$BE$10004,(DG$1+111)-4,$B$22))</f>
        <v/>
      </c>
      <c r="DF115">
        <f>IF(ISNA(DD115),NA(),INDEX(Capability!$K$5:$K$54,$B$22))</f>
        <v/>
      </c>
      <c r="DG115">
        <f>IF(ISNA(DD115),NA(),INDEX(Capability!$J$5:$J$54,$B$22))</f>
        <v/>
      </c>
      <c r="DH115">
        <f>IF(ISNA(DD115),NA(),INDEX(Capability!$L$5:$L$54,$B$22))</f>
        <v/>
      </c>
      <c r="DI115">
        <f>IF(OR(ISNA(DE115),ISNA(DE114)),NA(),ABS(DE115-DE114))</f>
        <v/>
      </c>
      <c r="DJ115">
        <f>IF(ISNA(DD115),NA(),INDEX(Capability!$N$5:$N$54,$B$22))</f>
        <v/>
      </c>
      <c r="DK115">
        <f>IF(ISNA(DD115),NA(),IF(OR(INDEX(Capability!$Q$5:$Q$54,$B$22)="",Settings!$F$7&lt;&gt;"Y"),NA(),INDEX(Capability!$Q$5:$Q$54,$B$22)))</f>
        <v/>
      </c>
      <c r="DL115">
        <f>IF(ISNA(DD115),NA(),IF(OR(INDEX(Capability!$P$5:$P$54,$B$22)="",Settings!$F$7&lt;&gt;"Y"),NA(),INDEX(Capability!$P$5:$P$54,$B$22)))</f>
        <v/>
      </c>
      <c r="DR115">
        <f>IF((DU$1+111)&gt;DS$1,NA(),(DU$1+111)-4)</f>
        <v/>
      </c>
      <c r="DS115">
        <f>IF((DU$1+111)&gt;DS$1,NA(),INDEX('Data Entry'!$H$5:$BE$10004,(DU$1+111)-4,$B$23))</f>
        <v/>
      </c>
      <c r="DT115">
        <f>IF(ISNA(DR115),NA(),INDEX(Capability!$K$5:$K$54,$B$23))</f>
        <v/>
      </c>
      <c r="DU115">
        <f>IF(ISNA(DR115),NA(),INDEX(Capability!$J$5:$J$54,$B$23))</f>
        <v/>
      </c>
      <c r="DV115">
        <f>IF(ISNA(DR115),NA(),INDEX(Capability!$L$5:$L$54,$B$23))</f>
        <v/>
      </c>
      <c r="DW115">
        <f>IF(OR(ISNA(DS115),ISNA(DS114)),NA(),ABS(DS115-DS114))</f>
        <v/>
      </c>
      <c r="DX115">
        <f>IF(ISNA(DR115),NA(),INDEX(Capability!$N$5:$N$54,$B$23))</f>
        <v/>
      </c>
      <c r="DY115">
        <f>IF(ISNA(DR115),NA(),IF(OR(INDEX(Capability!$Q$5:$Q$54,$B$23)="",Settings!$F$7&lt;&gt;"Y"),NA(),INDEX(Capability!$Q$5:$Q$54,$B$23)))</f>
        <v/>
      </c>
      <c r="DZ115">
        <f>IF(ISNA(DR115),NA(),IF(OR(INDEX(Capability!$P$5:$P$54,$B$23)="",Settings!$F$7&lt;&gt;"Y"),NA(),INDEX(Capability!$P$5:$P$54,$B$23)))</f>
        <v/>
      </c>
    </row>
    <row r="116">
      <c r="A116" s="35" t="inlineStr">
        <is>
          <t>Std Dev (overall)</t>
        </is>
      </c>
      <c r="B116" s="23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P116">
        <f>IF((CS$1+112)&gt;CQ$1,NA(),(CS$1+112)-4)</f>
        <v/>
      </c>
      <c r="CQ116">
        <f>IF((CS$1+112)&gt;CQ$1,NA(),INDEX('Data Entry'!$H$5:$BE$10004,(CS$1+112)-4,$B$21))</f>
        <v/>
      </c>
      <c r="CR116">
        <f>IF(ISNA(CP116),NA(),INDEX(Capability!$K$5:$K$54,$B$21))</f>
        <v/>
      </c>
      <c r="CS116">
        <f>IF(ISNA(CP116),NA(),INDEX(Capability!$J$5:$J$54,$B$21))</f>
        <v/>
      </c>
      <c r="CT116">
        <f>IF(ISNA(CP116),NA(),INDEX(Capability!$L$5:$L$54,$B$21))</f>
        <v/>
      </c>
      <c r="CU116">
        <f>IF(OR(ISNA(CQ116),ISNA(CQ115)),NA(),ABS(CQ116-CQ115))</f>
        <v/>
      </c>
      <c r="CV116">
        <f>IF(ISNA(CP116),NA(),INDEX(Capability!$N$5:$N$54,$B$21))</f>
        <v/>
      </c>
      <c r="CW116">
        <f>IF(ISNA(CP116),NA(),IF(OR(INDEX(Capability!$Q$5:$Q$54,$B$21)="",Settings!$F$7&lt;&gt;"Y"),NA(),INDEX(Capability!$Q$5:$Q$54,$B$21)))</f>
        <v/>
      </c>
      <c r="CX116">
        <f>IF(ISNA(CP116),NA(),IF(OR(INDEX(Capability!$P$5:$P$54,$B$21)="",Settings!$F$7&lt;&gt;"Y"),NA(),INDEX(Capability!$P$5:$P$54,$B$21)))</f>
        <v/>
      </c>
      <c r="DD116">
        <f>IF((DG$1+112)&gt;DE$1,NA(),(DG$1+112)-4)</f>
        <v/>
      </c>
      <c r="DE116">
        <f>IF((DG$1+112)&gt;DE$1,NA(),INDEX('Data Entry'!$H$5:$BE$10004,(DG$1+112)-4,$B$22))</f>
        <v/>
      </c>
      <c r="DF116">
        <f>IF(ISNA(DD116),NA(),INDEX(Capability!$K$5:$K$54,$B$22))</f>
        <v/>
      </c>
      <c r="DG116">
        <f>IF(ISNA(DD116),NA(),INDEX(Capability!$J$5:$J$54,$B$22))</f>
        <v/>
      </c>
      <c r="DH116">
        <f>IF(ISNA(DD116),NA(),INDEX(Capability!$L$5:$L$54,$B$22))</f>
        <v/>
      </c>
      <c r="DI116">
        <f>IF(OR(ISNA(DE116),ISNA(DE115)),NA(),ABS(DE116-DE115))</f>
        <v/>
      </c>
      <c r="DJ116">
        <f>IF(ISNA(DD116),NA(),INDEX(Capability!$N$5:$N$54,$B$22))</f>
        <v/>
      </c>
      <c r="DK116">
        <f>IF(ISNA(DD116),NA(),IF(OR(INDEX(Capability!$Q$5:$Q$54,$B$22)="",Settings!$F$7&lt;&gt;"Y"),NA(),INDEX(Capability!$Q$5:$Q$54,$B$22)))</f>
        <v/>
      </c>
      <c r="DL116">
        <f>IF(ISNA(DD116),NA(),IF(OR(INDEX(Capability!$P$5:$P$54,$B$22)="",Settings!$F$7&lt;&gt;"Y"),NA(),INDEX(Capability!$P$5:$P$54,$B$22)))</f>
        <v/>
      </c>
      <c r="DR116">
        <f>IF((DU$1+112)&gt;DS$1,NA(),(DU$1+112)-4)</f>
        <v/>
      </c>
      <c r="DS116">
        <f>IF((DU$1+112)&gt;DS$1,NA(),INDEX('Data Entry'!$H$5:$BE$10004,(DU$1+112)-4,$B$23))</f>
        <v/>
      </c>
      <c r="DT116">
        <f>IF(ISNA(DR116),NA(),INDEX(Capability!$K$5:$K$54,$B$23))</f>
        <v/>
      </c>
      <c r="DU116">
        <f>IF(ISNA(DR116),NA(),INDEX(Capability!$J$5:$J$54,$B$23))</f>
        <v/>
      </c>
      <c r="DV116">
        <f>IF(ISNA(DR116),NA(),INDEX(Capability!$L$5:$L$54,$B$23))</f>
        <v/>
      </c>
      <c r="DW116">
        <f>IF(OR(ISNA(DS116),ISNA(DS115)),NA(),ABS(DS116-DS115))</f>
        <v/>
      </c>
      <c r="DX116">
        <f>IF(ISNA(DR116),NA(),INDEX(Capability!$N$5:$N$54,$B$23))</f>
        <v/>
      </c>
      <c r="DY116">
        <f>IF(ISNA(DR116),NA(),IF(OR(INDEX(Capability!$Q$5:$Q$54,$B$23)="",Settings!$F$7&lt;&gt;"Y"),NA(),INDEX(Capability!$Q$5:$Q$54,$B$23)))</f>
        <v/>
      </c>
      <c r="DZ116">
        <f>IF(ISNA(DR116),NA(),IF(OR(INDEX(Capability!$P$5:$P$54,$B$23)="",Settings!$F$7&lt;&gt;"Y"),NA(),INDEX(Capability!$P$5:$P$54,$B$23)))</f>
        <v/>
      </c>
    </row>
    <row r="117">
      <c r="A117" s="35" t="inlineStr">
        <is>
          <t>Sigma (within)</t>
        </is>
      </c>
      <c r="B117" s="23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P117">
        <f>IF((CS$1+113)&gt;CQ$1,NA(),(CS$1+113)-4)</f>
        <v/>
      </c>
      <c r="CQ117">
        <f>IF((CS$1+113)&gt;CQ$1,NA(),INDEX('Data Entry'!$H$5:$BE$10004,(CS$1+113)-4,$B$21))</f>
        <v/>
      </c>
      <c r="CR117">
        <f>IF(ISNA(CP117),NA(),INDEX(Capability!$K$5:$K$54,$B$21))</f>
        <v/>
      </c>
      <c r="CS117">
        <f>IF(ISNA(CP117),NA(),INDEX(Capability!$J$5:$J$54,$B$21))</f>
        <v/>
      </c>
      <c r="CT117">
        <f>IF(ISNA(CP117),NA(),INDEX(Capability!$L$5:$L$54,$B$21))</f>
        <v/>
      </c>
      <c r="CU117">
        <f>IF(OR(ISNA(CQ117),ISNA(CQ116)),NA(),ABS(CQ117-CQ116))</f>
        <v/>
      </c>
      <c r="CV117">
        <f>IF(ISNA(CP117),NA(),INDEX(Capability!$N$5:$N$54,$B$21))</f>
        <v/>
      </c>
      <c r="CW117">
        <f>IF(ISNA(CP117),NA(),IF(OR(INDEX(Capability!$Q$5:$Q$54,$B$21)="",Settings!$F$7&lt;&gt;"Y"),NA(),INDEX(Capability!$Q$5:$Q$54,$B$21)))</f>
        <v/>
      </c>
      <c r="CX117">
        <f>IF(ISNA(CP117),NA(),IF(OR(INDEX(Capability!$P$5:$P$54,$B$21)="",Settings!$F$7&lt;&gt;"Y"),NA(),INDEX(Capability!$P$5:$P$54,$B$21)))</f>
        <v/>
      </c>
      <c r="DD117">
        <f>IF((DG$1+113)&gt;DE$1,NA(),(DG$1+113)-4)</f>
        <v/>
      </c>
      <c r="DE117">
        <f>IF((DG$1+113)&gt;DE$1,NA(),INDEX('Data Entry'!$H$5:$BE$10004,(DG$1+113)-4,$B$22))</f>
        <v/>
      </c>
      <c r="DF117">
        <f>IF(ISNA(DD117),NA(),INDEX(Capability!$K$5:$K$54,$B$22))</f>
        <v/>
      </c>
      <c r="DG117">
        <f>IF(ISNA(DD117),NA(),INDEX(Capability!$J$5:$J$54,$B$22))</f>
        <v/>
      </c>
      <c r="DH117">
        <f>IF(ISNA(DD117),NA(),INDEX(Capability!$L$5:$L$54,$B$22))</f>
        <v/>
      </c>
      <c r="DI117">
        <f>IF(OR(ISNA(DE117),ISNA(DE116)),NA(),ABS(DE117-DE116))</f>
        <v/>
      </c>
      <c r="DJ117">
        <f>IF(ISNA(DD117),NA(),INDEX(Capability!$N$5:$N$54,$B$22))</f>
        <v/>
      </c>
      <c r="DK117">
        <f>IF(ISNA(DD117),NA(),IF(OR(INDEX(Capability!$Q$5:$Q$54,$B$22)="",Settings!$F$7&lt;&gt;"Y"),NA(),INDEX(Capability!$Q$5:$Q$54,$B$22)))</f>
        <v/>
      </c>
      <c r="DL117">
        <f>IF(ISNA(DD117),NA(),IF(OR(INDEX(Capability!$P$5:$P$54,$B$22)="",Settings!$F$7&lt;&gt;"Y"),NA(),INDEX(Capability!$P$5:$P$54,$B$22)))</f>
        <v/>
      </c>
      <c r="DR117">
        <f>IF((DU$1+113)&gt;DS$1,NA(),(DU$1+113)-4)</f>
        <v/>
      </c>
      <c r="DS117">
        <f>IF((DU$1+113)&gt;DS$1,NA(),INDEX('Data Entry'!$H$5:$BE$10004,(DU$1+113)-4,$B$23))</f>
        <v/>
      </c>
      <c r="DT117">
        <f>IF(ISNA(DR117),NA(),INDEX(Capability!$K$5:$K$54,$B$23))</f>
        <v/>
      </c>
      <c r="DU117">
        <f>IF(ISNA(DR117),NA(),INDEX(Capability!$J$5:$J$54,$B$23))</f>
        <v/>
      </c>
      <c r="DV117">
        <f>IF(ISNA(DR117),NA(),INDEX(Capability!$L$5:$L$54,$B$23))</f>
        <v/>
      </c>
      <c r="DW117">
        <f>IF(OR(ISNA(DS117),ISNA(DS116)),NA(),ABS(DS117-DS116))</f>
        <v/>
      </c>
      <c r="DX117">
        <f>IF(ISNA(DR117),NA(),INDEX(Capability!$N$5:$N$54,$B$23))</f>
        <v/>
      </c>
      <c r="DY117">
        <f>IF(ISNA(DR117),NA(),IF(OR(INDEX(Capability!$Q$5:$Q$54,$B$23)="",Settings!$F$7&lt;&gt;"Y"),NA(),INDEX(Capability!$Q$5:$Q$54,$B$23)))</f>
        <v/>
      </c>
      <c r="DZ117">
        <f>IF(ISNA(DR117),NA(),IF(OR(INDEX(Capability!$P$5:$P$54,$B$23)="",Settings!$F$7&lt;&gt;"Y"),NA(),INDEX(Capability!$P$5:$P$54,$B$23)))</f>
        <v/>
      </c>
    </row>
    <row r="118">
      <c r="A118" s="37" t="inlineStr">
        <is>
          <t>CONTROL</t>
        </is>
      </c>
      <c r="B118" s="28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P118">
        <f>IF((CS$1+114)&gt;CQ$1,NA(),(CS$1+114)-4)</f>
        <v/>
      </c>
      <c r="CQ118">
        <f>IF((CS$1+114)&gt;CQ$1,NA(),INDEX('Data Entry'!$H$5:$BE$10004,(CS$1+114)-4,$B$21))</f>
        <v/>
      </c>
      <c r="CR118">
        <f>IF(ISNA(CP118),NA(),INDEX(Capability!$K$5:$K$54,$B$21))</f>
        <v/>
      </c>
      <c r="CS118">
        <f>IF(ISNA(CP118),NA(),INDEX(Capability!$J$5:$J$54,$B$21))</f>
        <v/>
      </c>
      <c r="CT118">
        <f>IF(ISNA(CP118),NA(),INDEX(Capability!$L$5:$L$54,$B$21))</f>
        <v/>
      </c>
      <c r="CU118">
        <f>IF(OR(ISNA(CQ118),ISNA(CQ117)),NA(),ABS(CQ118-CQ117))</f>
        <v/>
      </c>
      <c r="CV118">
        <f>IF(ISNA(CP118),NA(),INDEX(Capability!$N$5:$N$54,$B$21))</f>
        <v/>
      </c>
      <c r="CW118">
        <f>IF(ISNA(CP118),NA(),IF(OR(INDEX(Capability!$Q$5:$Q$54,$B$21)="",Settings!$F$7&lt;&gt;"Y"),NA(),INDEX(Capability!$Q$5:$Q$54,$B$21)))</f>
        <v/>
      </c>
      <c r="CX118">
        <f>IF(ISNA(CP118),NA(),IF(OR(INDEX(Capability!$P$5:$P$54,$B$21)="",Settings!$F$7&lt;&gt;"Y"),NA(),INDEX(Capability!$P$5:$P$54,$B$21)))</f>
        <v/>
      </c>
      <c r="DD118">
        <f>IF((DG$1+114)&gt;DE$1,NA(),(DG$1+114)-4)</f>
        <v/>
      </c>
      <c r="DE118">
        <f>IF((DG$1+114)&gt;DE$1,NA(),INDEX('Data Entry'!$H$5:$BE$10004,(DG$1+114)-4,$B$22))</f>
        <v/>
      </c>
      <c r="DF118">
        <f>IF(ISNA(DD118),NA(),INDEX(Capability!$K$5:$K$54,$B$22))</f>
        <v/>
      </c>
      <c r="DG118">
        <f>IF(ISNA(DD118),NA(),INDEX(Capability!$J$5:$J$54,$B$22))</f>
        <v/>
      </c>
      <c r="DH118">
        <f>IF(ISNA(DD118),NA(),INDEX(Capability!$L$5:$L$54,$B$22))</f>
        <v/>
      </c>
      <c r="DI118">
        <f>IF(OR(ISNA(DE118),ISNA(DE117)),NA(),ABS(DE118-DE117))</f>
        <v/>
      </c>
      <c r="DJ118">
        <f>IF(ISNA(DD118),NA(),INDEX(Capability!$N$5:$N$54,$B$22))</f>
        <v/>
      </c>
      <c r="DK118">
        <f>IF(ISNA(DD118),NA(),IF(OR(INDEX(Capability!$Q$5:$Q$54,$B$22)="",Settings!$F$7&lt;&gt;"Y"),NA(),INDEX(Capability!$Q$5:$Q$54,$B$22)))</f>
        <v/>
      </c>
      <c r="DL118">
        <f>IF(ISNA(DD118),NA(),IF(OR(INDEX(Capability!$P$5:$P$54,$B$22)="",Settings!$F$7&lt;&gt;"Y"),NA(),INDEX(Capability!$P$5:$P$54,$B$22)))</f>
        <v/>
      </c>
      <c r="DR118">
        <f>IF((DU$1+114)&gt;DS$1,NA(),(DU$1+114)-4)</f>
        <v/>
      </c>
      <c r="DS118">
        <f>IF((DU$1+114)&gt;DS$1,NA(),INDEX('Data Entry'!$H$5:$BE$10004,(DU$1+114)-4,$B$23))</f>
        <v/>
      </c>
      <c r="DT118">
        <f>IF(ISNA(DR118),NA(),INDEX(Capability!$K$5:$K$54,$B$23))</f>
        <v/>
      </c>
      <c r="DU118">
        <f>IF(ISNA(DR118),NA(),INDEX(Capability!$J$5:$J$54,$B$23))</f>
        <v/>
      </c>
      <c r="DV118">
        <f>IF(ISNA(DR118),NA(),INDEX(Capability!$L$5:$L$54,$B$23))</f>
        <v/>
      </c>
      <c r="DW118">
        <f>IF(OR(ISNA(DS118),ISNA(DS117)),NA(),ABS(DS118-DS117))</f>
        <v/>
      </c>
      <c r="DX118">
        <f>IF(ISNA(DR118),NA(),INDEX(Capability!$N$5:$N$54,$B$23))</f>
        <v/>
      </c>
      <c r="DY118">
        <f>IF(ISNA(DR118),NA(),IF(OR(INDEX(Capability!$Q$5:$Q$54,$B$23)="",Settings!$F$7&lt;&gt;"Y"),NA(),INDEX(Capability!$Q$5:$Q$54,$B$23)))</f>
        <v/>
      </c>
      <c r="DZ118">
        <f>IF(ISNA(DR118),NA(),IF(OR(INDEX(Capability!$P$5:$P$54,$B$23)="",Settings!$F$7&lt;&gt;"Y"),NA(),INDEX(Capability!$P$5:$P$54,$B$23)))</f>
        <v/>
      </c>
    </row>
    <row r="119">
      <c r="A119" s="35" t="inlineStr">
        <is>
          <t>UCL</t>
        </is>
      </c>
      <c r="B119" s="23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P119">
        <f>IF((CS$1+115)&gt;CQ$1,NA(),(CS$1+115)-4)</f>
        <v/>
      </c>
      <c r="CQ119">
        <f>IF((CS$1+115)&gt;CQ$1,NA(),INDEX('Data Entry'!$H$5:$BE$10004,(CS$1+115)-4,$B$21))</f>
        <v/>
      </c>
      <c r="CR119">
        <f>IF(ISNA(CP119),NA(),INDEX(Capability!$K$5:$K$54,$B$21))</f>
        <v/>
      </c>
      <c r="CS119">
        <f>IF(ISNA(CP119),NA(),INDEX(Capability!$J$5:$J$54,$B$21))</f>
        <v/>
      </c>
      <c r="CT119">
        <f>IF(ISNA(CP119),NA(),INDEX(Capability!$L$5:$L$54,$B$21))</f>
        <v/>
      </c>
      <c r="CU119">
        <f>IF(OR(ISNA(CQ119),ISNA(CQ118)),NA(),ABS(CQ119-CQ118))</f>
        <v/>
      </c>
      <c r="CV119">
        <f>IF(ISNA(CP119),NA(),INDEX(Capability!$N$5:$N$54,$B$21))</f>
        <v/>
      </c>
      <c r="CW119">
        <f>IF(ISNA(CP119),NA(),IF(OR(INDEX(Capability!$Q$5:$Q$54,$B$21)="",Settings!$F$7&lt;&gt;"Y"),NA(),INDEX(Capability!$Q$5:$Q$54,$B$21)))</f>
        <v/>
      </c>
      <c r="CX119">
        <f>IF(ISNA(CP119),NA(),IF(OR(INDEX(Capability!$P$5:$P$54,$B$21)="",Settings!$F$7&lt;&gt;"Y"),NA(),INDEX(Capability!$P$5:$P$54,$B$21)))</f>
        <v/>
      </c>
      <c r="DD119">
        <f>IF((DG$1+115)&gt;DE$1,NA(),(DG$1+115)-4)</f>
        <v/>
      </c>
      <c r="DE119">
        <f>IF((DG$1+115)&gt;DE$1,NA(),INDEX('Data Entry'!$H$5:$BE$10004,(DG$1+115)-4,$B$22))</f>
        <v/>
      </c>
      <c r="DF119">
        <f>IF(ISNA(DD119),NA(),INDEX(Capability!$K$5:$K$54,$B$22))</f>
        <v/>
      </c>
      <c r="DG119">
        <f>IF(ISNA(DD119),NA(),INDEX(Capability!$J$5:$J$54,$B$22))</f>
        <v/>
      </c>
      <c r="DH119">
        <f>IF(ISNA(DD119),NA(),INDEX(Capability!$L$5:$L$54,$B$22))</f>
        <v/>
      </c>
      <c r="DI119">
        <f>IF(OR(ISNA(DE119),ISNA(DE118)),NA(),ABS(DE119-DE118))</f>
        <v/>
      </c>
      <c r="DJ119">
        <f>IF(ISNA(DD119),NA(),INDEX(Capability!$N$5:$N$54,$B$22))</f>
        <v/>
      </c>
      <c r="DK119">
        <f>IF(ISNA(DD119),NA(),IF(OR(INDEX(Capability!$Q$5:$Q$54,$B$22)="",Settings!$F$7&lt;&gt;"Y"),NA(),INDEX(Capability!$Q$5:$Q$54,$B$22)))</f>
        <v/>
      </c>
      <c r="DL119">
        <f>IF(ISNA(DD119),NA(),IF(OR(INDEX(Capability!$P$5:$P$54,$B$22)="",Settings!$F$7&lt;&gt;"Y"),NA(),INDEX(Capability!$P$5:$P$54,$B$22)))</f>
        <v/>
      </c>
      <c r="DR119">
        <f>IF((DU$1+115)&gt;DS$1,NA(),(DU$1+115)-4)</f>
        <v/>
      </c>
      <c r="DS119">
        <f>IF((DU$1+115)&gt;DS$1,NA(),INDEX('Data Entry'!$H$5:$BE$10004,(DU$1+115)-4,$B$23))</f>
        <v/>
      </c>
      <c r="DT119">
        <f>IF(ISNA(DR119),NA(),INDEX(Capability!$K$5:$K$54,$B$23))</f>
        <v/>
      </c>
      <c r="DU119">
        <f>IF(ISNA(DR119),NA(),INDEX(Capability!$J$5:$J$54,$B$23))</f>
        <v/>
      </c>
      <c r="DV119">
        <f>IF(ISNA(DR119),NA(),INDEX(Capability!$L$5:$L$54,$B$23))</f>
        <v/>
      </c>
      <c r="DW119">
        <f>IF(OR(ISNA(DS119),ISNA(DS118)),NA(),ABS(DS119-DS118))</f>
        <v/>
      </c>
      <c r="DX119">
        <f>IF(ISNA(DR119),NA(),INDEX(Capability!$N$5:$N$54,$B$23))</f>
        <v/>
      </c>
      <c r="DY119">
        <f>IF(ISNA(DR119),NA(),IF(OR(INDEX(Capability!$Q$5:$Q$54,$B$23)="",Settings!$F$7&lt;&gt;"Y"),NA(),INDEX(Capability!$Q$5:$Q$54,$B$23)))</f>
        <v/>
      </c>
      <c r="DZ119">
        <f>IF(ISNA(DR119),NA(),IF(OR(INDEX(Capability!$P$5:$P$54,$B$23)="",Settings!$F$7&lt;&gt;"Y"),NA(),INDEX(Capability!$P$5:$P$54,$B$23)))</f>
        <v/>
      </c>
    </row>
    <row r="120">
      <c r="A120" s="35" t="inlineStr">
        <is>
          <t>CL</t>
        </is>
      </c>
      <c r="B120" s="23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P120">
        <f>IF((CS$1+116)&gt;CQ$1,NA(),(CS$1+116)-4)</f>
        <v/>
      </c>
      <c r="CQ120">
        <f>IF((CS$1+116)&gt;CQ$1,NA(),INDEX('Data Entry'!$H$5:$BE$10004,(CS$1+116)-4,$B$21))</f>
        <v/>
      </c>
      <c r="CR120">
        <f>IF(ISNA(CP120),NA(),INDEX(Capability!$K$5:$K$54,$B$21))</f>
        <v/>
      </c>
      <c r="CS120">
        <f>IF(ISNA(CP120),NA(),INDEX(Capability!$J$5:$J$54,$B$21))</f>
        <v/>
      </c>
      <c r="CT120">
        <f>IF(ISNA(CP120),NA(),INDEX(Capability!$L$5:$L$54,$B$21))</f>
        <v/>
      </c>
      <c r="CU120">
        <f>IF(OR(ISNA(CQ120),ISNA(CQ119)),NA(),ABS(CQ120-CQ119))</f>
        <v/>
      </c>
      <c r="CV120">
        <f>IF(ISNA(CP120),NA(),INDEX(Capability!$N$5:$N$54,$B$21))</f>
        <v/>
      </c>
      <c r="CW120">
        <f>IF(ISNA(CP120),NA(),IF(OR(INDEX(Capability!$Q$5:$Q$54,$B$21)="",Settings!$F$7&lt;&gt;"Y"),NA(),INDEX(Capability!$Q$5:$Q$54,$B$21)))</f>
        <v/>
      </c>
      <c r="CX120">
        <f>IF(ISNA(CP120),NA(),IF(OR(INDEX(Capability!$P$5:$P$54,$B$21)="",Settings!$F$7&lt;&gt;"Y"),NA(),INDEX(Capability!$P$5:$P$54,$B$21)))</f>
        <v/>
      </c>
      <c r="DD120">
        <f>IF((DG$1+116)&gt;DE$1,NA(),(DG$1+116)-4)</f>
        <v/>
      </c>
      <c r="DE120">
        <f>IF((DG$1+116)&gt;DE$1,NA(),INDEX('Data Entry'!$H$5:$BE$10004,(DG$1+116)-4,$B$22))</f>
        <v/>
      </c>
      <c r="DF120">
        <f>IF(ISNA(DD120),NA(),INDEX(Capability!$K$5:$K$54,$B$22))</f>
        <v/>
      </c>
      <c r="DG120">
        <f>IF(ISNA(DD120),NA(),INDEX(Capability!$J$5:$J$54,$B$22))</f>
        <v/>
      </c>
      <c r="DH120">
        <f>IF(ISNA(DD120),NA(),INDEX(Capability!$L$5:$L$54,$B$22))</f>
        <v/>
      </c>
      <c r="DI120">
        <f>IF(OR(ISNA(DE120),ISNA(DE119)),NA(),ABS(DE120-DE119))</f>
        <v/>
      </c>
      <c r="DJ120">
        <f>IF(ISNA(DD120),NA(),INDEX(Capability!$N$5:$N$54,$B$22))</f>
        <v/>
      </c>
      <c r="DK120">
        <f>IF(ISNA(DD120),NA(),IF(OR(INDEX(Capability!$Q$5:$Q$54,$B$22)="",Settings!$F$7&lt;&gt;"Y"),NA(),INDEX(Capability!$Q$5:$Q$54,$B$22)))</f>
        <v/>
      </c>
      <c r="DL120">
        <f>IF(ISNA(DD120),NA(),IF(OR(INDEX(Capability!$P$5:$P$54,$B$22)="",Settings!$F$7&lt;&gt;"Y"),NA(),INDEX(Capability!$P$5:$P$54,$B$22)))</f>
        <v/>
      </c>
      <c r="DR120">
        <f>IF((DU$1+116)&gt;DS$1,NA(),(DU$1+116)-4)</f>
        <v/>
      </c>
      <c r="DS120">
        <f>IF((DU$1+116)&gt;DS$1,NA(),INDEX('Data Entry'!$H$5:$BE$10004,(DU$1+116)-4,$B$23))</f>
        <v/>
      </c>
      <c r="DT120">
        <f>IF(ISNA(DR120),NA(),INDEX(Capability!$K$5:$K$54,$B$23))</f>
        <v/>
      </c>
      <c r="DU120">
        <f>IF(ISNA(DR120),NA(),INDEX(Capability!$J$5:$J$54,$B$23))</f>
        <v/>
      </c>
      <c r="DV120">
        <f>IF(ISNA(DR120),NA(),INDEX(Capability!$L$5:$L$54,$B$23))</f>
        <v/>
      </c>
      <c r="DW120">
        <f>IF(OR(ISNA(DS120),ISNA(DS119)),NA(),ABS(DS120-DS119))</f>
        <v/>
      </c>
      <c r="DX120">
        <f>IF(ISNA(DR120),NA(),INDEX(Capability!$N$5:$N$54,$B$23))</f>
        <v/>
      </c>
      <c r="DY120">
        <f>IF(ISNA(DR120),NA(),IF(OR(INDEX(Capability!$Q$5:$Q$54,$B$23)="",Settings!$F$7&lt;&gt;"Y"),NA(),INDEX(Capability!$Q$5:$Q$54,$B$23)))</f>
        <v/>
      </c>
      <c r="DZ120">
        <f>IF(ISNA(DR120),NA(),IF(OR(INDEX(Capability!$P$5:$P$54,$B$23)="",Settings!$F$7&lt;&gt;"Y"),NA(),INDEX(Capability!$P$5:$P$54,$B$23)))</f>
        <v/>
      </c>
    </row>
    <row r="121">
      <c r="A121" s="35" t="inlineStr">
        <is>
          <t>LCL</t>
        </is>
      </c>
      <c r="B121" s="23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P121">
        <f>IF((CS$1+117)&gt;CQ$1,NA(),(CS$1+117)-4)</f>
        <v/>
      </c>
      <c r="CQ121">
        <f>IF((CS$1+117)&gt;CQ$1,NA(),INDEX('Data Entry'!$H$5:$BE$10004,(CS$1+117)-4,$B$21))</f>
        <v/>
      </c>
      <c r="CR121">
        <f>IF(ISNA(CP121),NA(),INDEX(Capability!$K$5:$K$54,$B$21))</f>
        <v/>
      </c>
      <c r="CS121">
        <f>IF(ISNA(CP121),NA(),INDEX(Capability!$J$5:$J$54,$B$21))</f>
        <v/>
      </c>
      <c r="CT121">
        <f>IF(ISNA(CP121),NA(),INDEX(Capability!$L$5:$L$54,$B$21))</f>
        <v/>
      </c>
      <c r="CU121">
        <f>IF(OR(ISNA(CQ121),ISNA(CQ120)),NA(),ABS(CQ121-CQ120))</f>
        <v/>
      </c>
      <c r="CV121">
        <f>IF(ISNA(CP121),NA(),INDEX(Capability!$N$5:$N$54,$B$21))</f>
        <v/>
      </c>
      <c r="CW121">
        <f>IF(ISNA(CP121),NA(),IF(OR(INDEX(Capability!$Q$5:$Q$54,$B$21)="",Settings!$F$7&lt;&gt;"Y"),NA(),INDEX(Capability!$Q$5:$Q$54,$B$21)))</f>
        <v/>
      </c>
      <c r="CX121">
        <f>IF(ISNA(CP121),NA(),IF(OR(INDEX(Capability!$P$5:$P$54,$B$21)="",Settings!$F$7&lt;&gt;"Y"),NA(),INDEX(Capability!$P$5:$P$54,$B$21)))</f>
        <v/>
      </c>
      <c r="DD121">
        <f>IF((DG$1+117)&gt;DE$1,NA(),(DG$1+117)-4)</f>
        <v/>
      </c>
      <c r="DE121">
        <f>IF((DG$1+117)&gt;DE$1,NA(),INDEX('Data Entry'!$H$5:$BE$10004,(DG$1+117)-4,$B$22))</f>
        <v/>
      </c>
      <c r="DF121">
        <f>IF(ISNA(DD121),NA(),INDEX(Capability!$K$5:$K$54,$B$22))</f>
        <v/>
      </c>
      <c r="DG121">
        <f>IF(ISNA(DD121),NA(),INDEX(Capability!$J$5:$J$54,$B$22))</f>
        <v/>
      </c>
      <c r="DH121">
        <f>IF(ISNA(DD121),NA(),INDEX(Capability!$L$5:$L$54,$B$22))</f>
        <v/>
      </c>
      <c r="DI121">
        <f>IF(OR(ISNA(DE121),ISNA(DE120)),NA(),ABS(DE121-DE120))</f>
        <v/>
      </c>
      <c r="DJ121">
        <f>IF(ISNA(DD121),NA(),INDEX(Capability!$N$5:$N$54,$B$22))</f>
        <v/>
      </c>
      <c r="DK121">
        <f>IF(ISNA(DD121),NA(),IF(OR(INDEX(Capability!$Q$5:$Q$54,$B$22)="",Settings!$F$7&lt;&gt;"Y"),NA(),INDEX(Capability!$Q$5:$Q$54,$B$22)))</f>
        <v/>
      </c>
      <c r="DL121">
        <f>IF(ISNA(DD121),NA(),IF(OR(INDEX(Capability!$P$5:$P$54,$B$22)="",Settings!$F$7&lt;&gt;"Y"),NA(),INDEX(Capability!$P$5:$P$54,$B$22)))</f>
        <v/>
      </c>
      <c r="DR121">
        <f>IF((DU$1+117)&gt;DS$1,NA(),(DU$1+117)-4)</f>
        <v/>
      </c>
      <c r="DS121">
        <f>IF((DU$1+117)&gt;DS$1,NA(),INDEX('Data Entry'!$H$5:$BE$10004,(DU$1+117)-4,$B$23))</f>
        <v/>
      </c>
      <c r="DT121">
        <f>IF(ISNA(DR121),NA(),INDEX(Capability!$K$5:$K$54,$B$23))</f>
        <v/>
      </c>
      <c r="DU121">
        <f>IF(ISNA(DR121),NA(),INDEX(Capability!$J$5:$J$54,$B$23))</f>
        <v/>
      </c>
      <c r="DV121">
        <f>IF(ISNA(DR121),NA(),INDEX(Capability!$L$5:$L$54,$B$23))</f>
        <v/>
      </c>
      <c r="DW121">
        <f>IF(OR(ISNA(DS121),ISNA(DS120)),NA(),ABS(DS121-DS120))</f>
        <v/>
      </c>
      <c r="DX121">
        <f>IF(ISNA(DR121),NA(),INDEX(Capability!$N$5:$N$54,$B$23))</f>
        <v/>
      </c>
      <c r="DY121">
        <f>IF(ISNA(DR121),NA(),IF(OR(INDEX(Capability!$Q$5:$Q$54,$B$23)="",Settings!$F$7&lt;&gt;"Y"),NA(),INDEX(Capability!$Q$5:$Q$54,$B$23)))</f>
        <v/>
      </c>
      <c r="DZ121">
        <f>IF(ISNA(DR121),NA(),IF(OR(INDEX(Capability!$P$5:$P$54,$B$23)="",Settings!$F$7&lt;&gt;"Y"),NA(),INDEX(Capability!$P$5:$P$54,$B$23)))</f>
        <v/>
      </c>
    </row>
    <row r="122">
      <c r="A122" s="35" t="inlineStr">
        <is>
          <t>mR-bar</t>
        </is>
      </c>
      <c r="B122" s="23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P122">
        <f>IF((CS$1+118)&gt;CQ$1,NA(),(CS$1+118)-4)</f>
        <v/>
      </c>
      <c r="CQ122">
        <f>IF((CS$1+118)&gt;CQ$1,NA(),INDEX('Data Entry'!$H$5:$BE$10004,(CS$1+118)-4,$B$21))</f>
        <v/>
      </c>
      <c r="CR122">
        <f>IF(ISNA(CP122),NA(),INDEX(Capability!$K$5:$K$54,$B$21))</f>
        <v/>
      </c>
      <c r="CS122">
        <f>IF(ISNA(CP122),NA(),INDEX(Capability!$J$5:$J$54,$B$21))</f>
        <v/>
      </c>
      <c r="CT122">
        <f>IF(ISNA(CP122),NA(),INDEX(Capability!$L$5:$L$54,$B$21))</f>
        <v/>
      </c>
      <c r="CU122">
        <f>IF(OR(ISNA(CQ122),ISNA(CQ121)),NA(),ABS(CQ122-CQ121))</f>
        <v/>
      </c>
      <c r="CV122">
        <f>IF(ISNA(CP122),NA(),INDEX(Capability!$N$5:$N$54,$B$21))</f>
        <v/>
      </c>
      <c r="CW122">
        <f>IF(ISNA(CP122),NA(),IF(OR(INDEX(Capability!$Q$5:$Q$54,$B$21)="",Settings!$F$7&lt;&gt;"Y"),NA(),INDEX(Capability!$Q$5:$Q$54,$B$21)))</f>
        <v/>
      </c>
      <c r="CX122">
        <f>IF(ISNA(CP122),NA(),IF(OR(INDEX(Capability!$P$5:$P$54,$B$21)="",Settings!$F$7&lt;&gt;"Y"),NA(),INDEX(Capability!$P$5:$P$54,$B$21)))</f>
        <v/>
      </c>
      <c r="DD122">
        <f>IF((DG$1+118)&gt;DE$1,NA(),(DG$1+118)-4)</f>
        <v/>
      </c>
      <c r="DE122">
        <f>IF((DG$1+118)&gt;DE$1,NA(),INDEX('Data Entry'!$H$5:$BE$10004,(DG$1+118)-4,$B$22))</f>
        <v/>
      </c>
      <c r="DF122">
        <f>IF(ISNA(DD122),NA(),INDEX(Capability!$K$5:$K$54,$B$22))</f>
        <v/>
      </c>
      <c r="DG122">
        <f>IF(ISNA(DD122),NA(),INDEX(Capability!$J$5:$J$54,$B$22))</f>
        <v/>
      </c>
      <c r="DH122">
        <f>IF(ISNA(DD122),NA(),INDEX(Capability!$L$5:$L$54,$B$22))</f>
        <v/>
      </c>
      <c r="DI122">
        <f>IF(OR(ISNA(DE122),ISNA(DE121)),NA(),ABS(DE122-DE121))</f>
        <v/>
      </c>
      <c r="DJ122">
        <f>IF(ISNA(DD122),NA(),INDEX(Capability!$N$5:$N$54,$B$22))</f>
        <v/>
      </c>
      <c r="DK122">
        <f>IF(ISNA(DD122),NA(),IF(OR(INDEX(Capability!$Q$5:$Q$54,$B$22)="",Settings!$F$7&lt;&gt;"Y"),NA(),INDEX(Capability!$Q$5:$Q$54,$B$22)))</f>
        <v/>
      </c>
      <c r="DL122">
        <f>IF(ISNA(DD122),NA(),IF(OR(INDEX(Capability!$P$5:$P$54,$B$22)="",Settings!$F$7&lt;&gt;"Y"),NA(),INDEX(Capability!$P$5:$P$54,$B$22)))</f>
        <v/>
      </c>
      <c r="DR122">
        <f>IF((DU$1+118)&gt;DS$1,NA(),(DU$1+118)-4)</f>
        <v/>
      </c>
      <c r="DS122">
        <f>IF((DU$1+118)&gt;DS$1,NA(),INDEX('Data Entry'!$H$5:$BE$10004,(DU$1+118)-4,$B$23))</f>
        <v/>
      </c>
      <c r="DT122">
        <f>IF(ISNA(DR122),NA(),INDEX(Capability!$K$5:$K$54,$B$23))</f>
        <v/>
      </c>
      <c r="DU122">
        <f>IF(ISNA(DR122),NA(),INDEX(Capability!$J$5:$J$54,$B$23))</f>
        <v/>
      </c>
      <c r="DV122">
        <f>IF(ISNA(DR122),NA(),INDEX(Capability!$L$5:$L$54,$B$23))</f>
        <v/>
      </c>
      <c r="DW122">
        <f>IF(OR(ISNA(DS122),ISNA(DS121)),NA(),ABS(DS122-DS121))</f>
        <v/>
      </c>
      <c r="DX122">
        <f>IF(ISNA(DR122),NA(),INDEX(Capability!$N$5:$N$54,$B$23))</f>
        <v/>
      </c>
      <c r="DY122">
        <f>IF(ISNA(DR122),NA(),IF(OR(INDEX(Capability!$Q$5:$Q$54,$B$23)="",Settings!$F$7&lt;&gt;"Y"),NA(),INDEX(Capability!$Q$5:$Q$54,$B$23)))</f>
        <v/>
      </c>
      <c r="DZ122">
        <f>IF(ISNA(DR122),NA(),IF(OR(INDEX(Capability!$P$5:$P$54,$B$23)="",Settings!$F$7&lt;&gt;"Y"),NA(),INDEX(Capability!$P$5:$P$54,$B$23)))</f>
        <v/>
      </c>
    </row>
    <row r="123">
      <c r="A123" s="35" t="inlineStr">
        <is>
          <t>mR UCL</t>
        </is>
      </c>
      <c r="B123" s="23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P123">
        <f>IF((CS$1+119)&gt;CQ$1,NA(),(CS$1+119)-4)</f>
        <v/>
      </c>
      <c r="CQ123">
        <f>IF((CS$1+119)&gt;CQ$1,NA(),INDEX('Data Entry'!$H$5:$BE$10004,(CS$1+119)-4,$B$21))</f>
        <v/>
      </c>
      <c r="CR123">
        <f>IF(ISNA(CP123),NA(),INDEX(Capability!$K$5:$K$54,$B$21))</f>
        <v/>
      </c>
      <c r="CS123">
        <f>IF(ISNA(CP123),NA(),INDEX(Capability!$J$5:$J$54,$B$21))</f>
        <v/>
      </c>
      <c r="CT123">
        <f>IF(ISNA(CP123),NA(),INDEX(Capability!$L$5:$L$54,$B$21))</f>
        <v/>
      </c>
      <c r="CU123">
        <f>IF(OR(ISNA(CQ123),ISNA(CQ122)),NA(),ABS(CQ123-CQ122))</f>
        <v/>
      </c>
      <c r="CV123">
        <f>IF(ISNA(CP123),NA(),INDEX(Capability!$N$5:$N$54,$B$21))</f>
        <v/>
      </c>
      <c r="CW123">
        <f>IF(ISNA(CP123),NA(),IF(OR(INDEX(Capability!$Q$5:$Q$54,$B$21)="",Settings!$F$7&lt;&gt;"Y"),NA(),INDEX(Capability!$Q$5:$Q$54,$B$21)))</f>
        <v/>
      </c>
      <c r="CX123">
        <f>IF(ISNA(CP123),NA(),IF(OR(INDEX(Capability!$P$5:$P$54,$B$21)="",Settings!$F$7&lt;&gt;"Y"),NA(),INDEX(Capability!$P$5:$P$54,$B$21)))</f>
        <v/>
      </c>
      <c r="DD123">
        <f>IF((DG$1+119)&gt;DE$1,NA(),(DG$1+119)-4)</f>
        <v/>
      </c>
      <c r="DE123">
        <f>IF((DG$1+119)&gt;DE$1,NA(),INDEX('Data Entry'!$H$5:$BE$10004,(DG$1+119)-4,$B$22))</f>
        <v/>
      </c>
      <c r="DF123">
        <f>IF(ISNA(DD123),NA(),INDEX(Capability!$K$5:$K$54,$B$22))</f>
        <v/>
      </c>
      <c r="DG123">
        <f>IF(ISNA(DD123),NA(),INDEX(Capability!$J$5:$J$54,$B$22))</f>
        <v/>
      </c>
      <c r="DH123">
        <f>IF(ISNA(DD123),NA(),INDEX(Capability!$L$5:$L$54,$B$22))</f>
        <v/>
      </c>
      <c r="DI123">
        <f>IF(OR(ISNA(DE123),ISNA(DE122)),NA(),ABS(DE123-DE122))</f>
        <v/>
      </c>
      <c r="DJ123">
        <f>IF(ISNA(DD123),NA(),INDEX(Capability!$N$5:$N$54,$B$22))</f>
        <v/>
      </c>
      <c r="DK123">
        <f>IF(ISNA(DD123),NA(),IF(OR(INDEX(Capability!$Q$5:$Q$54,$B$22)="",Settings!$F$7&lt;&gt;"Y"),NA(),INDEX(Capability!$Q$5:$Q$54,$B$22)))</f>
        <v/>
      </c>
      <c r="DL123">
        <f>IF(ISNA(DD123),NA(),IF(OR(INDEX(Capability!$P$5:$P$54,$B$22)="",Settings!$F$7&lt;&gt;"Y"),NA(),INDEX(Capability!$P$5:$P$54,$B$22)))</f>
        <v/>
      </c>
      <c r="DR123">
        <f>IF((DU$1+119)&gt;DS$1,NA(),(DU$1+119)-4)</f>
        <v/>
      </c>
      <c r="DS123">
        <f>IF((DU$1+119)&gt;DS$1,NA(),INDEX('Data Entry'!$H$5:$BE$10004,(DU$1+119)-4,$B$23))</f>
        <v/>
      </c>
      <c r="DT123">
        <f>IF(ISNA(DR123),NA(),INDEX(Capability!$K$5:$K$54,$B$23))</f>
        <v/>
      </c>
      <c r="DU123">
        <f>IF(ISNA(DR123),NA(),INDEX(Capability!$J$5:$J$54,$B$23))</f>
        <v/>
      </c>
      <c r="DV123">
        <f>IF(ISNA(DR123),NA(),INDEX(Capability!$L$5:$L$54,$B$23))</f>
        <v/>
      </c>
      <c r="DW123">
        <f>IF(OR(ISNA(DS123),ISNA(DS122)),NA(),ABS(DS123-DS122))</f>
        <v/>
      </c>
      <c r="DX123">
        <f>IF(ISNA(DR123),NA(),INDEX(Capability!$N$5:$N$54,$B$23))</f>
        <v/>
      </c>
      <c r="DY123">
        <f>IF(ISNA(DR123),NA(),IF(OR(INDEX(Capability!$Q$5:$Q$54,$B$23)="",Settings!$F$7&lt;&gt;"Y"),NA(),INDEX(Capability!$Q$5:$Q$54,$B$23)))</f>
        <v/>
      </c>
      <c r="DZ123">
        <f>IF(ISNA(DR123),NA(),IF(OR(INDEX(Capability!$P$5:$P$54,$B$23)="",Settings!$F$7&lt;&gt;"Y"),NA(),INDEX(Capability!$P$5:$P$54,$B$23)))</f>
        <v/>
      </c>
    </row>
    <row r="124">
      <c r="A124" s="37" t="inlineStr">
        <is>
          <t>SPECIFICATION</t>
        </is>
      </c>
      <c r="B124" s="28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P124">
        <f>IF((CS$1+120)&gt;CQ$1,NA(),(CS$1+120)-4)</f>
        <v/>
      </c>
      <c r="CQ124">
        <f>IF((CS$1+120)&gt;CQ$1,NA(),INDEX('Data Entry'!$H$5:$BE$10004,(CS$1+120)-4,$B$21))</f>
        <v/>
      </c>
      <c r="CR124">
        <f>IF(ISNA(CP124),NA(),INDEX(Capability!$K$5:$K$54,$B$21))</f>
        <v/>
      </c>
      <c r="CS124">
        <f>IF(ISNA(CP124),NA(),INDEX(Capability!$J$5:$J$54,$B$21))</f>
        <v/>
      </c>
      <c r="CT124">
        <f>IF(ISNA(CP124),NA(),INDEX(Capability!$L$5:$L$54,$B$21))</f>
        <v/>
      </c>
      <c r="CU124">
        <f>IF(OR(ISNA(CQ124),ISNA(CQ123)),NA(),ABS(CQ124-CQ123))</f>
        <v/>
      </c>
      <c r="CV124">
        <f>IF(ISNA(CP124),NA(),INDEX(Capability!$N$5:$N$54,$B$21))</f>
        <v/>
      </c>
      <c r="CW124">
        <f>IF(ISNA(CP124),NA(),IF(OR(INDEX(Capability!$Q$5:$Q$54,$B$21)="",Settings!$F$7&lt;&gt;"Y"),NA(),INDEX(Capability!$Q$5:$Q$54,$B$21)))</f>
        <v/>
      </c>
      <c r="CX124">
        <f>IF(ISNA(CP124),NA(),IF(OR(INDEX(Capability!$P$5:$P$54,$B$21)="",Settings!$F$7&lt;&gt;"Y"),NA(),INDEX(Capability!$P$5:$P$54,$B$21)))</f>
        <v/>
      </c>
      <c r="DD124">
        <f>IF((DG$1+120)&gt;DE$1,NA(),(DG$1+120)-4)</f>
        <v/>
      </c>
      <c r="DE124">
        <f>IF((DG$1+120)&gt;DE$1,NA(),INDEX('Data Entry'!$H$5:$BE$10004,(DG$1+120)-4,$B$22))</f>
        <v/>
      </c>
      <c r="DF124">
        <f>IF(ISNA(DD124),NA(),INDEX(Capability!$K$5:$K$54,$B$22))</f>
        <v/>
      </c>
      <c r="DG124">
        <f>IF(ISNA(DD124),NA(),INDEX(Capability!$J$5:$J$54,$B$22))</f>
        <v/>
      </c>
      <c r="DH124">
        <f>IF(ISNA(DD124),NA(),INDEX(Capability!$L$5:$L$54,$B$22))</f>
        <v/>
      </c>
      <c r="DI124">
        <f>IF(OR(ISNA(DE124),ISNA(DE123)),NA(),ABS(DE124-DE123))</f>
        <v/>
      </c>
      <c r="DJ124">
        <f>IF(ISNA(DD124),NA(),INDEX(Capability!$N$5:$N$54,$B$22))</f>
        <v/>
      </c>
      <c r="DK124">
        <f>IF(ISNA(DD124),NA(),IF(OR(INDEX(Capability!$Q$5:$Q$54,$B$22)="",Settings!$F$7&lt;&gt;"Y"),NA(),INDEX(Capability!$Q$5:$Q$54,$B$22)))</f>
        <v/>
      </c>
      <c r="DL124">
        <f>IF(ISNA(DD124),NA(),IF(OR(INDEX(Capability!$P$5:$P$54,$B$22)="",Settings!$F$7&lt;&gt;"Y"),NA(),INDEX(Capability!$P$5:$P$54,$B$22)))</f>
        <v/>
      </c>
      <c r="DR124">
        <f>IF((DU$1+120)&gt;DS$1,NA(),(DU$1+120)-4)</f>
        <v/>
      </c>
      <c r="DS124">
        <f>IF((DU$1+120)&gt;DS$1,NA(),INDEX('Data Entry'!$H$5:$BE$10004,(DU$1+120)-4,$B$23))</f>
        <v/>
      </c>
      <c r="DT124">
        <f>IF(ISNA(DR124),NA(),INDEX(Capability!$K$5:$K$54,$B$23))</f>
        <v/>
      </c>
      <c r="DU124">
        <f>IF(ISNA(DR124),NA(),INDEX(Capability!$J$5:$J$54,$B$23))</f>
        <v/>
      </c>
      <c r="DV124">
        <f>IF(ISNA(DR124),NA(),INDEX(Capability!$L$5:$L$54,$B$23))</f>
        <v/>
      </c>
      <c r="DW124">
        <f>IF(OR(ISNA(DS124),ISNA(DS123)),NA(),ABS(DS124-DS123))</f>
        <v/>
      </c>
      <c r="DX124">
        <f>IF(ISNA(DR124),NA(),INDEX(Capability!$N$5:$N$54,$B$23))</f>
        <v/>
      </c>
      <c r="DY124">
        <f>IF(ISNA(DR124),NA(),IF(OR(INDEX(Capability!$Q$5:$Q$54,$B$23)="",Settings!$F$7&lt;&gt;"Y"),NA(),INDEX(Capability!$Q$5:$Q$54,$B$23)))</f>
        <v/>
      </c>
      <c r="DZ124">
        <f>IF(ISNA(DR124),NA(),IF(OR(INDEX(Capability!$P$5:$P$54,$B$23)="",Settings!$F$7&lt;&gt;"Y"),NA(),INDEX(Capability!$P$5:$P$54,$B$23)))</f>
        <v/>
      </c>
    </row>
    <row r="125">
      <c r="A125" s="35" t="inlineStr">
        <is>
          <t>USL</t>
        </is>
      </c>
      <c r="B125" s="23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P125">
        <f>IF((CS$1+121)&gt;CQ$1,NA(),(CS$1+121)-4)</f>
        <v/>
      </c>
      <c r="CQ125">
        <f>IF((CS$1+121)&gt;CQ$1,NA(),INDEX('Data Entry'!$H$5:$BE$10004,(CS$1+121)-4,$B$21))</f>
        <v/>
      </c>
      <c r="CR125">
        <f>IF(ISNA(CP125),NA(),INDEX(Capability!$K$5:$K$54,$B$21))</f>
        <v/>
      </c>
      <c r="CS125">
        <f>IF(ISNA(CP125),NA(),INDEX(Capability!$J$5:$J$54,$B$21))</f>
        <v/>
      </c>
      <c r="CT125">
        <f>IF(ISNA(CP125),NA(),INDEX(Capability!$L$5:$L$54,$B$21))</f>
        <v/>
      </c>
      <c r="CU125">
        <f>IF(OR(ISNA(CQ125),ISNA(CQ124)),NA(),ABS(CQ125-CQ124))</f>
        <v/>
      </c>
      <c r="CV125">
        <f>IF(ISNA(CP125),NA(),INDEX(Capability!$N$5:$N$54,$B$21))</f>
        <v/>
      </c>
      <c r="CW125">
        <f>IF(ISNA(CP125),NA(),IF(OR(INDEX(Capability!$Q$5:$Q$54,$B$21)="",Settings!$F$7&lt;&gt;"Y"),NA(),INDEX(Capability!$Q$5:$Q$54,$B$21)))</f>
        <v/>
      </c>
      <c r="CX125">
        <f>IF(ISNA(CP125),NA(),IF(OR(INDEX(Capability!$P$5:$P$54,$B$21)="",Settings!$F$7&lt;&gt;"Y"),NA(),INDEX(Capability!$P$5:$P$54,$B$21)))</f>
        <v/>
      </c>
      <c r="DD125">
        <f>IF((DG$1+121)&gt;DE$1,NA(),(DG$1+121)-4)</f>
        <v/>
      </c>
      <c r="DE125">
        <f>IF((DG$1+121)&gt;DE$1,NA(),INDEX('Data Entry'!$H$5:$BE$10004,(DG$1+121)-4,$B$22))</f>
        <v/>
      </c>
      <c r="DF125">
        <f>IF(ISNA(DD125),NA(),INDEX(Capability!$K$5:$K$54,$B$22))</f>
        <v/>
      </c>
      <c r="DG125">
        <f>IF(ISNA(DD125),NA(),INDEX(Capability!$J$5:$J$54,$B$22))</f>
        <v/>
      </c>
      <c r="DH125">
        <f>IF(ISNA(DD125),NA(),INDEX(Capability!$L$5:$L$54,$B$22))</f>
        <v/>
      </c>
      <c r="DI125">
        <f>IF(OR(ISNA(DE125),ISNA(DE124)),NA(),ABS(DE125-DE124))</f>
        <v/>
      </c>
      <c r="DJ125">
        <f>IF(ISNA(DD125),NA(),INDEX(Capability!$N$5:$N$54,$B$22))</f>
        <v/>
      </c>
      <c r="DK125">
        <f>IF(ISNA(DD125),NA(),IF(OR(INDEX(Capability!$Q$5:$Q$54,$B$22)="",Settings!$F$7&lt;&gt;"Y"),NA(),INDEX(Capability!$Q$5:$Q$54,$B$22)))</f>
        <v/>
      </c>
      <c r="DL125">
        <f>IF(ISNA(DD125),NA(),IF(OR(INDEX(Capability!$P$5:$P$54,$B$22)="",Settings!$F$7&lt;&gt;"Y"),NA(),INDEX(Capability!$P$5:$P$54,$B$22)))</f>
        <v/>
      </c>
      <c r="DR125">
        <f>IF((DU$1+121)&gt;DS$1,NA(),(DU$1+121)-4)</f>
        <v/>
      </c>
      <c r="DS125">
        <f>IF((DU$1+121)&gt;DS$1,NA(),INDEX('Data Entry'!$H$5:$BE$10004,(DU$1+121)-4,$B$23))</f>
        <v/>
      </c>
      <c r="DT125">
        <f>IF(ISNA(DR125),NA(),INDEX(Capability!$K$5:$K$54,$B$23))</f>
        <v/>
      </c>
      <c r="DU125">
        <f>IF(ISNA(DR125),NA(),INDEX(Capability!$J$5:$J$54,$B$23))</f>
        <v/>
      </c>
      <c r="DV125">
        <f>IF(ISNA(DR125),NA(),INDEX(Capability!$L$5:$L$54,$B$23))</f>
        <v/>
      </c>
      <c r="DW125">
        <f>IF(OR(ISNA(DS125),ISNA(DS124)),NA(),ABS(DS125-DS124))</f>
        <v/>
      </c>
      <c r="DX125">
        <f>IF(ISNA(DR125),NA(),INDEX(Capability!$N$5:$N$54,$B$23))</f>
        <v/>
      </c>
      <c r="DY125">
        <f>IF(ISNA(DR125),NA(),IF(OR(INDEX(Capability!$Q$5:$Q$54,$B$23)="",Settings!$F$7&lt;&gt;"Y"),NA(),INDEX(Capability!$Q$5:$Q$54,$B$23)))</f>
        <v/>
      </c>
      <c r="DZ125">
        <f>IF(ISNA(DR125),NA(),IF(OR(INDEX(Capability!$P$5:$P$54,$B$23)="",Settings!$F$7&lt;&gt;"Y"),NA(),INDEX(Capability!$P$5:$P$54,$B$23)))</f>
        <v/>
      </c>
    </row>
    <row r="126">
      <c r="A126" s="35" t="inlineStr">
        <is>
          <t>Nominal</t>
        </is>
      </c>
      <c r="B126" s="23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P126">
        <f>IF((CS$1+122)&gt;CQ$1,NA(),(CS$1+122)-4)</f>
        <v/>
      </c>
      <c r="CQ126">
        <f>IF((CS$1+122)&gt;CQ$1,NA(),INDEX('Data Entry'!$H$5:$BE$10004,(CS$1+122)-4,$B$21))</f>
        <v/>
      </c>
      <c r="CR126">
        <f>IF(ISNA(CP126),NA(),INDEX(Capability!$K$5:$K$54,$B$21))</f>
        <v/>
      </c>
      <c r="CS126">
        <f>IF(ISNA(CP126),NA(),INDEX(Capability!$J$5:$J$54,$B$21))</f>
        <v/>
      </c>
      <c r="CT126">
        <f>IF(ISNA(CP126),NA(),INDEX(Capability!$L$5:$L$54,$B$21))</f>
        <v/>
      </c>
      <c r="CU126">
        <f>IF(OR(ISNA(CQ126),ISNA(CQ125)),NA(),ABS(CQ126-CQ125))</f>
        <v/>
      </c>
      <c r="CV126">
        <f>IF(ISNA(CP126),NA(),INDEX(Capability!$N$5:$N$54,$B$21))</f>
        <v/>
      </c>
      <c r="CW126">
        <f>IF(ISNA(CP126),NA(),IF(OR(INDEX(Capability!$Q$5:$Q$54,$B$21)="",Settings!$F$7&lt;&gt;"Y"),NA(),INDEX(Capability!$Q$5:$Q$54,$B$21)))</f>
        <v/>
      </c>
      <c r="CX126">
        <f>IF(ISNA(CP126),NA(),IF(OR(INDEX(Capability!$P$5:$P$54,$B$21)="",Settings!$F$7&lt;&gt;"Y"),NA(),INDEX(Capability!$P$5:$P$54,$B$21)))</f>
        <v/>
      </c>
      <c r="DD126">
        <f>IF((DG$1+122)&gt;DE$1,NA(),(DG$1+122)-4)</f>
        <v/>
      </c>
      <c r="DE126">
        <f>IF((DG$1+122)&gt;DE$1,NA(),INDEX('Data Entry'!$H$5:$BE$10004,(DG$1+122)-4,$B$22))</f>
        <v/>
      </c>
      <c r="DF126">
        <f>IF(ISNA(DD126),NA(),INDEX(Capability!$K$5:$K$54,$B$22))</f>
        <v/>
      </c>
      <c r="DG126">
        <f>IF(ISNA(DD126),NA(),INDEX(Capability!$J$5:$J$54,$B$22))</f>
        <v/>
      </c>
      <c r="DH126">
        <f>IF(ISNA(DD126),NA(),INDEX(Capability!$L$5:$L$54,$B$22))</f>
        <v/>
      </c>
      <c r="DI126">
        <f>IF(OR(ISNA(DE126),ISNA(DE125)),NA(),ABS(DE126-DE125))</f>
        <v/>
      </c>
      <c r="DJ126">
        <f>IF(ISNA(DD126),NA(),INDEX(Capability!$N$5:$N$54,$B$22))</f>
        <v/>
      </c>
      <c r="DK126">
        <f>IF(ISNA(DD126),NA(),IF(OR(INDEX(Capability!$Q$5:$Q$54,$B$22)="",Settings!$F$7&lt;&gt;"Y"),NA(),INDEX(Capability!$Q$5:$Q$54,$B$22)))</f>
        <v/>
      </c>
      <c r="DL126">
        <f>IF(ISNA(DD126),NA(),IF(OR(INDEX(Capability!$P$5:$P$54,$B$22)="",Settings!$F$7&lt;&gt;"Y"),NA(),INDEX(Capability!$P$5:$P$54,$B$22)))</f>
        <v/>
      </c>
      <c r="DR126">
        <f>IF((DU$1+122)&gt;DS$1,NA(),(DU$1+122)-4)</f>
        <v/>
      </c>
      <c r="DS126">
        <f>IF((DU$1+122)&gt;DS$1,NA(),INDEX('Data Entry'!$H$5:$BE$10004,(DU$1+122)-4,$B$23))</f>
        <v/>
      </c>
      <c r="DT126">
        <f>IF(ISNA(DR126),NA(),INDEX(Capability!$K$5:$K$54,$B$23))</f>
        <v/>
      </c>
      <c r="DU126">
        <f>IF(ISNA(DR126),NA(),INDEX(Capability!$J$5:$J$54,$B$23))</f>
        <v/>
      </c>
      <c r="DV126">
        <f>IF(ISNA(DR126),NA(),INDEX(Capability!$L$5:$L$54,$B$23))</f>
        <v/>
      </c>
      <c r="DW126">
        <f>IF(OR(ISNA(DS126),ISNA(DS125)),NA(),ABS(DS126-DS125))</f>
        <v/>
      </c>
      <c r="DX126">
        <f>IF(ISNA(DR126),NA(),INDEX(Capability!$N$5:$N$54,$B$23))</f>
        <v/>
      </c>
      <c r="DY126">
        <f>IF(ISNA(DR126),NA(),IF(OR(INDEX(Capability!$Q$5:$Q$54,$B$23)="",Settings!$F$7&lt;&gt;"Y"),NA(),INDEX(Capability!$Q$5:$Q$54,$B$23)))</f>
        <v/>
      </c>
      <c r="DZ126">
        <f>IF(ISNA(DR126),NA(),IF(OR(INDEX(Capability!$P$5:$P$54,$B$23)="",Settings!$F$7&lt;&gt;"Y"),NA(),INDEX(Capability!$P$5:$P$54,$B$23)))</f>
        <v/>
      </c>
    </row>
    <row r="127">
      <c r="A127" s="35" t="inlineStr">
        <is>
          <t>LSL</t>
        </is>
      </c>
      <c r="B127" s="23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P127">
        <f>IF((CS$1+123)&gt;CQ$1,NA(),(CS$1+123)-4)</f>
        <v/>
      </c>
      <c r="CQ127">
        <f>IF((CS$1+123)&gt;CQ$1,NA(),INDEX('Data Entry'!$H$5:$BE$10004,(CS$1+123)-4,$B$21))</f>
        <v/>
      </c>
      <c r="CR127">
        <f>IF(ISNA(CP127),NA(),INDEX(Capability!$K$5:$K$54,$B$21))</f>
        <v/>
      </c>
      <c r="CS127">
        <f>IF(ISNA(CP127),NA(),INDEX(Capability!$J$5:$J$54,$B$21))</f>
        <v/>
      </c>
      <c r="CT127">
        <f>IF(ISNA(CP127),NA(),INDEX(Capability!$L$5:$L$54,$B$21))</f>
        <v/>
      </c>
      <c r="CU127">
        <f>IF(OR(ISNA(CQ127),ISNA(CQ126)),NA(),ABS(CQ127-CQ126))</f>
        <v/>
      </c>
      <c r="CV127">
        <f>IF(ISNA(CP127),NA(),INDEX(Capability!$N$5:$N$54,$B$21))</f>
        <v/>
      </c>
      <c r="CW127">
        <f>IF(ISNA(CP127),NA(),IF(OR(INDEX(Capability!$Q$5:$Q$54,$B$21)="",Settings!$F$7&lt;&gt;"Y"),NA(),INDEX(Capability!$Q$5:$Q$54,$B$21)))</f>
        <v/>
      </c>
      <c r="CX127">
        <f>IF(ISNA(CP127),NA(),IF(OR(INDEX(Capability!$P$5:$P$54,$B$21)="",Settings!$F$7&lt;&gt;"Y"),NA(),INDEX(Capability!$P$5:$P$54,$B$21)))</f>
        <v/>
      </c>
      <c r="DD127">
        <f>IF((DG$1+123)&gt;DE$1,NA(),(DG$1+123)-4)</f>
        <v/>
      </c>
      <c r="DE127">
        <f>IF((DG$1+123)&gt;DE$1,NA(),INDEX('Data Entry'!$H$5:$BE$10004,(DG$1+123)-4,$B$22))</f>
        <v/>
      </c>
      <c r="DF127">
        <f>IF(ISNA(DD127),NA(),INDEX(Capability!$K$5:$K$54,$B$22))</f>
        <v/>
      </c>
      <c r="DG127">
        <f>IF(ISNA(DD127),NA(),INDEX(Capability!$J$5:$J$54,$B$22))</f>
        <v/>
      </c>
      <c r="DH127">
        <f>IF(ISNA(DD127),NA(),INDEX(Capability!$L$5:$L$54,$B$22))</f>
        <v/>
      </c>
      <c r="DI127">
        <f>IF(OR(ISNA(DE127),ISNA(DE126)),NA(),ABS(DE127-DE126))</f>
        <v/>
      </c>
      <c r="DJ127">
        <f>IF(ISNA(DD127),NA(),INDEX(Capability!$N$5:$N$54,$B$22))</f>
        <v/>
      </c>
      <c r="DK127">
        <f>IF(ISNA(DD127),NA(),IF(OR(INDEX(Capability!$Q$5:$Q$54,$B$22)="",Settings!$F$7&lt;&gt;"Y"),NA(),INDEX(Capability!$Q$5:$Q$54,$B$22)))</f>
        <v/>
      </c>
      <c r="DL127">
        <f>IF(ISNA(DD127),NA(),IF(OR(INDEX(Capability!$P$5:$P$54,$B$22)="",Settings!$F$7&lt;&gt;"Y"),NA(),INDEX(Capability!$P$5:$P$54,$B$22)))</f>
        <v/>
      </c>
      <c r="DR127">
        <f>IF((DU$1+123)&gt;DS$1,NA(),(DU$1+123)-4)</f>
        <v/>
      </c>
      <c r="DS127">
        <f>IF((DU$1+123)&gt;DS$1,NA(),INDEX('Data Entry'!$H$5:$BE$10004,(DU$1+123)-4,$B$23))</f>
        <v/>
      </c>
      <c r="DT127">
        <f>IF(ISNA(DR127),NA(),INDEX(Capability!$K$5:$K$54,$B$23))</f>
        <v/>
      </c>
      <c r="DU127">
        <f>IF(ISNA(DR127),NA(),INDEX(Capability!$J$5:$J$54,$B$23))</f>
        <v/>
      </c>
      <c r="DV127">
        <f>IF(ISNA(DR127),NA(),INDEX(Capability!$L$5:$L$54,$B$23))</f>
        <v/>
      </c>
      <c r="DW127">
        <f>IF(OR(ISNA(DS127),ISNA(DS126)),NA(),ABS(DS127-DS126))</f>
        <v/>
      </c>
      <c r="DX127">
        <f>IF(ISNA(DR127),NA(),INDEX(Capability!$N$5:$N$54,$B$23))</f>
        <v/>
      </c>
      <c r="DY127">
        <f>IF(ISNA(DR127),NA(),IF(OR(INDEX(Capability!$Q$5:$Q$54,$B$23)="",Settings!$F$7&lt;&gt;"Y"),NA(),INDEX(Capability!$Q$5:$Q$54,$B$23)))</f>
        <v/>
      </c>
      <c r="DZ127">
        <f>IF(ISNA(DR127),NA(),IF(OR(INDEX(Capability!$P$5:$P$54,$B$23)="",Settings!$F$7&lt;&gt;"Y"),NA(),INDEX(Capability!$P$5:$P$54,$B$23)))</f>
        <v/>
      </c>
    </row>
    <row r="128">
      <c r="A128" s="37" t="inlineStr">
        <is>
          <t>CAPABILITY</t>
        </is>
      </c>
      <c r="B128" s="28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P128">
        <f>IF((CS$1+124)&gt;CQ$1,NA(),(CS$1+124)-4)</f>
        <v/>
      </c>
      <c r="CQ128">
        <f>IF((CS$1+124)&gt;CQ$1,NA(),INDEX('Data Entry'!$H$5:$BE$10004,(CS$1+124)-4,$B$21))</f>
        <v/>
      </c>
      <c r="CR128">
        <f>IF(ISNA(CP128),NA(),INDEX(Capability!$K$5:$K$54,$B$21))</f>
        <v/>
      </c>
      <c r="CS128">
        <f>IF(ISNA(CP128),NA(),INDEX(Capability!$J$5:$J$54,$B$21))</f>
        <v/>
      </c>
      <c r="CT128">
        <f>IF(ISNA(CP128),NA(),INDEX(Capability!$L$5:$L$54,$B$21))</f>
        <v/>
      </c>
      <c r="CU128">
        <f>IF(OR(ISNA(CQ128),ISNA(CQ127)),NA(),ABS(CQ128-CQ127))</f>
        <v/>
      </c>
      <c r="CV128">
        <f>IF(ISNA(CP128),NA(),INDEX(Capability!$N$5:$N$54,$B$21))</f>
        <v/>
      </c>
      <c r="CW128">
        <f>IF(ISNA(CP128),NA(),IF(OR(INDEX(Capability!$Q$5:$Q$54,$B$21)="",Settings!$F$7&lt;&gt;"Y"),NA(),INDEX(Capability!$Q$5:$Q$54,$B$21)))</f>
        <v/>
      </c>
      <c r="CX128">
        <f>IF(ISNA(CP128),NA(),IF(OR(INDEX(Capability!$P$5:$P$54,$B$21)="",Settings!$F$7&lt;&gt;"Y"),NA(),INDEX(Capability!$P$5:$P$54,$B$21)))</f>
        <v/>
      </c>
      <c r="DD128">
        <f>IF((DG$1+124)&gt;DE$1,NA(),(DG$1+124)-4)</f>
        <v/>
      </c>
      <c r="DE128">
        <f>IF((DG$1+124)&gt;DE$1,NA(),INDEX('Data Entry'!$H$5:$BE$10004,(DG$1+124)-4,$B$22))</f>
        <v/>
      </c>
      <c r="DF128">
        <f>IF(ISNA(DD128),NA(),INDEX(Capability!$K$5:$K$54,$B$22))</f>
        <v/>
      </c>
      <c r="DG128">
        <f>IF(ISNA(DD128),NA(),INDEX(Capability!$J$5:$J$54,$B$22))</f>
        <v/>
      </c>
      <c r="DH128">
        <f>IF(ISNA(DD128),NA(),INDEX(Capability!$L$5:$L$54,$B$22))</f>
        <v/>
      </c>
      <c r="DI128">
        <f>IF(OR(ISNA(DE128),ISNA(DE127)),NA(),ABS(DE128-DE127))</f>
        <v/>
      </c>
      <c r="DJ128">
        <f>IF(ISNA(DD128),NA(),INDEX(Capability!$N$5:$N$54,$B$22))</f>
        <v/>
      </c>
      <c r="DK128">
        <f>IF(ISNA(DD128),NA(),IF(OR(INDEX(Capability!$Q$5:$Q$54,$B$22)="",Settings!$F$7&lt;&gt;"Y"),NA(),INDEX(Capability!$Q$5:$Q$54,$B$22)))</f>
        <v/>
      </c>
      <c r="DL128">
        <f>IF(ISNA(DD128),NA(),IF(OR(INDEX(Capability!$P$5:$P$54,$B$22)="",Settings!$F$7&lt;&gt;"Y"),NA(),INDEX(Capability!$P$5:$P$54,$B$22)))</f>
        <v/>
      </c>
      <c r="DR128">
        <f>IF((DU$1+124)&gt;DS$1,NA(),(DU$1+124)-4)</f>
        <v/>
      </c>
      <c r="DS128">
        <f>IF((DU$1+124)&gt;DS$1,NA(),INDEX('Data Entry'!$H$5:$BE$10004,(DU$1+124)-4,$B$23))</f>
        <v/>
      </c>
      <c r="DT128">
        <f>IF(ISNA(DR128),NA(),INDEX(Capability!$K$5:$K$54,$B$23))</f>
        <v/>
      </c>
      <c r="DU128">
        <f>IF(ISNA(DR128),NA(),INDEX(Capability!$J$5:$J$54,$B$23))</f>
        <v/>
      </c>
      <c r="DV128">
        <f>IF(ISNA(DR128),NA(),INDEX(Capability!$L$5:$L$54,$B$23))</f>
        <v/>
      </c>
      <c r="DW128">
        <f>IF(OR(ISNA(DS128),ISNA(DS127)),NA(),ABS(DS128-DS127))</f>
        <v/>
      </c>
      <c r="DX128">
        <f>IF(ISNA(DR128),NA(),INDEX(Capability!$N$5:$N$54,$B$23))</f>
        <v/>
      </c>
      <c r="DY128">
        <f>IF(ISNA(DR128),NA(),IF(OR(INDEX(Capability!$Q$5:$Q$54,$B$23)="",Settings!$F$7&lt;&gt;"Y"),NA(),INDEX(Capability!$Q$5:$Q$54,$B$23)))</f>
        <v/>
      </c>
      <c r="DZ128">
        <f>IF(ISNA(DR128),NA(),IF(OR(INDEX(Capability!$P$5:$P$54,$B$23)="",Settings!$F$7&lt;&gt;"Y"),NA(),INDEX(Capability!$P$5:$P$54,$B$23)))</f>
        <v/>
      </c>
    </row>
    <row r="129">
      <c r="A129" s="35" t="inlineStr">
        <is>
          <t>Cp</t>
        </is>
      </c>
      <c r="B129" s="38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P129">
        <f>IF((CS$1+125)&gt;CQ$1,NA(),(CS$1+125)-4)</f>
        <v/>
      </c>
      <c r="CQ129">
        <f>IF((CS$1+125)&gt;CQ$1,NA(),INDEX('Data Entry'!$H$5:$BE$10004,(CS$1+125)-4,$B$21))</f>
        <v/>
      </c>
      <c r="CR129">
        <f>IF(ISNA(CP129),NA(),INDEX(Capability!$K$5:$K$54,$B$21))</f>
        <v/>
      </c>
      <c r="CS129">
        <f>IF(ISNA(CP129),NA(),INDEX(Capability!$J$5:$J$54,$B$21))</f>
        <v/>
      </c>
      <c r="CT129">
        <f>IF(ISNA(CP129),NA(),INDEX(Capability!$L$5:$L$54,$B$21))</f>
        <v/>
      </c>
      <c r="CU129">
        <f>IF(OR(ISNA(CQ129),ISNA(CQ128)),NA(),ABS(CQ129-CQ128))</f>
        <v/>
      </c>
      <c r="CV129">
        <f>IF(ISNA(CP129),NA(),INDEX(Capability!$N$5:$N$54,$B$21))</f>
        <v/>
      </c>
      <c r="CW129">
        <f>IF(ISNA(CP129),NA(),IF(OR(INDEX(Capability!$Q$5:$Q$54,$B$21)="",Settings!$F$7&lt;&gt;"Y"),NA(),INDEX(Capability!$Q$5:$Q$54,$B$21)))</f>
        <v/>
      </c>
      <c r="CX129">
        <f>IF(ISNA(CP129),NA(),IF(OR(INDEX(Capability!$P$5:$P$54,$B$21)="",Settings!$F$7&lt;&gt;"Y"),NA(),INDEX(Capability!$P$5:$P$54,$B$21)))</f>
        <v/>
      </c>
      <c r="DD129">
        <f>IF((DG$1+125)&gt;DE$1,NA(),(DG$1+125)-4)</f>
        <v/>
      </c>
      <c r="DE129">
        <f>IF((DG$1+125)&gt;DE$1,NA(),INDEX('Data Entry'!$H$5:$BE$10004,(DG$1+125)-4,$B$22))</f>
        <v/>
      </c>
      <c r="DF129">
        <f>IF(ISNA(DD129),NA(),INDEX(Capability!$K$5:$K$54,$B$22))</f>
        <v/>
      </c>
      <c r="DG129">
        <f>IF(ISNA(DD129),NA(),INDEX(Capability!$J$5:$J$54,$B$22))</f>
        <v/>
      </c>
      <c r="DH129">
        <f>IF(ISNA(DD129),NA(),INDEX(Capability!$L$5:$L$54,$B$22))</f>
        <v/>
      </c>
      <c r="DI129">
        <f>IF(OR(ISNA(DE129),ISNA(DE128)),NA(),ABS(DE129-DE128))</f>
        <v/>
      </c>
      <c r="DJ129">
        <f>IF(ISNA(DD129),NA(),INDEX(Capability!$N$5:$N$54,$B$22))</f>
        <v/>
      </c>
      <c r="DK129">
        <f>IF(ISNA(DD129),NA(),IF(OR(INDEX(Capability!$Q$5:$Q$54,$B$22)="",Settings!$F$7&lt;&gt;"Y"),NA(),INDEX(Capability!$Q$5:$Q$54,$B$22)))</f>
        <v/>
      </c>
      <c r="DL129">
        <f>IF(ISNA(DD129),NA(),IF(OR(INDEX(Capability!$P$5:$P$54,$B$22)="",Settings!$F$7&lt;&gt;"Y"),NA(),INDEX(Capability!$P$5:$P$54,$B$22)))</f>
        <v/>
      </c>
      <c r="DR129">
        <f>IF((DU$1+125)&gt;DS$1,NA(),(DU$1+125)-4)</f>
        <v/>
      </c>
      <c r="DS129">
        <f>IF((DU$1+125)&gt;DS$1,NA(),INDEX('Data Entry'!$H$5:$BE$10004,(DU$1+125)-4,$B$23))</f>
        <v/>
      </c>
      <c r="DT129">
        <f>IF(ISNA(DR129),NA(),INDEX(Capability!$K$5:$K$54,$B$23))</f>
        <v/>
      </c>
      <c r="DU129">
        <f>IF(ISNA(DR129),NA(),INDEX(Capability!$J$5:$J$54,$B$23))</f>
        <v/>
      </c>
      <c r="DV129">
        <f>IF(ISNA(DR129),NA(),INDEX(Capability!$L$5:$L$54,$B$23))</f>
        <v/>
      </c>
      <c r="DW129">
        <f>IF(OR(ISNA(DS129),ISNA(DS128)),NA(),ABS(DS129-DS128))</f>
        <v/>
      </c>
      <c r="DX129">
        <f>IF(ISNA(DR129),NA(),INDEX(Capability!$N$5:$N$54,$B$23))</f>
        <v/>
      </c>
      <c r="DY129">
        <f>IF(ISNA(DR129),NA(),IF(OR(INDEX(Capability!$Q$5:$Q$54,$B$23)="",Settings!$F$7&lt;&gt;"Y"),NA(),INDEX(Capability!$Q$5:$Q$54,$B$23)))</f>
        <v/>
      </c>
      <c r="DZ129">
        <f>IF(ISNA(DR129),NA(),IF(OR(INDEX(Capability!$P$5:$P$54,$B$23)="",Settings!$F$7&lt;&gt;"Y"),NA(),INDEX(Capability!$P$5:$P$54,$B$23)))</f>
        <v/>
      </c>
    </row>
    <row r="130">
      <c r="A130" s="35" t="inlineStr">
        <is>
          <t>Cpk</t>
        </is>
      </c>
      <c r="B130" s="38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P130">
        <f>IF((CS$1+126)&gt;CQ$1,NA(),(CS$1+126)-4)</f>
        <v/>
      </c>
      <c r="CQ130">
        <f>IF((CS$1+126)&gt;CQ$1,NA(),INDEX('Data Entry'!$H$5:$BE$10004,(CS$1+126)-4,$B$21))</f>
        <v/>
      </c>
      <c r="CR130">
        <f>IF(ISNA(CP130),NA(),INDEX(Capability!$K$5:$K$54,$B$21))</f>
        <v/>
      </c>
      <c r="CS130">
        <f>IF(ISNA(CP130),NA(),INDEX(Capability!$J$5:$J$54,$B$21))</f>
        <v/>
      </c>
      <c r="CT130">
        <f>IF(ISNA(CP130),NA(),INDEX(Capability!$L$5:$L$54,$B$21))</f>
        <v/>
      </c>
      <c r="CU130">
        <f>IF(OR(ISNA(CQ130),ISNA(CQ129)),NA(),ABS(CQ130-CQ129))</f>
        <v/>
      </c>
      <c r="CV130">
        <f>IF(ISNA(CP130),NA(),INDEX(Capability!$N$5:$N$54,$B$21))</f>
        <v/>
      </c>
      <c r="CW130">
        <f>IF(ISNA(CP130),NA(),IF(OR(INDEX(Capability!$Q$5:$Q$54,$B$21)="",Settings!$F$7&lt;&gt;"Y"),NA(),INDEX(Capability!$Q$5:$Q$54,$B$21)))</f>
        <v/>
      </c>
      <c r="CX130">
        <f>IF(ISNA(CP130),NA(),IF(OR(INDEX(Capability!$P$5:$P$54,$B$21)="",Settings!$F$7&lt;&gt;"Y"),NA(),INDEX(Capability!$P$5:$P$54,$B$21)))</f>
        <v/>
      </c>
      <c r="DD130">
        <f>IF((DG$1+126)&gt;DE$1,NA(),(DG$1+126)-4)</f>
        <v/>
      </c>
      <c r="DE130">
        <f>IF((DG$1+126)&gt;DE$1,NA(),INDEX('Data Entry'!$H$5:$BE$10004,(DG$1+126)-4,$B$22))</f>
        <v/>
      </c>
      <c r="DF130">
        <f>IF(ISNA(DD130),NA(),INDEX(Capability!$K$5:$K$54,$B$22))</f>
        <v/>
      </c>
      <c r="DG130">
        <f>IF(ISNA(DD130),NA(),INDEX(Capability!$J$5:$J$54,$B$22))</f>
        <v/>
      </c>
      <c r="DH130">
        <f>IF(ISNA(DD130),NA(),INDEX(Capability!$L$5:$L$54,$B$22))</f>
        <v/>
      </c>
      <c r="DI130">
        <f>IF(OR(ISNA(DE130),ISNA(DE129)),NA(),ABS(DE130-DE129))</f>
        <v/>
      </c>
      <c r="DJ130">
        <f>IF(ISNA(DD130),NA(),INDEX(Capability!$N$5:$N$54,$B$22))</f>
        <v/>
      </c>
      <c r="DK130">
        <f>IF(ISNA(DD130),NA(),IF(OR(INDEX(Capability!$Q$5:$Q$54,$B$22)="",Settings!$F$7&lt;&gt;"Y"),NA(),INDEX(Capability!$Q$5:$Q$54,$B$22)))</f>
        <v/>
      </c>
      <c r="DL130">
        <f>IF(ISNA(DD130),NA(),IF(OR(INDEX(Capability!$P$5:$P$54,$B$22)="",Settings!$F$7&lt;&gt;"Y"),NA(),INDEX(Capability!$P$5:$P$54,$B$22)))</f>
        <v/>
      </c>
      <c r="DR130">
        <f>IF((DU$1+126)&gt;DS$1,NA(),(DU$1+126)-4)</f>
        <v/>
      </c>
      <c r="DS130">
        <f>IF((DU$1+126)&gt;DS$1,NA(),INDEX('Data Entry'!$H$5:$BE$10004,(DU$1+126)-4,$B$23))</f>
        <v/>
      </c>
      <c r="DT130">
        <f>IF(ISNA(DR130),NA(),INDEX(Capability!$K$5:$K$54,$B$23))</f>
        <v/>
      </c>
      <c r="DU130">
        <f>IF(ISNA(DR130),NA(),INDEX(Capability!$J$5:$J$54,$B$23))</f>
        <v/>
      </c>
      <c r="DV130">
        <f>IF(ISNA(DR130),NA(),INDEX(Capability!$L$5:$L$54,$B$23))</f>
        <v/>
      </c>
      <c r="DW130">
        <f>IF(OR(ISNA(DS130),ISNA(DS129)),NA(),ABS(DS130-DS129))</f>
        <v/>
      </c>
      <c r="DX130">
        <f>IF(ISNA(DR130),NA(),INDEX(Capability!$N$5:$N$54,$B$23))</f>
        <v/>
      </c>
      <c r="DY130">
        <f>IF(ISNA(DR130),NA(),IF(OR(INDEX(Capability!$Q$5:$Q$54,$B$23)="",Settings!$F$7&lt;&gt;"Y"),NA(),INDEX(Capability!$Q$5:$Q$54,$B$23)))</f>
        <v/>
      </c>
      <c r="DZ130">
        <f>IF(ISNA(DR130),NA(),IF(OR(INDEX(Capability!$P$5:$P$54,$B$23)="",Settings!$F$7&lt;&gt;"Y"),NA(),INDEX(Capability!$P$5:$P$54,$B$23)))</f>
        <v/>
      </c>
    </row>
    <row r="131">
      <c r="A131" s="35" t="inlineStr">
        <is>
          <t>Pp</t>
        </is>
      </c>
      <c r="B131" s="38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P131">
        <f>IF((CS$1+127)&gt;CQ$1,NA(),(CS$1+127)-4)</f>
        <v/>
      </c>
      <c r="CQ131">
        <f>IF((CS$1+127)&gt;CQ$1,NA(),INDEX('Data Entry'!$H$5:$BE$10004,(CS$1+127)-4,$B$21))</f>
        <v/>
      </c>
      <c r="CR131">
        <f>IF(ISNA(CP131),NA(),INDEX(Capability!$K$5:$K$54,$B$21))</f>
        <v/>
      </c>
      <c r="CS131">
        <f>IF(ISNA(CP131),NA(),INDEX(Capability!$J$5:$J$54,$B$21))</f>
        <v/>
      </c>
      <c r="CT131">
        <f>IF(ISNA(CP131),NA(),INDEX(Capability!$L$5:$L$54,$B$21))</f>
        <v/>
      </c>
      <c r="CU131">
        <f>IF(OR(ISNA(CQ131),ISNA(CQ130)),NA(),ABS(CQ131-CQ130))</f>
        <v/>
      </c>
      <c r="CV131">
        <f>IF(ISNA(CP131),NA(),INDEX(Capability!$N$5:$N$54,$B$21))</f>
        <v/>
      </c>
      <c r="CW131">
        <f>IF(ISNA(CP131),NA(),IF(OR(INDEX(Capability!$Q$5:$Q$54,$B$21)="",Settings!$F$7&lt;&gt;"Y"),NA(),INDEX(Capability!$Q$5:$Q$54,$B$21)))</f>
        <v/>
      </c>
      <c r="CX131">
        <f>IF(ISNA(CP131),NA(),IF(OR(INDEX(Capability!$P$5:$P$54,$B$21)="",Settings!$F$7&lt;&gt;"Y"),NA(),INDEX(Capability!$P$5:$P$54,$B$21)))</f>
        <v/>
      </c>
      <c r="DD131">
        <f>IF((DG$1+127)&gt;DE$1,NA(),(DG$1+127)-4)</f>
        <v/>
      </c>
      <c r="DE131">
        <f>IF((DG$1+127)&gt;DE$1,NA(),INDEX('Data Entry'!$H$5:$BE$10004,(DG$1+127)-4,$B$22))</f>
        <v/>
      </c>
      <c r="DF131">
        <f>IF(ISNA(DD131),NA(),INDEX(Capability!$K$5:$K$54,$B$22))</f>
        <v/>
      </c>
      <c r="DG131">
        <f>IF(ISNA(DD131),NA(),INDEX(Capability!$J$5:$J$54,$B$22))</f>
        <v/>
      </c>
      <c r="DH131">
        <f>IF(ISNA(DD131),NA(),INDEX(Capability!$L$5:$L$54,$B$22))</f>
        <v/>
      </c>
      <c r="DI131">
        <f>IF(OR(ISNA(DE131),ISNA(DE130)),NA(),ABS(DE131-DE130))</f>
        <v/>
      </c>
      <c r="DJ131">
        <f>IF(ISNA(DD131),NA(),INDEX(Capability!$N$5:$N$54,$B$22))</f>
        <v/>
      </c>
      <c r="DK131">
        <f>IF(ISNA(DD131),NA(),IF(OR(INDEX(Capability!$Q$5:$Q$54,$B$22)="",Settings!$F$7&lt;&gt;"Y"),NA(),INDEX(Capability!$Q$5:$Q$54,$B$22)))</f>
        <v/>
      </c>
      <c r="DL131">
        <f>IF(ISNA(DD131),NA(),IF(OR(INDEX(Capability!$P$5:$P$54,$B$22)="",Settings!$F$7&lt;&gt;"Y"),NA(),INDEX(Capability!$P$5:$P$54,$B$22)))</f>
        <v/>
      </c>
      <c r="DR131">
        <f>IF((DU$1+127)&gt;DS$1,NA(),(DU$1+127)-4)</f>
        <v/>
      </c>
      <c r="DS131">
        <f>IF((DU$1+127)&gt;DS$1,NA(),INDEX('Data Entry'!$H$5:$BE$10004,(DU$1+127)-4,$B$23))</f>
        <v/>
      </c>
      <c r="DT131">
        <f>IF(ISNA(DR131),NA(),INDEX(Capability!$K$5:$K$54,$B$23))</f>
        <v/>
      </c>
      <c r="DU131">
        <f>IF(ISNA(DR131),NA(),INDEX(Capability!$J$5:$J$54,$B$23))</f>
        <v/>
      </c>
      <c r="DV131">
        <f>IF(ISNA(DR131),NA(),INDEX(Capability!$L$5:$L$54,$B$23))</f>
        <v/>
      </c>
      <c r="DW131">
        <f>IF(OR(ISNA(DS131),ISNA(DS130)),NA(),ABS(DS131-DS130))</f>
        <v/>
      </c>
      <c r="DX131">
        <f>IF(ISNA(DR131),NA(),INDEX(Capability!$N$5:$N$54,$B$23))</f>
        <v/>
      </c>
      <c r="DY131">
        <f>IF(ISNA(DR131),NA(),IF(OR(INDEX(Capability!$Q$5:$Q$54,$B$23)="",Settings!$F$7&lt;&gt;"Y"),NA(),INDEX(Capability!$Q$5:$Q$54,$B$23)))</f>
        <v/>
      </c>
      <c r="DZ131">
        <f>IF(ISNA(DR131),NA(),IF(OR(INDEX(Capability!$P$5:$P$54,$B$23)="",Settings!$F$7&lt;&gt;"Y"),NA(),INDEX(Capability!$P$5:$P$54,$B$23)))</f>
        <v/>
      </c>
    </row>
    <row r="132">
      <c r="A132" s="35" t="inlineStr">
        <is>
          <t>Ppk</t>
        </is>
      </c>
      <c r="B132" s="38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P132">
        <f>IF((CS$1+128)&gt;CQ$1,NA(),(CS$1+128)-4)</f>
        <v/>
      </c>
      <c r="CQ132">
        <f>IF((CS$1+128)&gt;CQ$1,NA(),INDEX('Data Entry'!$H$5:$BE$10004,(CS$1+128)-4,$B$21))</f>
        <v/>
      </c>
      <c r="CR132">
        <f>IF(ISNA(CP132),NA(),INDEX(Capability!$K$5:$K$54,$B$21))</f>
        <v/>
      </c>
      <c r="CS132">
        <f>IF(ISNA(CP132),NA(),INDEX(Capability!$J$5:$J$54,$B$21))</f>
        <v/>
      </c>
      <c r="CT132">
        <f>IF(ISNA(CP132),NA(),INDEX(Capability!$L$5:$L$54,$B$21))</f>
        <v/>
      </c>
      <c r="CU132">
        <f>IF(OR(ISNA(CQ132),ISNA(CQ131)),NA(),ABS(CQ132-CQ131))</f>
        <v/>
      </c>
      <c r="CV132">
        <f>IF(ISNA(CP132),NA(),INDEX(Capability!$N$5:$N$54,$B$21))</f>
        <v/>
      </c>
      <c r="CW132">
        <f>IF(ISNA(CP132),NA(),IF(OR(INDEX(Capability!$Q$5:$Q$54,$B$21)="",Settings!$F$7&lt;&gt;"Y"),NA(),INDEX(Capability!$Q$5:$Q$54,$B$21)))</f>
        <v/>
      </c>
      <c r="CX132">
        <f>IF(ISNA(CP132),NA(),IF(OR(INDEX(Capability!$P$5:$P$54,$B$21)="",Settings!$F$7&lt;&gt;"Y"),NA(),INDEX(Capability!$P$5:$P$54,$B$21)))</f>
        <v/>
      </c>
      <c r="DD132">
        <f>IF((DG$1+128)&gt;DE$1,NA(),(DG$1+128)-4)</f>
        <v/>
      </c>
      <c r="DE132">
        <f>IF((DG$1+128)&gt;DE$1,NA(),INDEX('Data Entry'!$H$5:$BE$10004,(DG$1+128)-4,$B$22))</f>
        <v/>
      </c>
      <c r="DF132">
        <f>IF(ISNA(DD132),NA(),INDEX(Capability!$K$5:$K$54,$B$22))</f>
        <v/>
      </c>
      <c r="DG132">
        <f>IF(ISNA(DD132),NA(),INDEX(Capability!$J$5:$J$54,$B$22))</f>
        <v/>
      </c>
      <c r="DH132">
        <f>IF(ISNA(DD132),NA(),INDEX(Capability!$L$5:$L$54,$B$22))</f>
        <v/>
      </c>
      <c r="DI132">
        <f>IF(OR(ISNA(DE132),ISNA(DE131)),NA(),ABS(DE132-DE131))</f>
        <v/>
      </c>
      <c r="DJ132">
        <f>IF(ISNA(DD132),NA(),INDEX(Capability!$N$5:$N$54,$B$22))</f>
        <v/>
      </c>
      <c r="DK132">
        <f>IF(ISNA(DD132),NA(),IF(OR(INDEX(Capability!$Q$5:$Q$54,$B$22)="",Settings!$F$7&lt;&gt;"Y"),NA(),INDEX(Capability!$Q$5:$Q$54,$B$22)))</f>
        <v/>
      </c>
      <c r="DL132">
        <f>IF(ISNA(DD132),NA(),IF(OR(INDEX(Capability!$P$5:$P$54,$B$22)="",Settings!$F$7&lt;&gt;"Y"),NA(),INDEX(Capability!$P$5:$P$54,$B$22)))</f>
        <v/>
      </c>
      <c r="DR132">
        <f>IF((DU$1+128)&gt;DS$1,NA(),(DU$1+128)-4)</f>
        <v/>
      </c>
      <c r="DS132">
        <f>IF((DU$1+128)&gt;DS$1,NA(),INDEX('Data Entry'!$H$5:$BE$10004,(DU$1+128)-4,$B$23))</f>
        <v/>
      </c>
      <c r="DT132">
        <f>IF(ISNA(DR132),NA(),INDEX(Capability!$K$5:$K$54,$B$23))</f>
        <v/>
      </c>
      <c r="DU132">
        <f>IF(ISNA(DR132),NA(),INDEX(Capability!$J$5:$J$54,$B$23))</f>
        <v/>
      </c>
      <c r="DV132">
        <f>IF(ISNA(DR132),NA(),INDEX(Capability!$L$5:$L$54,$B$23))</f>
        <v/>
      </c>
      <c r="DW132">
        <f>IF(OR(ISNA(DS132),ISNA(DS131)),NA(),ABS(DS132-DS131))</f>
        <v/>
      </c>
      <c r="DX132">
        <f>IF(ISNA(DR132),NA(),INDEX(Capability!$N$5:$N$54,$B$23))</f>
        <v/>
      </c>
      <c r="DY132">
        <f>IF(ISNA(DR132),NA(),IF(OR(INDEX(Capability!$Q$5:$Q$54,$B$23)="",Settings!$F$7&lt;&gt;"Y"),NA(),INDEX(Capability!$Q$5:$Q$54,$B$23)))</f>
        <v/>
      </c>
      <c r="DZ132">
        <f>IF(ISNA(DR132),NA(),IF(OR(INDEX(Capability!$P$5:$P$54,$B$23)="",Settings!$F$7&lt;&gt;"Y"),NA(),INDEX(Capability!$P$5:$P$54,$B$23)))</f>
        <v/>
      </c>
    </row>
    <row r="133">
      <c r="A133" s="35" t="inlineStr">
        <is>
          <t>In control?</t>
        </is>
      </c>
      <c r="B133" s="36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P133">
        <f>IF((CS$1+129)&gt;CQ$1,NA(),(CS$1+129)-4)</f>
        <v/>
      </c>
      <c r="CQ133">
        <f>IF((CS$1+129)&gt;CQ$1,NA(),INDEX('Data Entry'!$H$5:$BE$10004,(CS$1+129)-4,$B$21))</f>
        <v/>
      </c>
      <c r="CR133">
        <f>IF(ISNA(CP133),NA(),INDEX(Capability!$K$5:$K$54,$B$21))</f>
        <v/>
      </c>
      <c r="CS133">
        <f>IF(ISNA(CP133),NA(),INDEX(Capability!$J$5:$J$54,$B$21))</f>
        <v/>
      </c>
      <c r="CT133">
        <f>IF(ISNA(CP133),NA(),INDEX(Capability!$L$5:$L$54,$B$21))</f>
        <v/>
      </c>
      <c r="CU133">
        <f>IF(OR(ISNA(CQ133),ISNA(CQ132)),NA(),ABS(CQ133-CQ132))</f>
        <v/>
      </c>
      <c r="CV133">
        <f>IF(ISNA(CP133),NA(),INDEX(Capability!$N$5:$N$54,$B$21))</f>
        <v/>
      </c>
      <c r="CW133">
        <f>IF(ISNA(CP133),NA(),IF(OR(INDEX(Capability!$Q$5:$Q$54,$B$21)="",Settings!$F$7&lt;&gt;"Y"),NA(),INDEX(Capability!$Q$5:$Q$54,$B$21)))</f>
        <v/>
      </c>
      <c r="CX133">
        <f>IF(ISNA(CP133),NA(),IF(OR(INDEX(Capability!$P$5:$P$54,$B$21)="",Settings!$F$7&lt;&gt;"Y"),NA(),INDEX(Capability!$P$5:$P$54,$B$21)))</f>
        <v/>
      </c>
      <c r="DD133">
        <f>IF((DG$1+129)&gt;DE$1,NA(),(DG$1+129)-4)</f>
        <v/>
      </c>
      <c r="DE133">
        <f>IF((DG$1+129)&gt;DE$1,NA(),INDEX('Data Entry'!$H$5:$BE$10004,(DG$1+129)-4,$B$22))</f>
        <v/>
      </c>
      <c r="DF133">
        <f>IF(ISNA(DD133),NA(),INDEX(Capability!$K$5:$K$54,$B$22))</f>
        <v/>
      </c>
      <c r="DG133">
        <f>IF(ISNA(DD133),NA(),INDEX(Capability!$J$5:$J$54,$B$22))</f>
        <v/>
      </c>
      <c r="DH133">
        <f>IF(ISNA(DD133),NA(),INDEX(Capability!$L$5:$L$54,$B$22))</f>
        <v/>
      </c>
      <c r="DI133">
        <f>IF(OR(ISNA(DE133),ISNA(DE132)),NA(),ABS(DE133-DE132))</f>
        <v/>
      </c>
      <c r="DJ133">
        <f>IF(ISNA(DD133),NA(),INDEX(Capability!$N$5:$N$54,$B$22))</f>
        <v/>
      </c>
      <c r="DK133">
        <f>IF(ISNA(DD133),NA(),IF(OR(INDEX(Capability!$Q$5:$Q$54,$B$22)="",Settings!$F$7&lt;&gt;"Y"),NA(),INDEX(Capability!$Q$5:$Q$54,$B$22)))</f>
        <v/>
      </c>
      <c r="DL133">
        <f>IF(ISNA(DD133),NA(),IF(OR(INDEX(Capability!$P$5:$P$54,$B$22)="",Settings!$F$7&lt;&gt;"Y"),NA(),INDEX(Capability!$P$5:$P$54,$B$22)))</f>
        <v/>
      </c>
      <c r="DR133">
        <f>IF((DU$1+129)&gt;DS$1,NA(),(DU$1+129)-4)</f>
        <v/>
      </c>
      <c r="DS133">
        <f>IF((DU$1+129)&gt;DS$1,NA(),INDEX('Data Entry'!$H$5:$BE$10004,(DU$1+129)-4,$B$23))</f>
        <v/>
      </c>
      <c r="DT133">
        <f>IF(ISNA(DR133),NA(),INDEX(Capability!$K$5:$K$54,$B$23))</f>
        <v/>
      </c>
      <c r="DU133">
        <f>IF(ISNA(DR133),NA(),INDEX(Capability!$J$5:$J$54,$B$23))</f>
        <v/>
      </c>
      <c r="DV133">
        <f>IF(ISNA(DR133),NA(),INDEX(Capability!$L$5:$L$54,$B$23))</f>
        <v/>
      </c>
      <c r="DW133">
        <f>IF(OR(ISNA(DS133),ISNA(DS132)),NA(),ABS(DS133-DS132))</f>
        <v/>
      </c>
      <c r="DX133">
        <f>IF(ISNA(DR133),NA(),INDEX(Capability!$N$5:$N$54,$B$23))</f>
        <v/>
      </c>
      <c r="DY133">
        <f>IF(ISNA(DR133),NA(),IF(OR(INDEX(Capability!$Q$5:$Q$54,$B$23)="",Settings!$F$7&lt;&gt;"Y"),NA(),INDEX(Capability!$Q$5:$Q$54,$B$23)))</f>
        <v/>
      </c>
      <c r="DZ133">
        <f>IF(ISNA(DR133),NA(),IF(OR(INDEX(Capability!$P$5:$P$54,$B$23)="",Settings!$F$7&lt;&gt;"Y"),NA(),INDEX(Capability!$P$5:$P$54,$B$23)))</f>
        <v/>
      </c>
    </row>
    <row r="134">
      <c r="A134" s="35" t="inlineStr">
        <is>
          <t>In spec?</t>
        </is>
      </c>
      <c r="B134" s="36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P134">
        <f>IF((CS$1+130)&gt;CQ$1,NA(),(CS$1+130)-4)</f>
        <v/>
      </c>
      <c r="CQ134">
        <f>IF((CS$1+130)&gt;CQ$1,NA(),INDEX('Data Entry'!$H$5:$BE$10004,(CS$1+130)-4,$B$21))</f>
        <v/>
      </c>
      <c r="CR134">
        <f>IF(ISNA(CP134),NA(),INDEX(Capability!$K$5:$K$54,$B$21))</f>
        <v/>
      </c>
      <c r="CS134">
        <f>IF(ISNA(CP134),NA(),INDEX(Capability!$J$5:$J$54,$B$21))</f>
        <v/>
      </c>
      <c r="CT134">
        <f>IF(ISNA(CP134),NA(),INDEX(Capability!$L$5:$L$54,$B$21))</f>
        <v/>
      </c>
      <c r="CU134">
        <f>IF(OR(ISNA(CQ134),ISNA(CQ133)),NA(),ABS(CQ134-CQ133))</f>
        <v/>
      </c>
      <c r="CV134">
        <f>IF(ISNA(CP134),NA(),INDEX(Capability!$N$5:$N$54,$B$21))</f>
        <v/>
      </c>
      <c r="CW134">
        <f>IF(ISNA(CP134),NA(),IF(OR(INDEX(Capability!$Q$5:$Q$54,$B$21)="",Settings!$F$7&lt;&gt;"Y"),NA(),INDEX(Capability!$Q$5:$Q$54,$B$21)))</f>
        <v/>
      </c>
      <c r="CX134">
        <f>IF(ISNA(CP134),NA(),IF(OR(INDEX(Capability!$P$5:$P$54,$B$21)="",Settings!$F$7&lt;&gt;"Y"),NA(),INDEX(Capability!$P$5:$P$54,$B$21)))</f>
        <v/>
      </c>
      <c r="DD134">
        <f>IF((DG$1+130)&gt;DE$1,NA(),(DG$1+130)-4)</f>
        <v/>
      </c>
      <c r="DE134">
        <f>IF((DG$1+130)&gt;DE$1,NA(),INDEX('Data Entry'!$H$5:$BE$10004,(DG$1+130)-4,$B$22))</f>
        <v/>
      </c>
      <c r="DF134">
        <f>IF(ISNA(DD134),NA(),INDEX(Capability!$K$5:$K$54,$B$22))</f>
        <v/>
      </c>
      <c r="DG134">
        <f>IF(ISNA(DD134),NA(),INDEX(Capability!$J$5:$J$54,$B$22))</f>
        <v/>
      </c>
      <c r="DH134">
        <f>IF(ISNA(DD134),NA(),INDEX(Capability!$L$5:$L$54,$B$22))</f>
        <v/>
      </c>
      <c r="DI134">
        <f>IF(OR(ISNA(DE134),ISNA(DE133)),NA(),ABS(DE134-DE133))</f>
        <v/>
      </c>
      <c r="DJ134">
        <f>IF(ISNA(DD134),NA(),INDEX(Capability!$N$5:$N$54,$B$22))</f>
        <v/>
      </c>
      <c r="DK134">
        <f>IF(ISNA(DD134),NA(),IF(OR(INDEX(Capability!$Q$5:$Q$54,$B$22)="",Settings!$F$7&lt;&gt;"Y"),NA(),INDEX(Capability!$Q$5:$Q$54,$B$22)))</f>
        <v/>
      </c>
      <c r="DL134">
        <f>IF(ISNA(DD134),NA(),IF(OR(INDEX(Capability!$P$5:$P$54,$B$22)="",Settings!$F$7&lt;&gt;"Y"),NA(),INDEX(Capability!$P$5:$P$54,$B$22)))</f>
        <v/>
      </c>
      <c r="DR134">
        <f>IF((DU$1+130)&gt;DS$1,NA(),(DU$1+130)-4)</f>
        <v/>
      </c>
      <c r="DS134">
        <f>IF((DU$1+130)&gt;DS$1,NA(),INDEX('Data Entry'!$H$5:$BE$10004,(DU$1+130)-4,$B$23))</f>
        <v/>
      </c>
      <c r="DT134">
        <f>IF(ISNA(DR134),NA(),INDEX(Capability!$K$5:$K$54,$B$23))</f>
        <v/>
      </c>
      <c r="DU134">
        <f>IF(ISNA(DR134),NA(),INDEX(Capability!$J$5:$J$54,$B$23))</f>
        <v/>
      </c>
      <c r="DV134">
        <f>IF(ISNA(DR134),NA(),INDEX(Capability!$L$5:$L$54,$B$23))</f>
        <v/>
      </c>
      <c r="DW134">
        <f>IF(OR(ISNA(DS134),ISNA(DS133)),NA(),ABS(DS134-DS133))</f>
        <v/>
      </c>
      <c r="DX134">
        <f>IF(ISNA(DR134),NA(),INDEX(Capability!$N$5:$N$54,$B$23))</f>
        <v/>
      </c>
      <c r="DY134">
        <f>IF(ISNA(DR134),NA(),IF(OR(INDEX(Capability!$Q$5:$Q$54,$B$23)="",Settings!$F$7&lt;&gt;"Y"),NA(),INDEX(Capability!$Q$5:$Q$54,$B$23)))</f>
        <v/>
      </c>
      <c r="DZ134">
        <f>IF(ISNA(DR134),NA(),IF(OR(INDEX(Capability!$P$5:$P$54,$B$23)="",Settings!$F$7&lt;&gt;"Y"),NA(),INDEX(Capability!$P$5:$P$54,$B$23)))</f>
        <v/>
      </c>
    </row>
    <row r="135">
      <c r="A135" s="35" t="inlineStr">
        <is>
          <t>Verdict</t>
        </is>
      </c>
      <c r="B135" s="36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P135">
        <f>IF((CS$1+131)&gt;CQ$1,NA(),(CS$1+131)-4)</f>
        <v/>
      </c>
      <c r="CQ135">
        <f>IF((CS$1+131)&gt;CQ$1,NA(),INDEX('Data Entry'!$H$5:$BE$10004,(CS$1+131)-4,$B$21))</f>
        <v/>
      </c>
      <c r="CR135">
        <f>IF(ISNA(CP135),NA(),INDEX(Capability!$K$5:$K$54,$B$21))</f>
        <v/>
      </c>
      <c r="CS135">
        <f>IF(ISNA(CP135),NA(),INDEX(Capability!$J$5:$J$54,$B$21))</f>
        <v/>
      </c>
      <c r="CT135">
        <f>IF(ISNA(CP135),NA(),INDEX(Capability!$L$5:$L$54,$B$21))</f>
        <v/>
      </c>
      <c r="CU135">
        <f>IF(OR(ISNA(CQ135),ISNA(CQ134)),NA(),ABS(CQ135-CQ134))</f>
        <v/>
      </c>
      <c r="CV135">
        <f>IF(ISNA(CP135),NA(),INDEX(Capability!$N$5:$N$54,$B$21))</f>
        <v/>
      </c>
      <c r="CW135">
        <f>IF(ISNA(CP135),NA(),IF(OR(INDEX(Capability!$Q$5:$Q$54,$B$21)="",Settings!$F$7&lt;&gt;"Y"),NA(),INDEX(Capability!$Q$5:$Q$54,$B$21)))</f>
        <v/>
      </c>
      <c r="CX135">
        <f>IF(ISNA(CP135),NA(),IF(OR(INDEX(Capability!$P$5:$P$54,$B$21)="",Settings!$F$7&lt;&gt;"Y"),NA(),INDEX(Capability!$P$5:$P$54,$B$21)))</f>
        <v/>
      </c>
      <c r="DD135">
        <f>IF((DG$1+131)&gt;DE$1,NA(),(DG$1+131)-4)</f>
        <v/>
      </c>
      <c r="DE135">
        <f>IF((DG$1+131)&gt;DE$1,NA(),INDEX('Data Entry'!$H$5:$BE$10004,(DG$1+131)-4,$B$22))</f>
        <v/>
      </c>
      <c r="DF135">
        <f>IF(ISNA(DD135),NA(),INDEX(Capability!$K$5:$K$54,$B$22))</f>
        <v/>
      </c>
      <c r="DG135">
        <f>IF(ISNA(DD135),NA(),INDEX(Capability!$J$5:$J$54,$B$22))</f>
        <v/>
      </c>
      <c r="DH135">
        <f>IF(ISNA(DD135),NA(),INDEX(Capability!$L$5:$L$54,$B$22))</f>
        <v/>
      </c>
      <c r="DI135">
        <f>IF(OR(ISNA(DE135),ISNA(DE134)),NA(),ABS(DE135-DE134))</f>
        <v/>
      </c>
      <c r="DJ135">
        <f>IF(ISNA(DD135),NA(),INDEX(Capability!$N$5:$N$54,$B$22))</f>
        <v/>
      </c>
      <c r="DK135">
        <f>IF(ISNA(DD135),NA(),IF(OR(INDEX(Capability!$Q$5:$Q$54,$B$22)="",Settings!$F$7&lt;&gt;"Y"),NA(),INDEX(Capability!$Q$5:$Q$54,$B$22)))</f>
        <v/>
      </c>
      <c r="DL135">
        <f>IF(ISNA(DD135),NA(),IF(OR(INDEX(Capability!$P$5:$P$54,$B$22)="",Settings!$F$7&lt;&gt;"Y"),NA(),INDEX(Capability!$P$5:$P$54,$B$22)))</f>
        <v/>
      </c>
      <c r="DR135">
        <f>IF((DU$1+131)&gt;DS$1,NA(),(DU$1+131)-4)</f>
        <v/>
      </c>
      <c r="DS135">
        <f>IF((DU$1+131)&gt;DS$1,NA(),INDEX('Data Entry'!$H$5:$BE$10004,(DU$1+131)-4,$B$23))</f>
        <v/>
      </c>
      <c r="DT135">
        <f>IF(ISNA(DR135),NA(),INDEX(Capability!$K$5:$K$54,$B$23))</f>
        <v/>
      </c>
      <c r="DU135">
        <f>IF(ISNA(DR135),NA(),INDEX(Capability!$J$5:$J$54,$B$23))</f>
        <v/>
      </c>
      <c r="DV135">
        <f>IF(ISNA(DR135),NA(),INDEX(Capability!$L$5:$L$54,$B$23))</f>
        <v/>
      </c>
      <c r="DW135">
        <f>IF(OR(ISNA(DS135),ISNA(DS134)),NA(),ABS(DS135-DS134))</f>
        <v/>
      </c>
      <c r="DX135">
        <f>IF(ISNA(DR135),NA(),INDEX(Capability!$N$5:$N$54,$B$23))</f>
        <v/>
      </c>
      <c r="DY135">
        <f>IF(ISNA(DR135),NA(),IF(OR(INDEX(Capability!$Q$5:$Q$54,$B$23)="",Settings!$F$7&lt;&gt;"Y"),NA(),INDEX(Capability!$Q$5:$Q$54,$B$23)))</f>
        <v/>
      </c>
      <c r="DZ135">
        <f>IF(ISNA(DR135),NA(),IF(OR(INDEX(Capability!$P$5:$P$54,$B$23)="",Settings!$F$7&lt;&gt;"Y"),NA(),INDEX(Capability!$P$5:$P$54,$B$23)))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P136">
        <f>IF((CS$1+132)&gt;CQ$1,NA(),(CS$1+132)-4)</f>
        <v/>
      </c>
      <c r="CQ136">
        <f>IF((CS$1+132)&gt;CQ$1,NA(),INDEX('Data Entry'!$H$5:$BE$10004,(CS$1+132)-4,$B$21))</f>
        <v/>
      </c>
      <c r="CR136">
        <f>IF(ISNA(CP136),NA(),INDEX(Capability!$K$5:$K$54,$B$21))</f>
        <v/>
      </c>
      <c r="CS136">
        <f>IF(ISNA(CP136),NA(),INDEX(Capability!$J$5:$J$54,$B$21))</f>
        <v/>
      </c>
      <c r="CT136">
        <f>IF(ISNA(CP136),NA(),INDEX(Capability!$L$5:$L$54,$B$21))</f>
        <v/>
      </c>
      <c r="CU136">
        <f>IF(OR(ISNA(CQ136),ISNA(CQ135)),NA(),ABS(CQ136-CQ135))</f>
        <v/>
      </c>
      <c r="CV136">
        <f>IF(ISNA(CP136),NA(),INDEX(Capability!$N$5:$N$54,$B$21))</f>
        <v/>
      </c>
      <c r="CW136">
        <f>IF(ISNA(CP136),NA(),IF(OR(INDEX(Capability!$Q$5:$Q$54,$B$21)="",Settings!$F$7&lt;&gt;"Y"),NA(),INDEX(Capability!$Q$5:$Q$54,$B$21)))</f>
        <v/>
      </c>
      <c r="CX136">
        <f>IF(ISNA(CP136),NA(),IF(OR(INDEX(Capability!$P$5:$P$54,$B$21)="",Settings!$F$7&lt;&gt;"Y"),NA(),INDEX(Capability!$P$5:$P$54,$B$21)))</f>
        <v/>
      </c>
      <c r="DD136">
        <f>IF((DG$1+132)&gt;DE$1,NA(),(DG$1+132)-4)</f>
        <v/>
      </c>
      <c r="DE136">
        <f>IF((DG$1+132)&gt;DE$1,NA(),INDEX('Data Entry'!$H$5:$BE$10004,(DG$1+132)-4,$B$22))</f>
        <v/>
      </c>
      <c r="DF136">
        <f>IF(ISNA(DD136),NA(),INDEX(Capability!$K$5:$K$54,$B$22))</f>
        <v/>
      </c>
      <c r="DG136">
        <f>IF(ISNA(DD136),NA(),INDEX(Capability!$J$5:$J$54,$B$22))</f>
        <v/>
      </c>
      <c r="DH136">
        <f>IF(ISNA(DD136),NA(),INDEX(Capability!$L$5:$L$54,$B$22))</f>
        <v/>
      </c>
      <c r="DI136">
        <f>IF(OR(ISNA(DE136),ISNA(DE135)),NA(),ABS(DE136-DE135))</f>
        <v/>
      </c>
      <c r="DJ136">
        <f>IF(ISNA(DD136),NA(),INDEX(Capability!$N$5:$N$54,$B$22))</f>
        <v/>
      </c>
      <c r="DK136">
        <f>IF(ISNA(DD136),NA(),IF(OR(INDEX(Capability!$Q$5:$Q$54,$B$22)="",Settings!$F$7&lt;&gt;"Y"),NA(),INDEX(Capability!$Q$5:$Q$54,$B$22)))</f>
        <v/>
      </c>
      <c r="DL136">
        <f>IF(ISNA(DD136),NA(),IF(OR(INDEX(Capability!$P$5:$P$54,$B$22)="",Settings!$F$7&lt;&gt;"Y"),NA(),INDEX(Capability!$P$5:$P$54,$B$22)))</f>
        <v/>
      </c>
      <c r="DR136">
        <f>IF((DU$1+132)&gt;DS$1,NA(),(DU$1+132)-4)</f>
        <v/>
      </c>
      <c r="DS136">
        <f>IF((DU$1+132)&gt;DS$1,NA(),INDEX('Data Entry'!$H$5:$BE$10004,(DU$1+132)-4,$B$23))</f>
        <v/>
      </c>
      <c r="DT136">
        <f>IF(ISNA(DR136),NA(),INDEX(Capability!$K$5:$K$54,$B$23))</f>
        <v/>
      </c>
      <c r="DU136">
        <f>IF(ISNA(DR136),NA(),INDEX(Capability!$J$5:$J$54,$B$23))</f>
        <v/>
      </c>
      <c r="DV136">
        <f>IF(ISNA(DR136),NA(),INDEX(Capability!$L$5:$L$54,$B$23))</f>
        <v/>
      </c>
      <c r="DW136">
        <f>IF(OR(ISNA(DS136),ISNA(DS135)),NA(),ABS(DS136-DS135))</f>
        <v/>
      </c>
      <c r="DX136">
        <f>IF(ISNA(DR136),NA(),INDEX(Capability!$N$5:$N$54,$B$23))</f>
        <v/>
      </c>
      <c r="DY136">
        <f>IF(ISNA(DR136),NA(),IF(OR(INDEX(Capability!$Q$5:$Q$54,$B$23)="",Settings!$F$7&lt;&gt;"Y"),NA(),INDEX(Capability!$Q$5:$Q$54,$B$23)))</f>
        <v/>
      </c>
      <c r="DZ136">
        <f>IF(ISNA(DR136),NA(),IF(OR(INDEX(Capability!$P$5:$P$54,$B$23)="",Settings!$F$7&lt;&gt;"Y"),NA(),INDEX(Capability!$P$5:$P$54,$B$23)))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P137">
        <f>IF((CS$1+133)&gt;CQ$1,NA(),(CS$1+133)-4)</f>
        <v/>
      </c>
      <c r="CQ137">
        <f>IF((CS$1+133)&gt;CQ$1,NA(),INDEX('Data Entry'!$H$5:$BE$10004,(CS$1+133)-4,$B$21))</f>
        <v/>
      </c>
      <c r="CR137">
        <f>IF(ISNA(CP137),NA(),INDEX(Capability!$K$5:$K$54,$B$21))</f>
        <v/>
      </c>
      <c r="CS137">
        <f>IF(ISNA(CP137),NA(),INDEX(Capability!$J$5:$J$54,$B$21))</f>
        <v/>
      </c>
      <c r="CT137">
        <f>IF(ISNA(CP137),NA(),INDEX(Capability!$L$5:$L$54,$B$21))</f>
        <v/>
      </c>
      <c r="CU137">
        <f>IF(OR(ISNA(CQ137),ISNA(CQ136)),NA(),ABS(CQ137-CQ136))</f>
        <v/>
      </c>
      <c r="CV137">
        <f>IF(ISNA(CP137),NA(),INDEX(Capability!$N$5:$N$54,$B$21))</f>
        <v/>
      </c>
      <c r="CW137">
        <f>IF(ISNA(CP137),NA(),IF(OR(INDEX(Capability!$Q$5:$Q$54,$B$21)="",Settings!$F$7&lt;&gt;"Y"),NA(),INDEX(Capability!$Q$5:$Q$54,$B$21)))</f>
        <v/>
      </c>
      <c r="CX137">
        <f>IF(ISNA(CP137),NA(),IF(OR(INDEX(Capability!$P$5:$P$54,$B$21)="",Settings!$F$7&lt;&gt;"Y"),NA(),INDEX(Capability!$P$5:$P$54,$B$21)))</f>
        <v/>
      </c>
      <c r="DD137">
        <f>IF((DG$1+133)&gt;DE$1,NA(),(DG$1+133)-4)</f>
        <v/>
      </c>
      <c r="DE137">
        <f>IF((DG$1+133)&gt;DE$1,NA(),INDEX('Data Entry'!$H$5:$BE$10004,(DG$1+133)-4,$B$22))</f>
        <v/>
      </c>
      <c r="DF137">
        <f>IF(ISNA(DD137),NA(),INDEX(Capability!$K$5:$K$54,$B$22))</f>
        <v/>
      </c>
      <c r="DG137">
        <f>IF(ISNA(DD137),NA(),INDEX(Capability!$J$5:$J$54,$B$22))</f>
        <v/>
      </c>
      <c r="DH137">
        <f>IF(ISNA(DD137),NA(),INDEX(Capability!$L$5:$L$54,$B$22))</f>
        <v/>
      </c>
      <c r="DI137">
        <f>IF(OR(ISNA(DE137),ISNA(DE136)),NA(),ABS(DE137-DE136))</f>
        <v/>
      </c>
      <c r="DJ137">
        <f>IF(ISNA(DD137),NA(),INDEX(Capability!$N$5:$N$54,$B$22))</f>
        <v/>
      </c>
      <c r="DK137">
        <f>IF(ISNA(DD137),NA(),IF(OR(INDEX(Capability!$Q$5:$Q$54,$B$22)="",Settings!$F$7&lt;&gt;"Y"),NA(),INDEX(Capability!$Q$5:$Q$54,$B$22)))</f>
        <v/>
      </c>
      <c r="DL137">
        <f>IF(ISNA(DD137),NA(),IF(OR(INDEX(Capability!$P$5:$P$54,$B$22)="",Settings!$F$7&lt;&gt;"Y"),NA(),INDEX(Capability!$P$5:$P$54,$B$22)))</f>
        <v/>
      </c>
      <c r="DR137">
        <f>IF((DU$1+133)&gt;DS$1,NA(),(DU$1+133)-4)</f>
        <v/>
      </c>
      <c r="DS137">
        <f>IF((DU$1+133)&gt;DS$1,NA(),INDEX('Data Entry'!$H$5:$BE$10004,(DU$1+133)-4,$B$23))</f>
        <v/>
      </c>
      <c r="DT137">
        <f>IF(ISNA(DR137),NA(),INDEX(Capability!$K$5:$K$54,$B$23))</f>
        <v/>
      </c>
      <c r="DU137">
        <f>IF(ISNA(DR137),NA(),INDEX(Capability!$J$5:$J$54,$B$23))</f>
        <v/>
      </c>
      <c r="DV137">
        <f>IF(ISNA(DR137),NA(),INDEX(Capability!$L$5:$L$54,$B$23))</f>
        <v/>
      </c>
      <c r="DW137">
        <f>IF(OR(ISNA(DS137),ISNA(DS136)),NA(),ABS(DS137-DS136))</f>
        <v/>
      </c>
      <c r="DX137">
        <f>IF(ISNA(DR137),NA(),INDEX(Capability!$N$5:$N$54,$B$23))</f>
        <v/>
      </c>
      <c r="DY137">
        <f>IF(ISNA(DR137),NA(),IF(OR(INDEX(Capability!$Q$5:$Q$54,$B$23)="",Settings!$F$7&lt;&gt;"Y"),NA(),INDEX(Capability!$Q$5:$Q$54,$B$23)))</f>
        <v/>
      </c>
      <c r="DZ137">
        <f>IF(ISNA(DR137),NA(),IF(OR(INDEX(Capability!$P$5:$P$54,$B$23)="",Settings!$F$7&lt;&gt;"Y"),NA(),INDEX(Capability!$P$5:$P$54,$B$23)))</f>
        <v/>
      </c>
    </row>
    <row r="138">
      <c r="A138" s="34">
        <f>"SLOT 4: "&amp;IF(INDEX(Settings!$B$17:$B$66,$B$23)="","(unnamed)",INDEX(Settings!$B$17:$B$66,$B$23))</f>
        <v/>
      </c>
      <c r="B138" s="9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P138">
        <f>IF((CS$1+134)&gt;CQ$1,NA(),(CS$1+134)-4)</f>
        <v/>
      </c>
      <c r="CQ138">
        <f>IF((CS$1+134)&gt;CQ$1,NA(),INDEX('Data Entry'!$H$5:$BE$10004,(CS$1+134)-4,$B$21))</f>
        <v/>
      </c>
      <c r="CR138">
        <f>IF(ISNA(CP138),NA(),INDEX(Capability!$K$5:$K$54,$B$21))</f>
        <v/>
      </c>
      <c r="CS138">
        <f>IF(ISNA(CP138),NA(),INDEX(Capability!$J$5:$J$54,$B$21))</f>
        <v/>
      </c>
      <c r="CT138">
        <f>IF(ISNA(CP138),NA(),INDEX(Capability!$L$5:$L$54,$B$21))</f>
        <v/>
      </c>
      <c r="CU138">
        <f>IF(OR(ISNA(CQ138),ISNA(CQ137)),NA(),ABS(CQ138-CQ137))</f>
        <v/>
      </c>
      <c r="CV138">
        <f>IF(ISNA(CP138),NA(),INDEX(Capability!$N$5:$N$54,$B$21))</f>
        <v/>
      </c>
      <c r="CW138">
        <f>IF(ISNA(CP138),NA(),IF(OR(INDEX(Capability!$Q$5:$Q$54,$B$21)="",Settings!$F$7&lt;&gt;"Y"),NA(),INDEX(Capability!$Q$5:$Q$54,$B$21)))</f>
        <v/>
      </c>
      <c r="CX138">
        <f>IF(ISNA(CP138),NA(),IF(OR(INDEX(Capability!$P$5:$P$54,$B$21)="",Settings!$F$7&lt;&gt;"Y"),NA(),INDEX(Capability!$P$5:$P$54,$B$21)))</f>
        <v/>
      </c>
      <c r="DD138">
        <f>IF((DG$1+134)&gt;DE$1,NA(),(DG$1+134)-4)</f>
        <v/>
      </c>
      <c r="DE138">
        <f>IF((DG$1+134)&gt;DE$1,NA(),INDEX('Data Entry'!$H$5:$BE$10004,(DG$1+134)-4,$B$22))</f>
        <v/>
      </c>
      <c r="DF138">
        <f>IF(ISNA(DD138),NA(),INDEX(Capability!$K$5:$K$54,$B$22))</f>
        <v/>
      </c>
      <c r="DG138">
        <f>IF(ISNA(DD138),NA(),INDEX(Capability!$J$5:$J$54,$B$22))</f>
        <v/>
      </c>
      <c r="DH138">
        <f>IF(ISNA(DD138),NA(),INDEX(Capability!$L$5:$L$54,$B$22))</f>
        <v/>
      </c>
      <c r="DI138">
        <f>IF(OR(ISNA(DE138),ISNA(DE137)),NA(),ABS(DE138-DE137))</f>
        <v/>
      </c>
      <c r="DJ138">
        <f>IF(ISNA(DD138),NA(),INDEX(Capability!$N$5:$N$54,$B$22))</f>
        <v/>
      </c>
      <c r="DK138">
        <f>IF(ISNA(DD138),NA(),IF(OR(INDEX(Capability!$Q$5:$Q$54,$B$22)="",Settings!$F$7&lt;&gt;"Y"),NA(),INDEX(Capability!$Q$5:$Q$54,$B$22)))</f>
        <v/>
      </c>
      <c r="DL138">
        <f>IF(ISNA(DD138),NA(),IF(OR(INDEX(Capability!$P$5:$P$54,$B$22)="",Settings!$F$7&lt;&gt;"Y"),NA(),INDEX(Capability!$P$5:$P$54,$B$22)))</f>
        <v/>
      </c>
      <c r="DR138">
        <f>IF((DU$1+134)&gt;DS$1,NA(),(DU$1+134)-4)</f>
        <v/>
      </c>
      <c r="DS138">
        <f>IF((DU$1+134)&gt;DS$1,NA(),INDEX('Data Entry'!$H$5:$BE$10004,(DU$1+134)-4,$B$23))</f>
        <v/>
      </c>
      <c r="DT138">
        <f>IF(ISNA(DR138),NA(),INDEX(Capability!$K$5:$K$54,$B$23))</f>
        <v/>
      </c>
      <c r="DU138">
        <f>IF(ISNA(DR138),NA(),INDEX(Capability!$J$5:$J$54,$B$23))</f>
        <v/>
      </c>
      <c r="DV138">
        <f>IF(ISNA(DR138),NA(),INDEX(Capability!$L$5:$L$54,$B$23))</f>
        <v/>
      </c>
      <c r="DW138">
        <f>IF(OR(ISNA(DS138),ISNA(DS137)),NA(),ABS(DS138-DS137))</f>
        <v/>
      </c>
      <c r="DX138">
        <f>IF(ISNA(DR138),NA(),INDEX(Capability!$N$5:$N$54,$B$23))</f>
        <v/>
      </c>
      <c r="DY138">
        <f>IF(ISNA(DR138),NA(),IF(OR(INDEX(Capability!$Q$5:$Q$54,$B$23)="",Settings!$F$7&lt;&gt;"Y"),NA(),INDEX(Capability!$Q$5:$Q$54,$B$23)))</f>
        <v/>
      </c>
      <c r="DZ138">
        <f>IF(ISNA(DR138),NA(),IF(OR(INDEX(Capability!$P$5:$P$54,$B$23)="",Settings!$F$7&lt;&gt;"Y"),NA(),INDEX(Capability!$P$5:$P$54,$B$23)))</f>
        <v/>
      </c>
    </row>
    <row r="139">
      <c r="A139" s="35" t="inlineStr">
        <is>
          <t>Feature</t>
        </is>
      </c>
      <c r="B139" s="36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P139">
        <f>IF((CS$1+135)&gt;CQ$1,NA(),(CS$1+135)-4)</f>
        <v/>
      </c>
      <c r="CQ139">
        <f>IF((CS$1+135)&gt;CQ$1,NA(),INDEX('Data Entry'!$H$5:$BE$10004,(CS$1+135)-4,$B$21))</f>
        <v/>
      </c>
      <c r="CR139">
        <f>IF(ISNA(CP139),NA(),INDEX(Capability!$K$5:$K$54,$B$21))</f>
        <v/>
      </c>
      <c r="CS139">
        <f>IF(ISNA(CP139),NA(),INDEX(Capability!$J$5:$J$54,$B$21))</f>
        <v/>
      </c>
      <c r="CT139">
        <f>IF(ISNA(CP139),NA(),INDEX(Capability!$L$5:$L$54,$B$21))</f>
        <v/>
      </c>
      <c r="CU139">
        <f>IF(OR(ISNA(CQ139),ISNA(CQ138)),NA(),ABS(CQ139-CQ138))</f>
        <v/>
      </c>
      <c r="CV139">
        <f>IF(ISNA(CP139),NA(),INDEX(Capability!$N$5:$N$54,$B$21))</f>
        <v/>
      </c>
      <c r="CW139">
        <f>IF(ISNA(CP139),NA(),IF(OR(INDEX(Capability!$Q$5:$Q$54,$B$21)="",Settings!$F$7&lt;&gt;"Y"),NA(),INDEX(Capability!$Q$5:$Q$54,$B$21)))</f>
        <v/>
      </c>
      <c r="CX139">
        <f>IF(ISNA(CP139),NA(),IF(OR(INDEX(Capability!$P$5:$P$54,$B$21)="",Settings!$F$7&lt;&gt;"Y"),NA(),INDEX(Capability!$P$5:$P$54,$B$21)))</f>
        <v/>
      </c>
      <c r="DD139">
        <f>IF((DG$1+135)&gt;DE$1,NA(),(DG$1+135)-4)</f>
        <v/>
      </c>
      <c r="DE139">
        <f>IF((DG$1+135)&gt;DE$1,NA(),INDEX('Data Entry'!$H$5:$BE$10004,(DG$1+135)-4,$B$22))</f>
        <v/>
      </c>
      <c r="DF139">
        <f>IF(ISNA(DD139),NA(),INDEX(Capability!$K$5:$K$54,$B$22))</f>
        <v/>
      </c>
      <c r="DG139">
        <f>IF(ISNA(DD139),NA(),INDEX(Capability!$J$5:$J$54,$B$22))</f>
        <v/>
      </c>
      <c r="DH139">
        <f>IF(ISNA(DD139),NA(),INDEX(Capability!$L$5:$L$54,$B$22))</f>
        <v/>
      </c>
      <c r="DI139">
        <f>IF(OR(ISNA(DE139),ISNA(DE138)),NA(),ABS(DE139-DE138))</f>
        <v/>
      </c>
      <c r="DJ139">
        <f>IF(ISNA(DD139),NA(),INDEX(Capability!$N$5:$N$54,$B$22))</f>
        <v/>
      </c>
      <c r="DK139">
        <f>IF(ISNA(DD139),NA(),IF(OR(INDEX(Capability!$Q$5:$Q$54,$B$22)="",Settings!$F$7&lt;&gt;"Y"),NA(),INDEX(Capability!$Q$5:$Q$54,$B$22)))</f>
        <v/>
      </c>
      <c r="DL139">
        <f>IF(ISNA(DD139),NA(),IF(OR(INDEX(Capability!$P$5:$P$54,$B$22)="",Settings!$F$7&lt;&gt;"Y"),NA(),INDEX(Capability!$P$5:$P$54,$B$22)))</f>
        <v/>
      </c>
      <c r="DR139">
        <f>IF((DU$1+135)&gt;DS$1,NA(),(DU$1+135)-4)</f>
        <v/>
      </c>
      <c r="DS139">
        <f>IF((DU$1+135)&gt;DS$1,NA(),INDEX('Data Entry'!$H$5:$BE$10004,(DU$1+135)-4,$B$23))</f>
        <v/>
      </c>
      <c r="DT139">
        <f>IF(ISNA(DR139),NA(),INDEX(Capability!$K$5:$K$54,$B$23))</f>
        <v/>
      </c>
      <c r="DU139">
        <f>IF(ISNA(DR139),NA(),INDEX(Capability!$J$5:$J$54,$B$23))</f>
        <v/>
      </c>
      <c r="DV139">
        <f>IF(ISNA(DR139),NA(),INDEX(Capability!$L$5:$L$54,$B$23))</f>
        <v/>
      </c>
      <c r="DW139">
        <f>IF(OR(ISNA(DS139),ISNA(DS138)),NA(),ABS(DS139-DS138))</f>
        <v/>
      </c>
      <c r="DX139">
        <f>IF(ISNA(DR139),NA(),INDEX(Capability!$N$5:$N$54,$B$23))</f>
        <v/>
      </c>
      <c r="DY139">
        <f>IF(ISNA(DR139),NA(),IF(OR(INDEX(Capability!$Q$5:$Q$54,$B$23)="",Settings!$F$7&lt;&gt;"Y"),NA(),INDEX(Capability!$Q$5:$Q$54,$B$23)))</f>
        <v/>
      </c>
      <c r="DZ139">
        <f>IF(ISNA(DR139),NA(),IF(OR(INDEX(Capability!$P$5:$P$54,$B$23)="",Settings!$F$7&lt;&gt;"Y"),NA(),INDEX(Capability!$P$5:$P$54,$B$23)))</f>
        <v/>
      </c>
    </row>
    <row r="140">
      <c r="A140" s="35" t="inlineStr">
        <is>
          <t>Unit</t>
        </is>
      </c>
      <c r="B140" s="36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P140">
        <f>IF((CS$1+136)&gt;CQ$1,NA(),(CS$1+136)-4)</f>
        <v/>
      </c>
      <c r="CQ140">
        <f>IF((CS$1+136)&gt;CQ$1,NA(),INDEX('Data Entry'!$H$5:$BE$10004,(CS$1+136)-4,$B$21))</f>
        <v/>
      </c>
      <c r="CR140">
        <f>IF(ISNA(CP140),NA(),INDEX(Capability!$K$5:$K$54,$B$21))</f>
        <v/>
      </c>
      <c r="CS140">
        <f>IF(ISNA(CP140),NA(),INDEX(Capability!$J$5:$J$54,$B$21))</f>
        <v/>
      </c>
      <c r="CT140">
        <f>IF(ISNA(CP140),NA(),INDEX(Capability!$L$5:$L$54,$B$21))</f>
        <v/>
      </c>
      <c r="CU140">
        <f>IF(OR(ISNA(CQ140),ISNA(CQ139)),NA(),ABS(CQ140-CQ139))</f>
        <v/>
      </c>
      <c r="CV140">
        <f>IF(ISNA(CP140),NA(),INDEX(Capability!$N$5:$N$54,$B$21))</f>
        <v/>
      </c>
      <c r="CW140">
        <f>IF(ISNA(CP140),NA(),IF(OR(INDEX(Capability!$Q$5:$Q$54,$B$21)="",Settings!$F$7&lt;&gt;"Y"),NA(),INDEX(Capability!$Q$5:$Q$54,$B$21)))</f>
        <v/>
      </c>
      <c r="CX140">
        <f>IF(ISNA(CP140),NA(),IF(OR(INDEX(Capability!$P$5:$P$54,$B$21)="",Settings!$F$7&lt;&gt;"Y"),NA(),INDEX(Capability!$P$5:$P$54,$B$21)))</f>
        <v/>
      </c>
      <c r="DD140">
        <f>IF((DG$1+136)&gt;DE$1,NA(),(DG$1+136)-4)</f>
        <v/>
      </c>
      <c r="DE140">
        <f>IF((DG$1+136)&gt;DE$1,NA(),INDEX('Data Entry'!$H$5:$BE$10004,(DG$1+136)-4,$B$22))</f>
        <v/>
      </c>
      <c r="DF140">
        <f>IF(ISNA(DD140),NA(),INDEX(Capability!$K$5:$K$54,$B$22))</f>
        <v/>
      </c>
      <c r="DG140">
        <f>IF(ISNA(DD140),NA(),INDEX(Capability!$J$5:$J$54,$B$22))</f>
        <v/>
      </c>
      <c r="DH140">
        <f>IF(ISNA(DD140),NA(),INDEX(Capability!$L$5:$L$54,$B$22))</f>
        <v/>
      </c>
      <c r="DI140">
        <f>IF(OR(ISNA(DE140),ISNA(DE139)),NA(),ABS(DE140-DE139))</f>
        <v/>
      </c>
      <c r="DJ140">
        <f>IF(ISNA(DD140),NA(),INDEX(Capability!$N$5:$N$54,$B$22))</f>
        <v/>
      </c>
      <c r="DK140">
        <f>IF(ISNA(DD140),NA(),IF(OR(INDEX(Capability!$Q$5:$Q$54,$B$22)="",Settings!$F$7&lt;&gt;"Y"),NA(),INDEX(Capability!$Q$5:$Q$54,$B$22)))</f>
        <v/>
      </c>
      <c r="DL140">
        <f>IF(ISNA(DD140),NA(),IF(OR(INDEX(Capability!$P$5:$P$54,$B$22)="",Settings!$F$7&lt;&gt;"Y"),NA(),INDEX(Capability!$P$5:$P$54,$B$22)))</f>
        <v/>
      </c>
      <c r="DR140">
        <f>IF((DU$1+136)&gt;DS$1,NA(),(DU$1+136)-4)</f>
        <v/>
      </c>
      <c r="DS140">
        <f>IF((DU$1+136)&gt;DS$1,NA(),INDEX('Data Entry'!$H$5:$BE$10004,(DU$1+136)-4,$B$23))</f>
        <v/>
      </c>
      <c r="DT140">
        <f>IF(ISNA(DR140),NA(),INDEX(Capability!$K$5:$K$54,$B$23))</f>
        <v/>
      </c>
      <c r="DU140">
        <f>IF(ISNA(DR140),NA(),INDEX(Capability!$J$5:$J$54,$B$23))</f>
        <v/>
      </c>
      <c r="DV140">
        <f>IF(ISNA(DR140),NA(),INDEX(Capability!$L$5:$L$54,$B$23))</f>
        <v/>
      </c>
      <c r="DW140">
        <f>IF(OR(ISNA(DS140),ISNA(DS139)),NA(),ABS(DS140-DS139))</f>
        <v/>
      </c>
      <c r="DX140">
        <f>IF(ISNA(DR140),NA(),INDEX(Capability!$N$5:$N$54,$B$23))</f>
        <v/>
      </c>
      <c r="DY140">
        <f>IF(ISNA(DR140),NA(),IF(OR(INDEX(Capability!$Q$5:$Q$54,$B$23)="",Settings!$F$7&lt;&gt;"Y"),NA(),INDEX(Capability!$Q$5:$Q$54,$B$23)))</f>
        <v/>
      </c>
      <c r="DZ140">
        <f>IF(ISNA(DR140),NA(),IF(OR(INDEX(Capability!$P$5:$P$54,$B$23)="",Settings!$F$7&lt;&gt;"Y"),NA(),INDEX(Capability!$P$5:$P$54,$B$23)))</f>
        <v/>
      </c>
    </row>
    <row r="141">
      <c r="A141" s="35" t="inlineStr">
        <is>
          <t>Samples (n)</t>
        </is>
      </c>
      <c r="B141" s="22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P141">
        <f>IF((CS$1+137)&gt;CQ$1,NA(),(CS$1+137)-4)</f>
        <v/>
      </c>
      <c r="CQ141">
        <f>IF((CS$1+137)&gt;CQ$1,NA(),INDEX('Data Entry'!$H$5:$BE$10004,(CS$1+137)-4,$B$21))</f>
        <v/>
      </c>
      <c r="CR141">
        <f>IF(ISNA(CP141),NA(),INDEX(Capability!$K$5:$K$54,$B$21))</f>
        <v/>
      </c>
      <c r="CS141">
        <f>IF(ISNA(CP141),NA(),INDEX(Capability!$J$5:$J$54,$B$21))</f>
        <v/>
      </c>
      <c r="CT141">
        <f>IF(ISNA(CP141),NA(),INDEX(Capability!$L$5:$L$54,$B$21))</f>
        <v/>
      </c>
      <c r="CU141">
        <f>IF(OR(ISNA(CQ141),ISNA(CQ140)),NA(),ABS(CQ141-CQ140))</f>
        <v/>
      </c>
      <c r="CV141">
        <f>IF(ISNA(CP141),NA(),INDEX(Capability!$N$5:$N$54,$B$21))</f>
        <v/>
      </c>
      <c r="CW141">
        <f>IF(ISNA(CP141),NA(),IF(OR(INDEX(Capability!$Q$5:$Q$54,$B$21)="",Settings!$F$7&lt;&gt;"Y"),NA(),INDEX(Capability!$Q$5:$Q$54,$B$21)))</f>
        <v/>
      </c>
      <c r="CX141">
        <f>IF(ISNA(CP141),NA(),IF(OR(INDEX(Capability!$P$5:$P$54,$B$21)="",Settings!$F$7&lt;&gt;"Y"),NA(),INDEX(Capability!$P$5:$P$54,$B$21)))</f>
        <v/>
      </c>
      <c r="DD141">
        <f>IF((DG$1+137)&gt;DE$1,NA(),(DG$1+137)-4)</f>
        <v/>
      </c>
      <c r="DE141">
        <f>IF((DG$1+137)&gt;DE$1,NA(),INDEX('Data Entry'!$H$5:$BE$10004,(DG$1+137)-4,$B$22))</f>
        <v/>
      </c>
      <c r="DF141">
        <f>IF(ISNA(DD141),NA(),INDEX(Capability!$K$5:$K$54,$B$22))</f>
        <v/>
      </c>
      <c r="DG141">
        <f>IF(ISNA(DD141),NA(),INDEX(Capability!$J$5:$J$54,$B$22))</f>
        <v/>
      </c>
      <c r="DH141">
        <f>IF(ISNA(DD141),NA(),INDEX(Capability!$L$5:$L$54,$B$22))</f>
        <v/>
      </c>
      <c r="DI141">
        <f>IF(OR(ISNA(DE141),ISNA(DE140)),NA(),ABS(DE141-DE140))</f>
        <v/>
      </c>
      <c r="DJ141">
        <f>IF(ISNA(DD141),NA(),INDEX(Capability!$N$5:$N$54,$B$22))</f>
        <v/>
      </c>
      <c r="DK141">
        <f>IF(ISNA(DD141),NA(),IF(OR(INDEX(Capability!$Q$5:$Q$54,$B$22)="",Settings!$F$7&lt;&gt;"Y"),NA(),INDEX(Capability!$Q$5:$Q$54,$B$22)))</f>
        <v/>
      </c>
      <c r="DL141">
        <f>IF(ISNA(DD141),NA(),IF(OR(INDEX(Capability!$P$5:$P$54,$B$22)="",Settings!$F$7&lt;&gt;"Y"),NA(),INDEX(Capability!$P$5:$P$54,$B$22)))</f>
        <v/>
      </c>
      <c r="DR141">
        <f>IF((DU$1+137)&gt;DS$1,NA(),(DU$1+137)-4)</f>
        <v/>
      </c>
      <c r="DS141">
        <f>IF((DU$1+137)&gt;DS$1,NA(),INDEX('Data Entry'!$H$5:$BE$10004,(DU$1+137)-4,$B$23))</f>
        <v/>
      </c>
      <c r="DT141">
        <f>IF(ISNA(DR141),NA(),INDEX(Capability!$K$5:$K$54,$B$23))</f>
        <v/>
      </c>
      <c r="DU141">
        <f>IF(ISNA(DR141),NA(),INDEX(Capability!$J$5:$J$54,$B$23))</f>
        <v/>
      </c>
      <c r="DV141">
        <f>IF(ISNA(DR141),NA(),INDEX(Capability!$L$5:$L$54,$B$23))</f>
        <v/>
      </c>
      <c r="DW141">
        <f>IF(OR(ISNA(DS141),ISNA(DS140)),NA(),ABS(DS141-DS140))</f>
        <v/>
      </c>
      <c r="DX141">
        <f>IF(ISNA(DR141),NA(),INDEX(Capability!$N$5:$N$54,$B$23))</f>
        <v/>
      </c>
      <c r="DY141">
        <f>IF(ISNA(DR141),NA(),IF(OR(INDEX(Capability!$Q$5:$Q$54,$B$23)="",Settings!$F$7&lt;&gt;"Y"),NA(),INDEX(Capability!$Q$5:$Q$54,$B$23)))</f>
        <v/>
      </c>
      <c r="DZ141">
        <f>IF(ISNA(DR141),NA(),IF(OR(INDEX(Capability!$P$5:$P$54,$B$23)="",Settings!$F$7&lt;&gt;"Y"),NA(),INDEX(Capability!$P$5:$P$54,$B$23)))</f>
        <v/>
      </c>
    </row>
    <row r="142">
      <c r="A142" s="37" t="inlineStr">
        <is>
          <t>DATA RANGE</t>
        </is>
      </c>
      <c r="B142" s="28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P142">
        <f>IF((CS$1+138)&gt;CQ$1,NA(),(CS$1+138)-4)</f>
        <v/>
      </c>
      <c r="CQ142">
        <f>IF((CS$1+138)&gt;CQ$1,NA(),INDEX('Data Entry'!$H$5:$BE$10004,(CS$1+138)-4,$B$21))</f>
        <v/>
      </c>
      <c r="CR142">
        <f>IF(ISNA(CP142),NA(),INDEX(Capability!$K$5:$K$54,$B$21))</f>
        <v/>
      </c>
      <c r="CS142">
        <f>IF(ISNA(CP142),NA(),INDEX(Capability!$J$5:$J$54,$B$21))</f>
        <v/>
      </c>
      <c r="CT142">
        <f>IF(ISNA(CP142),NA(),INDEX(Capability!$L$5:$L$54,$B$21))</f>
        <v/>
      </c>
      <c r="CU142">
        <f>IF(OR(ISNA(CQ142),ISNA(CQ141)),NA(),ABS(CQ142-CQ141))</f>
        <v/>
      </c>
      <c r="CV142">
        <f>IF(ISNA(CP142),NA(),INDEX(Capability!$N$5:$N$54,$B$21))</f>
        <v/>
      </c>
      <c r="CW142">
        <f>IF(ISNA(CP142),NA(),IF(OR(INDEX(Capability!$Q$5:$Q$54,$B$21)="",Settings!$F$7&lt;&gt;"Y"),NA(),INDEX(Capability!$Q$5:$Q$54,$B$21)))</f>
        <v/>
      </c>
      <c r="CX142">
        <f>IF(ISNA(CP142),NA(),IF(OR(INDEX(Capability!$P$5:$P$54,$B$21)="",Settings!$F$7&lt;&gt;"Y"),NA(),INDEX(Capability!$P$5:$P$54,$B$21)))</f>
        <v/>
      </c>
      <c r="DD142">
        <f>IF((DG$1+138)&gt;DE$1,NA(),(DG$1+138)-4)</f>
        <v/>
      </c>
      <c r="DE142">
        <f>IF((DG$1+138)&gt;DE$1,NA(),INDEX('Data Entry'!$H$5:$BE$10004,(DG$1+138)-4,$B$22))</f>
        <v/>
      </c>
      <c r="DF142">
        <f>IF(ISNA(DD142),NA(),INDEX(Capability!$K$5:$K$54,$B$22))</f>
        <v/>
      </c>
      <c r="DG142">
        <f>IF(ISNA(DD142),NA(),INDEX(Capability!$J$5:$J$54,$B$22))</f>
        <v/>
      </c>
      <c r="DH142">
        <f>IF(ISNA(DD142),NA(),INDEX(Capability!$L$5:$L$54,$B$22))</f>
        <v/>
      </c>
      <c r="DI142">
        <f>IF(OR(ISNA(DE142),ISNA(DE141)),NA(),ABS(DE142-DE141))</f>
        <v/>
      </c>
      <c r="DJ142">
        <f>IF(ISNA(DD142),NA(),INDEX(Capability!$N$5:$N$54,$B$22))</f>
        <v/>
      </c>
      <c r="DK142">
        <f>IF(ISNA(DD142),NA(),IF(OR(INDEX(Capability!$Q$5:$Q$54,$B$22)="",Settings!$F$7&lt;&gt;"Y"),NA(),INDEX(Capability!$Q$5:$Q$54,$B$22)))</f>
        <v/>
      </c>
      <c r="DL142">
        <f>IF(ISNA(DD142),NA(),IF(OR(INDEX(Capability!$P$5:$P$54,$B$22)="",Settings!$F$7&lt;&gt;"Y"),NA(),INDEX(Capability!$P$5:$P$54,$B$22)))</f>
        <v/>
      </c>
      <c r="DR142">
        <f>IF((DU$1+138)&gt;DS$1,NA(),(DU$1+138)-4)</f>
        <v/>
      </c>
      <c r="DS142">
        <f>IF((DU$1+138)&gt;DS$1,NA(),INDEX('Data Entry'!$H$5:$BE$10004,(DU$1+138)-4,$B$23))</f>
        <v/>
      </c>
      <c r="DT142">
        <f>IF(ISNA(DR142),NA(),INDEX(Capability!$K$5:$K$54,$B$23))</f>
        <v/>
      </c>
      <c r="DU142">
        <f>IF(ISNA(DR142),NA(),INDEX(Capability!$J$5:$J$54,$B$23))</f>
        <v/>
      </c>
      <c r="DV142">
        <f>IF(ISNA(DR142),NA(),INDEX(Capability!$L$5:$L$54,$B$23))</f>
        <v/>
      </c>
      <c r="DW142">
        <f>IF(OR(ISNA(DS142),ISNA(DS141)),NA(),ABS(DS142-DS141))</f>
        <v/>
      </c>
      <c r="DX142">
        <f>IF(ISNA(DR142),NA(),INDEX(Capability!$N$5:$N$54,$B$23))</f>
        <v/>
      </c>
      <c r="DY142">
        <f>IF(ISNA(DR142),NA(),IF(OR(INDEX(Capability!$Q$5:$Q$54,$B$23)="",Settings!$F$7&lt;&gt;"Y"),NA(),INDEX(Capability!$Q$5:$Q$54,$B$23)))</f>
        <v/>
      </c>
      <c r="DZ142">
        <f>IF(ISNA(DR142),NA(),IF(OR(INDEX(Capability!$P$5:$P$54,$B$23)="",Settings!$F$7&lt;&gt;"Y"),NA(),INDEX(Capability!$P$5:$P$54,$B$23)))</f>
        <v/>
      </c>
    </row>
    <row r="143">
      <c r="A143" s="35" t="inlineStr">
        <is>
          <t>Min</t>
        </is>
      </c>
      <c r="B143" s="23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P143">
        <f>IF((CS$1+139)&gt;CQ$1,NA(),(CS$1+139)-4)</f>
        <v/>
      </c>
      <c r="CQ143">
        <f>IF((CS$1+139)&gt;CQ$1,NA(),INDEX('Data Entry'!$H$5:$BE$10004,(CS$1+139)-4,$B$21))</f>
        <v/>
      </c>
      <c r="CR143">
        <f>IF(ISNA(CP143),NA(),INDEX(Capability!$K$5:$K$54,$B$21))</f>
        <v/>
      </c>
      <c r="CS143">
        <f>IF(ISNA(CP143),NA(),INDEX(Capability!$J$5:$J$54,$B$21))</f>
        <v/>
      </c>
      <c r="CT143">
        <f>IF(ISNA(CP143),NA(),INDEX(Capability!$L$5:$L$54,$B$21))</f>
        <v/>
      </c>
      <c r="CU143">
        <f>IF(OR(ISNA(CQ143),ISNA(CQ142)),NA(),ABS(CQ143-CQ142))</f>
        <v/>
      </c>
      <c r="CV143">
        <f>IF(ISNA(CP143),NA(),INDEX(Capability!$N$5:$N$54,$B$21))</f>
        <v/>
      </c>
      <c r="CW143">
        <f>IF(ISNA(CP143),NA(),IF(OR(INDEX(Capability!$Q$5:$Q$54,$B$21)="",Settings!$F$7&lt;&gt;"Y"),NA(),INDEX(Capability!$Q$5:$Q$54,$B$21)))</f>
        <v/>
      </c>
      <c r="CX143">
        <f>IF(ISNA(CP143),NA(),IF(OR(INDEX(Capability!$P$5:$P$54,$B$21)="",Settings!$F$7&lt;&gt;"Y"),NA(),INDEX(Capability!$P$5:$P$54,$B$21)))</f>
        <v/>
      </c>
      <c r="DD143">
        <f>IF((DG$1+139)&gt;DE$1,NA(),(DG$1+139)-4)</f>
        <v/>
      </c>
      <c r="DE143">
        <f>IF((DG$1+139)&gt;DE$1,NA(),INDEX('Data Entry'!$H$5:$BE$10004,(DG$1+139)-4,$B$22))</f>
        <v/>
      </c>
      <c r="DF143">
        <f>IF(ISNA(DD143),NA(),INDEX(Capability!$K$5:$K$54,$B$22))</f>
        <v/>
      </c>
      <c r="DG143">
        <f>IF(ISNA(DD143),NA(),INDEX(Capability!$J$5:$J$54,$B$22))</f>
        <v/>
      </c>
      <c r="DH143">
        <f>IF(ISNA(DD143),NA(),INDEX(Capability!$L$5:$L$54,$B$22))</f>
        <v/>
      </c>
      <c r="DI143">
        <f>IF(OR(ISNA(DE143),ISNA(DE142)),NA(),ABS(DE143-DE142))</f>
        <v/>
      </c>
      <c r="DJ143">
        <f>IF(ISNA(DD143),NA(),INDEX(Capability!$N$5:$N$54,$B$22))</f>
        <v/>
      </c>
      <c r="DK143">
        <f>IF(ISNA(DD143),NA(),IF(OR(INDEX(Capability!$Q$5:$Q$54,$B$22)="",Settings!$F$7&lt;&gt;"Y"),NA(),INDEX(Capability!$Q$5:$Q$54,$B$22)))</f>
        <v/>
      </c>
      <c r="DL143">
        <f>IF(ISNA(DD143),NA(),IF(OR(INDEX(Capability!$P$5:$P$54,$B$22)="",Settings!$F$7&lt;&gt;"Y"),NA(),INDEX(Capability!$P$5:$P$54,$B$22)))</f>
        <v/>
      </c>
      <c r="DR143">
        <f>IF((DU$1+139)&gt;DS$1,NA(),(DU$1+139)-4)</f>
        <v/>
      </c>
      <c r="DS143">
        <f>IF((DU$1+139)&gt;DS$1,NA(),INDEX('Data Entry'!$H$5:$BE$10004,(DU$1+139)-4,$B$23))</f>
        <v/>
      </c>
      <c r="DT143">
        <f>IF(ISNA(DR143),NA(),INDEX(Capability!$K$5:$K$54,$B$23))</f>
        <v/>
      </c>
      <c r="DU143">
        <f>IF(ISNA(DR143),NA(),INDEX(Capability!$J$5:$J$54,$B$23))</f>
        <v/>
      </c>
      <c r="DV143">
        <f>IF(ISNA(DR143),NA(),INDEX(Capability!$L$5:$L$54,$B$23))</f>
        <v/>
      </c>
      <c r="DW143">
        <f>IF(OR(ISNA(DS143),ISNA(DS142)),NA(),ABS(DS143-DS142))</f>
        <v/>
      </c>
      <c r="DX143">
        <f>IF(ISNA(DR143),NA(),INDEX(Capability!$N$5:$N$54,$B$23))</f>
        <v/>
      </c>
      <c r="DY143">
        <f>IF(ISNA(DR143),NA(),IF(OR(INDEX(Capability!$Q$5:$Q$54,$B$23)="",Settings!$F$7&lt;&gt;"Y"),NA(),INDEX(Capability!$Q$5:$Q$54,$B$23)))</f>
        <v/>
      </c>
      <c r="DZ143">
        <f>IF(ISNA(DR143),NA(),IF(OR(INDEX(Capability!$P$5:$P$54,$B$23)="",Settings!$F$7&lt;&gt;"Y"),NA(),INDEX(Capability!$P$5:$P$54,$B$23)))</f>
        <v/>
      </c>
    </row>
    <row r="144">
      <c r="A144" s="35" t="inlineStr">
        <is>
          <t>Max</t>
        </is>
      </c>
      <c r="B144" s="23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P144">
        <f>IF((CS$1+140)&gt;CQ$1,NA(),(CS$1+140)-4)</f>
        <v/>
      </c>
      <c r="CQ144">
        <f>IF((CS$1+140)&gt;CQ$1,NA(),INDEX('Data Entry'!$H$5:$BE$10004,(CS$1+140)-4,$B$21))</f>
        <v/>
      </c>
      <c r="CR144">
        <f>IF(ISNA(CP144),NA(),INDEX(Capability!$K$5:$K$54,$B$21))</f>
        <v/>
      </c>
      <c r="CS144">
        <f>IF(ISNA(CP144),NA(),INDEX(Capability!$J$5:$J$54,$B$21))</f>
        <v/>
      </c>
      <c r="CT144">
        <f>IF(ISNA(CP144),NA(),INDEX(Capability!$L$5:$L$54,$B$21))</f>
        <v/>
      </c>
      <c r="CU144">
        <f>IF(OR(ISNA(CQ144),ISNA(CQ143)),NA(),ABS(CQ144-CQ143))</f>
        <v/>
      </c>
      <c r="CV144">
        <f>IF(ISNA(CP144),NA(),INDEX(Capability!$N$5:$N$54,$B$21))</f>
        <v/>
      </c>
      <c r="CW144">
        <f>IF(ISNA(CP144),NA(),IF(OR(INDEX(Capability!$Q$5:$Q$54,$B$21)="",Settings!$F$7&lt;&gt;"Y"),NA(),INDEX(Capability!$Q$5:$Q$54,$B$21)))</f>
        <v/>
      </c>
      <c r="CX144">
        <f>IF(ISNA(CP144),NA(),IF(OR(INDEX(Capability!$P$5:$P$54,$B$21)="",Settings!$F$7&lt;&gt;"Y"),NA(),INDEX(Capability!$P$5:$P$54,$B$21)))</f>
        <v/>
      </c>
      <c r="DD144">
        <f>IF((DG$1+140)&gt;DE$1,NA(),(DG$1+140)-4)</f>
        <v/>
      </c>
      <c r="DE144">
        <f>IF((DG$1+140)&gt;DE$1,NA(),INDEX('Data Entry'!$H$5:$BE$10004,(DG$1+140)-4,$B$22))</f>
        <v/>
      </c>
      <c r="DF144">
        <f>IF(ISNA(DD144),NA(),INDEX(Capability!$K$5:$K$54,$B$22))</f>
        <v/>
      </c>
      <c r="DG144">
        <f>IF(ISNA(DD144),NA(),INDEX(Capability!$J$5:$J$54,$B$22))</f>
        <v/>
      </c>
      <c r="DH144">
        <f>IF(ISNA(DD144),NA(),INDEX(Capability!$L$5:$L$54,$B$22))</f>
        <v/>
      </c>
      <c r="DI144">
        <f>IF(OR(ISNA(DE144),ISNA(DE143)),NA(),ABS(DE144-DE143))</f>
        <v/>
      </c>
      <c r="DJ144">
        <f>IF(ISNA(DD144),NA(),INDEX(Capability!$N$5:$N$54,$B$22))</f>
        <v/>
      </c>
      <c r="DK144">
        <f>IF(ISNA(DD144),NA(),IF(OR(INDEX(Capability!$Q$5:$Q$54,$B$22)="",Settings!$F$7&lt;&gt;"Y"),NA(),INDEX(Capability!$Q$5:$Q$54,$B$22)))</f>
        <v/>
      </c>
      <c r="DL144">
        <f>IF(ISNA(DD144),NA(),IF(OR(INDEX(Capability!$P$5:$P$54,$B$22)="",Settings!$F$7&lt;&gt;"Y"),NA(),INDEX(Capability!$P$5:$P$54,$B$22)))</f>
        <v/>
      </c>
      <c r="DR144">
        <f>IF((DU$1+140)&gt;DS$1,NA(),(DU$1+140)-4)</f>
        <v/>
      </c>
      <c r="DS144">
        <f>IF((DU$1+140)&gt;DS$1,NA(),INDEX('Data Entry'!$H$5:$BE$10004,(DU$1+140)-4,$B$23))</f>
        <v/>
      </c>
      <c r="DT144">
        <f>IF(ISNA(DR144),NA(),INDEX(Capability!$K$5:$K$54,$B$23))</f>
        <v/>
      </c>
      <c r="DU144">
        <f>IF(ISNA(DR144),NA(),INDEX(Capability!$J$5:$J$54,$B$23))</f>
        <v/>
      </c>
      <c r="DV144">
        <f>IF(ISNA(DR144),NA(),INDEX(Capability!$L$5:$L$54,$B$23))</f>
        <v/>
      </c>
      <c r="DW144">
        <f>IF(OR(ISNA(DS144),ISNA(DS143)),NA(),ABS(DS144-DS143))</f>
        <v/>
      </c>
      <c r="DX144">
        <f>IF(ISNA(DR144),NA(),INDEX(Capability!$N$5:$N$54,$B$23))</f>
        <v/>
      </c>
      <c r="DY144">
        <f>IF(ISNA(DR144),NA(),IF(OR(INDEX(Capability!$Q$5:$Q$54,$B$23)="",Settings!$F$7&lt;&gt;"Y"),NA(),INDEX(Capability!$Q$5:$Q$54,$B$23)))</f>
        <v/>
      </c>
      <c r="DZ144">
        <f>IF(ISNA(DR144),NA(),IF(OR(INDEX(Capability!$P$5:$P$54,$B$23)="",Settings!$F$7&lt;&gt;"Y"),NA(),INDEX(Capability!$P$5:$P$54,$B$23)))</f>
        <v/>
      </c>
    </row>
    <row r="145">
      <c r="A145" s="35" t="inlineStr">
        <is>
          <t>Range</t>
        </is>
      </c>
      <c r="B145" s="23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P145">
        <f>IF((CS$1+141)&gt;CQ$1,NA(),(CS$1+141)-4)</f>
        <v/>
      </c>
      <c r="CQ145">
        <f>IF((CS$1+141)&gt;CQ$1,NA(),INDEX('Data Entry'!$H$5:$BE$10004,(CS$1+141)-4,$B$21))</f>
        <v/>
      </c>
      <c r="CR145">
        <f>IF(ISNA(CP145),NA(),INDEX(Capability!$K$5:$K$54,$B$21))</f>
        <v/>
      </c>
      <c r="CS145">
        <f>IF(ISNA(CP145),NA(),INDEX(Capability!$J$5:$J$54,$B$21))</f>
        <v/>
      </c>
      <c r="CT145">
        <f>IF(ISNA(CP145),NA(),INDEX(Capability!$L$5:$L$54,$B$21))</f>
        <v/>
      </c>
      <c r="CU145">
        <f>IF(OR(ISNA(CQ145),ISNA(CQ144)),NA(),ABS(CQ145-CQ144))</f>
        <v/>
      </c>
      <c r="CV145">
        <f>IF(ISNA(CP145),NA(),INDEX(Capability!$N$5:$N$54,$B$21))</f>
        <v/>
      </c>
      <c r="CW145">
        <f>IF(ISNA(CP145),NA(),IF(OR(INDEX(Capability!$Q$5:$Q$54,$B$21)="",Settings!$F$7&lt;&gt;"Y"),NA(),INDEX(Capability!$Q$5:$Q$54,$B$21)))</f>
        <v/>
      </c>
      <c r="CX145">
        <f>IF(ISNA(CP145),NA(),IF(OR(INDEX(Capability!$P$5:$P$54,$B$21)="",Settings!$F$7&lt;&gt;"Y"),NA(),INDEX(Capability!$P$5:$P$54,$B$21)))</f>
        <v/>
      </c>
      <c r="DD145">
        <f>IF((DG$1+141)&gt;DE$1,NA(),(DG$1+141)-4)</f>
        <v/>
      </c>
      <c r="DE145">
        <f>IF((DG$1+141)&gt;DE$1,NA(),INDEX('Data Entry'!$H$5:$BE$10004,(DG$1+141)-4,$B$22))</f>
        <v/>
      </c>
      <c r="DF145">
        <f>IF(ISNA(DD145),NA(),INDEX(Capability!$K$5:$K$54,$B$22))</f>
        <v/>
      </c>
      <c r="DG145">
        <f>IF(ISNA(DD145),NA(),INDEX(Capability!$J$5:$J$54,$B$22))</f>
        <v/>
      </c>
      <c r="DH145">
        <f>IF(ISNA(DD145),NA(),INDEX(Capability!$L$5:$L$54,$B$22))</f>
        <v/>
      </c>
      <c r="DI145">
        <f>IF(OR(ISNA(DE145),ISNA(DE144)),NA(),ABS(DE145-DE144))</f>
        <v/>
      </c>
      <c r="DJ145">
        <f>IF(ISNA(DD145),NA(),INDEX(Capability!$N$5:$N$54,$B$22))</f>
        <v/>
      </c>
      <c r="DK145">
        <f>IF(ISNA(DD145),NA(),IF(OR(INDEX(Capability!$Q$5:$Q$54,$B$22)="",Settings!$F$7&lt;&gt;"Y"),NA(),INDEX(Capability!$Q$5:$Q$54,$B$22)))</f>
        <v/>
      </c>
      <c r="DL145">
        <f>IF(ISNA(DD145),NA(),IF(OR(INDEX(Capability!$P$5:$P$54,$B$22)="",Settings!$F$7&lt;&gt;"Y"),NA(),INDEX(Capability!$P$5:$P$54,$B$22)))</f>
        <v/>
      </c>
      <c r="DR145">
        <f>IF((DU$1+141)&gt;DS$1,NA(),(DU$1+141)-4)</f>
        <v/>
      </c>
      <c r="DS145">
        <f>IF((DU$1+141)&gt;DS$1,NA(),INDEX('Data Entry'!$H$5:$BE$10004,(DU$1+141)-4,$B$23))</f>
        <v/>
      </c>
      <c r="DT145">
        <f>IF(ISNA(DR145),NA(),INDEX(Capability!$K$5:$K$54,$B$23))</f>
        <v/>
      </c>
      <c r="DU145">
        <f>IF(ISNA(DR145),NA(),INDEX(Capability!$J$5:$J$54,$B$23))</f>
        <v/>
      </c>
      <c r="DV145">
        <f>IF(ISNA(DR145),NA(),INDEX(Capability!$L$5:$L$54,$B$23))</f>
        <v/>
      </c>
      <c r="DW145">
        <f>IF(OR(ISNA(DS145),ISNA(DS144)),NA(),ABS(DS145-DS144))</f>
        <v/>
      </c>
      <c r="DX145">
        <f>IF(ISNA(DR145),NA(),INDEX(Capability!$N$5:$N$54,$B$23))</f>
        <v/>
      </c>
      <c r="DY145">
        <f>IF(ISNA(DR145),NA(),IF(OR(INDEX(Capability!$Q$5:$Q$54,$B$23)="",Settings!$F$7&lt;&gt;"Y"),NA(),INDEX(Capability!$Q$5:$Q$54,$B$23)))</f>
        <v/>
      </c>
      <c r="DZ145">
        <f>IF(ISNA(DR145),NA(),IF(OR(INDEX(Capability!$P$5:$P$54,$B$23)="",Settings!$F$7&lt;&gt;"Y"),NA(),INDEX(Capability!$P$5:$P$54,$B$23)))</f>
        <v/>
      </c>
    </row>
    <row r="146">
      <c r="A146" s="35" t="inlineStr">
        <is>
          <t>Mean</t>
        </is>
      </c>
      <c r="B146" s="23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P146">
        <f>IF((CS$1+142)&gt;CQ$1,NA(),(CS$1+142)-4)</f>
        <v/>
      </c>
      <c r="CQ146">
        <f>IF((CS$1+142)&gt;CQ$1,NA(),INDEX('Data Entry'!$H$5:$BE$10004,(CS$1+142)-4,$B$21))</f>
        <v/>
      </c>
      <c r="CR146">
        <f>IF(ISNA(CP146),NA(),INDEX(Capability!$K$5:$K$54,$B$21))</f>
        <v/>
      </c>
      <c r="CS146">
        <f>IF(ISNA(CP146),NA(),INDEX(Capability!$J$5:$J$54,$B$21))</f>
        <v/>
      </c>
      <c r="CT146">
        <f>IF(ISNA(CP146),NA(),INDEX(Capability!$L$5:$L$54,$B$21))</f>
        <v/>
      </c>
      <c r="CU146">
        <f>IF(OR(ISNA(CQ146),ISNA(CQ145)),NA(),ABS(CQ146-CQ145))</f>
        <v/>
      </c>
      <c r="CV146">
        <f>IF(ISNA(CP146),NA(),INDEX(Capability!$N$5:$N$54,$B$21))</f>
        <v/>
      </c>
      <c r="CW146">
        <f>IF(ISNA(CP146),NA(),IF(OR(INDEX(Capability!$Q$5:$Q$54,$B$21)="",Settings!$F$7&lt;&gt;"Y"),NA(),INDEX(Capability!$Q$5:$Q$54,$B$21)))</f>
        <v/>
      </c>
      <c r="CX146">
        <f>IF(ISNA(CP146),NA(),IF(OR(INDEX(Capability!$P$5:$P$54,$B$21)="",Settings!$F$7&lt;&gt;"Y"),NA(),INDEX(Capability!$P$5:$P$54,$B$21)))</f>
        <v/>
      </c>
      <c r="DD146">
        <f>IF((DG$1+142)&gt;DE$1,NA(),(DG$1+142)-4)</f>
        <v/>
      </c>
      <c r="DE146">
        <f>IF((DG$1+142)&gt;DE$1,NA(),INDEX('Data Entry'!$H$5:$BE$10004,(DG$1+142)-4,$B$22))</f>
        <v/>
      </c>
      <c r="DF146">
        <f>IF(ISNA(DD146),NA(),INDEX(Capability!$K$5:$K$54,$B$22))</f>
        <v/>
      </c>
      <c r="DG146">
        <f>IF(ISNA(DD146),NA(),INDEX(Capability!$J$5:$J$54,$B$22))</f>
        <v/>
      </c>
      <c r="DH146">
        <f>IF(ISNA(DD146),NA(),INDEX(Capability!$L$5:$L$54,$B$22))</f>
        <v/>
      </c>
      <c r="DI146">
        <f>IF(OR(ISNA(DE146),ISNA(DE145)),NA(),ABS(DE146-DE145))</f>
        <v/>
      </c>
      <c r="DJ146">
        <f>IF(ISNA(DD146),NA(),INDEX(Capability!$N$5:$N$54,$B$22))</f>
        <v/>
      </c>
      <c r="DK146">
        <f>IF(ISNA(DD146),NA(),IF(OR(INDEX(Capability!$Q$5:$Q$54,$B$22)="",Settings!$F$7&lt;&gt;"Y"),NA(),INDEX(Capability!$Q$5:$Q$54,$B$22)))</f>
        <v/>
      </c>
      <c r="DL146">
        <f>IF(ISNA(DD146),NA(),IF(OR(INDEX(Capability!$P$5:$P$54,$B$22)="",Settings!$F$7&lt;&gt;"Y"),NA(),INDEX(Capability!$P$5:$P$54,$B$22)))</f>
        <v/>
      </c>
      <c r="DR146">
        <f>IF((DU$1+142)&gt;DS$1,NA(),(DU$1+142)-4)</f>
        <v/>
      </c>
      <c r="DS146">
        <f>IF((DU$1+142)&gt;DS$1,NA(),INDEX('Data Entry'!$H$5:$BE$10004,(DU$1+142)-4,$B$23))</f>
        <v/>
      </c>
      <c r="DT146">
        <f>IF(ISNA(DR146),NA(),INDEX(Capability!$K$5:$K$54,$B$23))</f>
        <v/>
      </c>
      <c r="DU146">
        <f>IF(ISNA(DR146),NA(),INDEX(Capability!$J$5:$J$54,$B$23))</f>
        <v/>
      </c>
      <c r="DV146">
        <f>IF(ISNA(DR146),NA(),INDEX(Capability!$L$5:$L$54,$B$23))</f>
        <v/>
      </c>
      <c r="DW146">
        <f>IF(OR(ISNA(DS146),ISNA(DS145)),NA(),ABS(DS146-DS145))</f>
        <v/>
      </c>
      <c r="DX146">
        <f>IF(ISNA(DR146),NA(),INDEX(Capability!$N$5:$N$54,$B$23))</f>
        <v/>
      </c>
      <c r="DY146">
        <f>IF(ISNA(DR146),NA(),IF(OR(INDEX(Capability!$Q$5:$Q$54,$B$23)="",Settings!$F$7&lt;&gt;"Y"),NA(),INDEX(Capability!$Q$5:$Q$54,$B$23)))</f>
        <v/>
      </c>
      <c r="DZ146">
        <f>IF(ISNA(DR146),NA(),IF(OR(INDEX(Capability!$P$5:$P$54,$B$23)="",Settings!$F$7&lt;&gt;"Y"),NA(),INDEX(Capability!$P$5:$P$54,$B$23)))</f>
        <v/>
      </c>
    </row>
    <row r="147">
      <c r="A147" s="35" t="inlineStr">
        <is>
          <t>Median</t>
        </is>
      </c>
      <c r="B147" s="23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P147">
        <f>IF((CS$1+143)&gt;CQ$1,NA(),(CS$1+143)-4)</f>
        <v/>
      </c>
      <c r="CQ147">
        <f>IF((CS$1+143)&gt;CQ$1,NA(),INDEX('Data Entry'!$H$5:$BE$10004,(CS$1+143)-4,$B$21))</f>
        <v/>
      </c>
      <c r="CR147">
        <f>IF(ISNA(CP147),NA(),INDEX(Capability!$K$5:$K$54,$B$21))</f>
        <v/>
      </c>
      <c r="CS147">
        <f>IF(ISNA(CP147),NA(),INDEX(Capability!$J$5:$J$54,$B$21))</f>
        <v/>
      </c>
      <c r="CT147">
        <f>IF(ISNA(CP147),NA(),INDEX(Capability!$L$5:$L$54,$B$21))</f>
        <v/>
      </c>
      <c r="CU147">
        <f>IF(OR(ISNA(CQ147),ISNA(CQ146)),NA(),ABS(CQ147-CQ146))</f>
        <v/>
      </c>
      <c r="CV147">
        <f>IF(ISNA(CP147),NA(),INDEX(Capability!$N$5:$N$54,$B$21))</f>
        <v/>
      </c>
      <c r="CW147">
        <f>IF(ISNA(CP147),NA(),IF(OR(INDEX(Capability!$Q$5:$Q$54,$B$21)="",Settings!$F$7&lt;&gt;"Y"),NA(),INDEX(Capability!$Q$5:$Q$54,$B$21)))</f>
        <v/>
      </c>
      <c r="CX147">
        <f>IF(ISNA(CP147),NA(),IF(OR(INDEX(Capability!$P$5:$P$54,$B$21)="",Settings!$F$7&lt;&gt;"Y"),NA(),INDEX(Capability!$P$5:$P$54,$B$21)))</f>
        <v/>
      </c>
      <c r="DD147">
        <f>IF((DG$1+143)&gt;DE$1,NA(),(DG$1+143)-4)</f>
        <v/>
      </c>
      <c r="DE147">
        <f>IF((DG$1+143)&gt;DE$1,NA(),INDEX('Data Entry'!$H$5:$BE$10004,(DG$1+143)-4,$B$22))</f>
        <v/>
      </c>
      <c r="DF147">
        <f>IF(ISNA(DD147),NA(),INDEX(Capability!$K$5:$K$54,$B$22))</f>
        <v/>
      </c>
      <c r="DG147">
        <f>IF(ISNA(DD147),NA(),INDEX(Capability!$J$5:$J$54,$B$22))</f>
        <v/>
      </c>
      <c r="DH147">
        <f>IF(ISNA(DD147),NA(),INDEX(Capability!$L$5:$L$54,$B$22))</f>
        <v/>
      </c>
      <c r="DI147">
        <f>IF(OR(ISNA(DE147),ISNA(DE146)),NA(),ABS(DE147-DE146))</f>
        <v/>
      </c>
      <c r="DJ147">
        <f>IF(ISNA(DD147),NA(),INDEX(Capability!$N$5:$N$54,$B$22))</f>
        <v/>
      </c>
      <c r="DK147">
        <f>IF(ISNA(DD147),NA(),IF(OR(INDEX(Capability!$Q$5:$Q$54,$B$22)="",Settings!$F$7&lt;&gt;"Y"),NA(),INDEX(Capability!$Q$5:$Q$54,$B$22)))</f>
        <v/>
      </c>
      <c r="DL147">
        <f>IF(ISNA(DD147),NA(),IF(OR(INDEX(Capability!$P$5:$P$54,$B$22)="",Settings!$F$7&lt;&gt;"Y"),NA(),INDEX(Capability!$P$5:$P$54,$B$22)))</f>
        <v/>
      </c>
      <c r="DR147">
        <f>IF((DU$1+143)&gt;DS$1,NA(),(DU$1+143)-4)</f>
        <v/>
      </c>
      <c r="DS147">
        <f>IF((DU$1+143)&gt;DS$1,NA(),INDEX('Data Entry'!$H$5:$BE$10004,(DU$1+143)-4,$B$23))</f>
        <v/>
      </c>
      <c r="DT147">
        <f>IF(ISNA(DR147),NA(),INDEX(Capability!$K$5:$K$54,$B$23))</f>
        <v/>
      </c>
      <c r="DU147">
        <f>IF(ISNA(DR147),NA(),INDEX(Capability!$J$5:$J$54,$B$23))</f>
        <v/>
      </c>
      <c r="DV147">
        <f>IF(ISNA(DR147),NA(),INDEX(Capability!$L$5:$L$54,$B$23))</f>
        <v/>
      </c>
      <c r="DW147">
        <f>IF(OR(ISNA(DS147),ISNA(DS146)),NA(),ABS(DS147-DS146))</f>
        <v/>
      </c>
      <c r="DX147">
        <f>IF(ISNA(DR147),NA(),INDEX(Capability!$N$5:$N$54,$B$23))</f>
        <v/>
      </c>
      <c r="DY147">
        <f>IF(ISNA(DR147),NA(),IF(OR(INDEX(Capability!$Q$5:$Q$54,$B$23)="",Settings!$F$7&lt;&gt;"Y"),NA(),INDEX(Capability!$Q$5:$Q$54,$B$23)))</f>
        <v/>
      </c>
      <c r="DZ147">
        <f>IF(ISNA(DR147),NA(),IF(OR(INDEX(Capability!$P$5:$P$54,$B$23)="",Settings!$F$7&lt;&gt;"Y"),NA(),INDEX(Capability!$P$5:$P$54,$B$23)))</f>
        <v/>
      </c>
    </row>
    <row r="148">
      <c r="A148" s="35" t="inlineStr">
        <is>
          <t>Std Dev (overall)</t>
        </is>
      </c>
      <c r="B148" s="23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P148">
        <f>IF((CS$1+144)&gt;CQ$1,NA(),(CS$1+144)-4)</f>
        <v/>
      </c>
      <c r="CQ148">
        <f>IF((CS$1+144)&gt;CQ$1,NA(),INDEX('Data Entry'!$H$5:$BE$10004,(CS$1+144)-4,$B$21))</f>
        <v/>
      </c>
      <c r="CR148">
        <f>IF(ISNA(CP148),NA(),INDEX(Capability!$K$5:$K$54,$B$21))</f>
        <v/>
      </c>
      <c r="CS148">
        <f>IF(ISNA(CP148),NA(),INDEX(Capability!$J$5:$J$54,$B$21))</f>
        <v/>
      </c>
      <c r="CT148">
        <f>IF(ISNA(CP148),NA(),INDEX(Capability!$L$5:$L$54,$B$21))</f>
        <v/>
      </c>
      <c r="CU148">
        <f>IF(OR(ISNA(CQ148),ISNA(CQ147)),NA(),ABS(CQ148-CQ147))</f>
        <v/>
      </c>
      <c r="CV148">
        <f>IF(ISNA(CP148),NA(),INDEX(Capability!$N$5:$N$54,$B$21))</f>
        <v/>
      </c>
      <c r="CW148">
        <f>IF(ISNA(CP148),NA(),IF(OR(INDEX(Capability!$Q$5:$Q$54,$B$21)="",Settings!$F$7&lt;&gt;"Y"),NA(),INDEX(Capability!$Q$5:$Q$54,$B$21)))</f>
        <v/>
      </c>
      <c r="CX148">
        <f>IF(ISNA(CP148),NA(),IF(OR(INDEX(Capability!$P$5:$P$54,$B$21)="",Settings!$F$7&lt;&gt;"Y"),NA(),INDEX(Capability!$P$5:$P$54,$B$21)))</f>
        <v/>
      </c>
      <c r="DD148">
        <f>IF((DG$1+144)&gt;DE$1,NA(),(DG$1+144)-4)</f>
        <v/>
      </c>
      <c r="DE148">
        <f>IF((DG$1+144)&gt;DE$1,NA(),INDEX('Data Entry'!$H$5:$BE$10004,(DG$1+144)-4,$B$22))</f>
        <v/>
      </c>
      <c r="DF148">
        <f>IF(ISNA(DD148),NA(),INDEX(Capability!$K$5:$K$54,$B$22))</f>
        <v/>
      </c>
      <c r="DG148">
        <f>IF(ISNA(DD148),NA(),INDEX(Capability!$J$5:$J$54,$B$22))</f>
        <v/>
      </c>
      <c r="DH148">
        <f>IF(ISNA(DD148),NA(),INDEX(Capability!$L$5:$L$54,$B$22))</f>
        <v/>
      </c>
      <c r="DI148">
        <f>IF(OR(ISNA(DE148),ISNA(DE147)),NA(),ABS(DE148-DE147))</f>
        <v/>
      </c>
      <c r="DJ148">
        <f>IF(ISNA(DD148),NA(),INDEX(Capability!$N$5:$N$54,$B$22))</f>
        <v/>
      </c>
      <c r="DK148">
        <f>IF(ISNA(DD148),NA(),IF(OR(INDEX(Capability!$Q$5:$Q$54,$B$22)="",Settings!$F$7&lt;&gt;"Y"),NA(),INDEX(Capability!$Q$5:$Q$54,$B$22)))</f>
        <v/>
      </c>
      <c r="DL148">
        <f>IF(ISNA(DD148),NA(),IF(OR(INDEX(Capability!$P$5:$P$54,$B$22)="",Settings!$F$7&lt;&gt;"Y"),NA(),INDEX(Capability!$P$5:$P$54,$B$22)))</f>
        <v/>
      </c>
      <c r="DR148">
        <f>IF((DU$1+144)&gt;DS$1,NA(),(DU$1+144)-4)</f>
        <v/>
      </c>
      <c r="DS148">
        <f>IF((DU$1+144)&gt;DS$1,NA(),INDEX('Data Entry'!$H$5:$BE$10004,(DU$1+144)-4,$B$23))</f>
        <v/>
      </c>
      <c r="DT148">
        <f>IF(ISNA(DR148),NA(),INDEX(Capability!$K$5:$K$54,$B$23))</f>
        <v/>
      </c>
      <c r="DU148">
        <f>IF(ISNA(DR148),NA(),INDEX(Capability!$J$5:$J$54,$B$23))</f>
        <v/>
      </c>
      <c r="DV148">
        <f>IF(ISNA(DR148),NA(),INDEX(Capability!$L$5:$L$54,$B$23))</f>
        <v/>
      </c>
      <c r="DW148">
        <f>IF(OR(ISNA(DS148),ISNA(DS147)),NA(),ABS(DS148-DS147))</f>
        <v/>
      </c>
      <c r="DX148">
        <f>IF(ISNA(DR148),NA(),INDEX(Capability!$N$5:$N$54,$B$23))</f>
        <v/>
      </c>
      <c r="DY148">
        <f>IF(ISNA(DR148),NA(),IF(OR(INDEX(Capability!$Q$5:$Q$54,$B$23)="",Settings!$F$7&lt;&gt;"Y"),NA(),INDEX(Capability!$Q$5:$Q$54,$B$23)))</f>
        <v/>
      </c>
      <c r="DZ148">
        <f>IF(ISNA(DR148),NA(),IF(OR(INDEX(Capability!$P$5:$P$54,$B$23)="",Settings!$F$7&lt;&gt;"Y"),NA(),INDEX(Capability!$P$5:$P$54,$B$23)))</f>
        <v/>
      </c>
    </row>
    <row r="149">
      <c r="A149" s="35" t="inlineStr">
        <is>
          <t>Sigma (within)</t>
        </is>
      </c>
      <c r="B149" s="23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P149">
        <f>IF((CS$1+145)&gt;CQ$1,NA(),(CS$1+145)-4)</f>
        <v/>
      </c>
      <c r="CQ149">
        <f>IF((CS$1+145)&gt;CQ$1,NA(),INDEX('Data Entry'!$H$5:$BE$10004,(CS$1+145)-4,$B$21))</f>
        <v/>
      </c>
      <c r="CR149">
        <f>IF(ISNA(CP149),NA(),INDEX(Capability!$K$5:$K$54,$B$21))</f>
        <v/>
      </c>
      <c r="CS149">
        <f>IF(ISNA(CP149),NA(),INDEX(Capability!$J$5:$J$54,$B$21))</f>
        <v/>
      </c>
      <c r="CT149">
        <f>IF(ISNA(CP149),NA(),INDEX(Capability!$L$5:$L$54,$B$21))</f>
        <v/>
      </c>
      <c r="CU149">
        <f>IF(OR(ISNA(CQ149),ISNA(CQ148)),NA(),ABS(CQ149-CQ148))</f>
        <v/>
      </c>
      <c r="CV149">
        <f>IF(ISNA(CP149),NA(),INDEX(Capability!$N$5:$N$54,$B$21))</f>
        <v/>
      </c>
      <c r="CW149">
        <f>IF(ISNA(CP149),NA(),IF(OR(INDEX(Capability!$Q$5:$Q$54,$B$21)="",Settings!$F$7&lt;&gt;"Y"),NA(),INDEX(Capability!$Q$5:$Q$54,$B$21)))</f>
        <v/>
      </c>
      <c r="CX149">
        <f>IF(ISNA(CP149),NA(),IF(OR(INDEX(Capability!$P$5:$P$54,$B$21)="",Settings!$F$7&lt;&gt;"Y"),NA(),INDEX(Capability!$P$5:$P$54,$B$21)))</f>
        <v/>
      </c>
      <c r="DD149">
        <f>IF((DG$1+145)&gt;DE$1,NA(),(DG$1+145)-4)</f>
        <v/>
      </c>
      <c r="DE149">
        <f>IF((DG$1+145)&gt;DE$1,NA(),INDEX('Data Entry'!$H$5:$BE$10004,(DG$1+145)-4,$B$22))</f>
        <v/>
      </c>
      <c r="DF149">
        <f>IF(ISNA(DD149),NA(),INDEX(Capability!$K$5:$K$54,$B$22))</f>
        <v/>
      </c>
      <c r="DG149">
        <f>IF(ISNA(DD149),NA(),INDEX(Capability!$J$5:$J$54,$B$22))</f>
        <v/>
      </c>
      <c r="DH149">
        <f>IF(ISNA(DD149),NA(),INDEX(Capability!$L$5:$L$54,$B$22))</f>
        <v/>
      </c>
      <c r="DI149">
        <f>IF(OR(ISNA(DE149),ISNA(DE148)),NA(),ABS(DE149-DE148))</f>
        <v/>
      </c>
      <c r="DJ149">
        <f>IF(ISNA(DD149),NA(),INDEX(Capability!$N$5:$N$54,$B$22))</f>
        <v/>
      </c>
      <c r="DK149">
        <f>IF(ISNA(DD149),NA(),IF(OR(INDEX(Capability!$Q$5:$Q$54,$B$22)="",Settings!$F$7&lt;&gt;"Y"),NA(),INDEX(Capability!$Q$5:$Q$54,$B$22)))</f>
        <v/>
      </c>
      <c r="DL149">
        <f>IF(ISNA(DD149),NA(),IF(OR(INDEX(Capability!$P$5:$P$54,$B$22)="",Settings!$F$7&lt;&gt;"Y"),NA(),INDEX(Capability!$P$5:$P$54,$B$22)))</f>
        <v/>
      </c>
      <c r="DR149">
        <f>IF((DU$1+145)&gt;DS$1,NA(),(DU$1+145)-4)</f>
        <v/>
      </c>
      <c r="DS149">
        <f>IF((DU$1+145)&gt;DS$1,NA(),INDEX('Data Entry'!$H$5:$BE$10004,(DU$1+145)-4,$B$23))</f>
        <v/>
      </c>
      <c r="DT149">
        <f>IF(ISNA(DR149),NA(),INDEX(Capability!$K$5:$K$54,$B$23))</f>
        <v/>
      </c>
      <c r="DU149">
        <f>IF(ISNA(DR149),NA(),INDEX(Capability!$J$5:$J$54,$B$23))</f>
        <v/>
      </c>
      <c r="DV149">
        <f>IF(ISNA(DR149),NA(),INDEX(Capability!$L$5:$L$54,$B$23))</f>
        <v/>
      </c>
      <c r="DW149">
        <f>IF(OR(ISNA(DS149),ISNA(DS148)),NA(),ABS(DS149-DS148))</f>
        <v/>
      </c>
      <c r="DX149">
        <f>IF(ISNA(DR149),NA(),INDEX(Capability!$N$5:$N$54,$B$23))</f>
        <v/>
      </c>
      <c r="DY149">
        <f>IF(ISNA(DR149),NA(),IF(OR(INDEX(Capability!$Q$5:$Q$54,$B$23)="",Settings!$F$7&lt;&gt;"Y"),NA(),INDEX(Capability!$Q$5:$Q$54,$B$23)))</f>
        <v/>
      </c>
      <c r="DZ149">
        <f>IF(ISNA(DR149),NA(),IF(OR(INDEX(Capability!$P$5:$P$54,$B$23)="",Settings!$F$7&lt;&gt;"Y"),NA(),INDEX(Capability!$P$5:$P$54,$B$23)))</f>
        <v/>
      </c>
    </row>
    <row r="150">
      <c r="A150" s="37" t="inlineStr">
        <is>
          <t>CONTROL</t>
        </is>
      </c>
      <c r="B150" s="28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P150">
        <f>IF((CS$1+146)&gt;CQ$1,NA(),(CS$1+146)-4)</f>
        <v/>
      </c>
      <c r="CQ150">
        <f>IF((CS$1+146)&gt;CQ$1,NA(),INDEX('Data Entry'!$H$5:$BE$10004,(CS$1+146)-4,$B$21))</f>
        <v/>
      </c>
      <c r="CR150">
        <f>IF(ISNA(CP150),NA(),INDEX(Capability!$K$5:$K$54,$B$21))</f>
        <v/>
      </c>
      <c r="CS150">
        <f>IF(ISNA(CP150),NA(),INDEX(Capability!$J$5:$J$54,$B$21))</f>
        <v/>
      </c>
      <c r="CT150">
        <f>IF(ISNA(CP150),NA(),INDEX(Capability!$L$5:$L$54,$B$21))</f>
        <v/>
      </c>
      <c r="CU150">
        <f>IF(OR(ISNA(CQ150),ISNA(CQ149)),NA(),ABS(CQ150-CQ149))</f>
        <v/>
      </c>
      <c r="CV150">
        <f>IF(ISNA(CP150),NA(),INDEX(Capability!$N$5:$N$54,$B$21))</f>
        <v/>
      </c>
      <c r="CW150">
        <f>IF(ISNA(CP150),NA(),IF(OR(INDEX(Capability!$Q$5:$Q$54,$B$21)="",Settings!$F$7&lt;&gt;"Y"),NA(),INDEX(Capability!$Q$5:$Q$54,$B$21)))</f>
        <v/>
      </c>
      <c r="CX150">
        <f>IF(ISNA(CP150),NA(),IF(OR(INDEX(Capability!$P$5:$P$54,$B$21)="",Settings!$F$7&lt;&gt;"Y"),NA(),INDEX(Capability!$P$5:$P$54,$B$21)))</f>
        <v/>
      </c>
      <c r="DD150">
        <f>IF((DG$1+146)&gt;DE$1,NA(),(DG$1+146)-4)</f>
        <v/>
      </c>
      <c r="DE150">
        <f>IF((DG$1+146)&gt;DE$1,NA(),INDEX('Data Entry'!$H$5:$BE$10004,(DG$1+146)-4,$B$22))</f>
        <v/>
      </c>
      <c r="DF150">
        <f>IF(ISNA(DD150),NA(),INDEX(Capability!$K$5:$K$54,$B$22))</f>
        <v/>
      </c>
      <c r="DG150">
        <f>IF(ISNA(DD150),NA(),INDEX(Capability!$J$5:$J$54,$B$22))</f>
        <v/>
      </c>
      <c r="DH150">
        <f>IF(ISNA(DD150),NA(),INDEX(Capability!$L$5:$L$54,$B$22))</f>
        <v/>
      </c>
      <c r="DI150">
        <f>IF(OR(ISNA(DE150),ISNA(DE149)),NA(),ABS(DE150-DE149))</f>
        <v/>
      </c>
      <c r="DJ150">
        <f>IF(ISNA(DD150),NA(),INDEX(Capability!$N$5:$N$54,$B$22))</f>
        <v/>
      </c>
      <c r="DK150">
        <f>IF(ISNA(DD150),NA(),IF(OR(INDEX(Capability!$Q$5:$Q$54,$B$22)="",Settings!$F$7&lt;&gt;"Y"),NA(),INDEX(Capability!$Q$5:$Q$54,$B$22)))</f>
        <v/>
      </c>
      <c r="DL150">
        <f>IF(ISNA(DD150),NA(),IF(OR(INDEX(Capability!$P$5:$P$54,$B$22)="",Settings!$F$7&lt;&gt;"Y"),NA(),INDEX(Capability!$P$5:$P$54,$B$22)))</f>
        <v/>
      </c>
      <c r="DR150">
        <f>IF((DU$1+146)&gt;DS$1,NA(),(DU$1+146)-4)</f>
        <v/>
      </c>
      <c r="DS150">
        <f>IF((DU$1+146)&gt;DS$1,NA(),INDEX('Data Entry'!$H$5:$BE$10004,(DU$1+146)-4,$B$23))</f>
        <v/>
      </c>
      <c r="DT150">
        <f>IF(ISNA(DR150),NA(),INDEX(Capability!$K$5:$K$54,$B$23))</f>
        <v/>
      </c>
      <c r="DU150">
        <f>IF(ISNA(DR150),NA(),INDEX(Capability!$J$5:$J$54,$B$23))</f>
        <v/>
      </c>
      <c r="DV150">
        <f>IF(ISNA(DR150),NA(),INDEX(Capability!$L$5:$L$54,$B$23))</f>
        <v/>
      </c>
      <c r="DW150">
        <f>IF(OR(ISNA(DS150),ISNA(DS149)),NA(),ABS(DS150-DS149))</f>
        <v/>
      </c>
      <c r="DX150">
        <f>IF(ISNA(DR150),NA(),INDEX(Capability!$N$5:$N$54,$B$23))</f>
        <v/>
      </c>
      <c r="DY150">
        <f>IF(ISNA(DR150),NA(),IF(OR(INDEX(Capability!$Q$5:$Q$54,$B$23)="",Settings!$F$7&lt;&gt;"Y"),NA(),INDEX(Capability!$Q$5:$Q$54,$B$23)))</f>
        <v/>
      </c>
      <c r="DZ150">
        <f>IF(ISNA(DR150),NA(),IF(OR(INDEX(Capability!$P$5:$P$54,$B$23)="",Settings!$F$7&lt;&gt;"Y"),NA(),INDEX(Capability!$P$5:$P$54,$B$23)))</f>
        <v/>
      </c>
    </row>
    <row r="151">
      <c r="A151" s="35" t="inlineStr">
        <is>
          <t>UCL</t>
        </is>
      </c>
      <c r="B151" s="23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P151">
        <f>IF((CS$1+147)&gt;CQ$1,NA(),(CS$1+147)-4)</f>
        <v/>
      </c>
      <c r="CQ151">
        <f>IF((CS$1+147)&gt;CQ$1,NA(),INDEX('Data Entry'!$H$5:$BE$10004,(CS$1+147)-4,$B$21))</f>
        <v/>
      </c>
      <c r="CR151">
        <f>IF(ISNA(CP151),NA(),INDEX(Capability!$K$5:$K$54,$B$21))</f>
        <v/>
      </c>
      <c r="CS151">
        <f>IF(ISNA(CP151),NA(),INDEX(Capability!$J$5:$J$54,$B$21))</f>
        <v/>
      </c>
      <c r="CT151">
        <f>IF(ISNA(CP151),NA(),INDEX(Capability!$L$5:$L$54,$B$21))</f>
        <v/>
      </c>
      <c r="CU151">
        <f>IF(OR(ISNA(CQ151),ISNA(CQ150)),NA(),ABS(CQ151-CQ150))</f>
        <v/>
      </c>
      <c r="CV151">
        <f>IF(ISNA(CP151),NA(),INDEX(Capability!$N$5:$N$54,$B$21))</f>
        <v/>
      </c>
      <c r="CW151">
        <f>IF(ISNA(CP151),NA(),IF(OR(INDEX(Capability!$Q$5:$Q$54,$B$21)="",Settings!$F$7&lt;&gt;"Y"),NA(),INDEX(Capability!$Q$5:$Q$54,$B$21)))</f>
        <v/>
      </c>
      <c r="CX151">
        <f>IF(ISNA(CP151),NA(),IF(OR(INDEX(Capability!$P$5:$P$54,$B$21)="",Settings!$F$7&lt;&gt;"Y"),NA(),INDEX(Capability!$P$5:$P$54,$B$21)))</f>
        <v/>
      </c>
      <c r="DD151">
        <f>IF((DG$1+147)&gt;DE$1,NA(),(DG$1+147)-4)</f>
        <v/>
      </c>
      <c r="DE151">
        <f>IF((DG$1+147)&gt;DE$1,NA(),INDEX('Data Entry'!$H$5:$BE$10004,(DG$1+147)-4,$B$22))</f>
        <v/>
      </c>
      <c r="DF151">
        <f>IF(ISNA(DD151),NA(),INDEX(Capability!$K$5:$K$54,$B$22))</f>
        <v/>
      </c>
      <c r="DG151">
        <f>IF(ISNA(DD151),NA(),INDEX(Capability!$J$5:$J$54,$B$22))</f>
        <v/>
      </c>
      <c r="DH151">
        <f>IF(ISNA(DD151),NA(),INDEX(Capability!$L$5:$L$54,$B$22))</f>
        <v/>
      </c>
      <c r="DI151">
        <f>IF(OR(ISNA(DE151),ISNA(DE150)),NA(),ABS(DE151-DE150))</f>
        <v/>
      </c>
      <c r="DJ151">
        <f>IF(ISNA(DD151),NA(),INDEX(Capability!$N$5:$N$54,$B$22))</f>
        <v/>
      </c>
      <c r="DK151">
        <f>IF(ISNA(DD151),NA(),IF(OR(INDEX(Capability!$Q$5:$Q$54,$B$22)="",Settings!$F$7&lt;&gt;"Y"),NA(),INDEX(Capability!$Q$5:$Q$54,$B$22)))</f>
        <v/>
      </c>
      <c r="DL151">
        <f>IF(ISNA(DD151),NA(),IF(OR(INDEX(Capability!$P$5:$P$54,$B$22)="",Settings!$F$7&lt;&gt;"Y"),NA(),INDEX(Capability!$P$5:$P$54,$B$22)))</f>
        <v/>
      </c>
      <c r="DR151">
        <f>IF((DU$1+147)&gt;DS$1,NA(),(DU$1+147)-4)</f>
        <v/>
      </c>
      <c r="DS151">
        <f>IF((DU$1+147)&gt;DS$1,NA(),INDEX('Data Entry'!$H$5:$BE$10004,(DU$1+147)-4,$B$23))</f>
        <v/>
      </c>
      <c r="DT151">
        <f>IF(ISNA(DR151),NA(),INDEX(Capability!$K$5:$K$54,$B$23))</f>
        <v/>
      </c>
      <c r="DU151">
        <f>IF(ISNA(DR151),NA(),INDEX(Capability!$J$5:$J$54,$B$23))</f>
        <v/>
      </c>
      <c r="DV151">
        <f>IF(ISNA(DR151),NA(),INDEX(Capability!$L$5:$L$54,$B$23))</f>
        <v/>
      </c>
      <c r="DW151">
        <f>IF(OR(ISNA(DS151),ISNA(DS150)),NA(),ABS(DS151-DS150))</f>
        <v/>
      </c>
      <c r="DX151">
        <f>IF(ISNA(DR151),NA(),INDEX(Capability!$N$5:$N$54,$B$23))</f>
        <v/>
      </c>
      <c r="DY151">
        <f>IF(ISNA(DR151),NA(),IF(OR(INDEX(Capability!$Q$5:$Q$54,$B$23)="",Settings!$F$7&lt;&gt;"Y"),NA(),INDEX(Capability!$Q$5:$Q$54,$B$23)))</f>
        <v/>
      </c>
      <c r="DZ151">
        <f>IF(ISNA(DR151),NA(),IF(OR(INDEX(Capability!$P$5:$P$54,$B$23)="",Settings!$F$7&lt;&gt;"Y"),NA(),INDEX(Capability!$P$5:$P$54,$B$23)))</f>
        <v/>
      </c>
    </row>
    <row r="152">
      <c r="A152" s="35" t="inlineStr">
        <is>
          <t>CL</t>
        </is>
      </c>
      <c r="B152" s="23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P152">
        <f>IF((CS$1+148)&gt;CQ$1,NA(),(CS$1+148)-4)</f>
        <v/>
      </c>
      <c r="CQ152">
        <f>IF((CS$1+148)&gt;CQ$1,NA(),INDEX('Data Entry'!$H$5:$BE$10004,(CS$1+148)-4,$B$21))</f>
        <v/>
      </c>
      <c r="CR152">
        <f>IF(ISNA(CP152),NA(),INDEX(Capability!$K$5:$K$54,$B$21))</f>
        <v/>
      </c>
      <c r="CS152">
        <f>IF(ISNA(CP152),NA(),INDEX(Capability!$J$5:$J$54,$B$21))</f>
        <v/>
      </c>
      <c r="CT152">
        <f>IF(ISNA(CP152),NA(),INDEX(Capability!$L$5:$L$54,$B$21))</f>
        <v/>
      </c>
      <c r="CU152">
        <f>IF(OR(ISNA(CQ152),ISNA(CQ151)),NA(),ABS(CQ152-CQ151))</f>
        <v/>
      </c>
      <c r="CV152">
        <f>IF(ISNA(CP152),NA(),INDEX(Capability!$N$5:$N$54,$B$21))</f>
        <v/>
      </c>
      <c r="CW152">
        <f>IF(ISNA(CP152),NA(),IF(OR(INDEX(Capability!$Q$5:$Q$54,$B$21)="",Settings!$F$7&lt;&gt;"Y"),NA(),INDEX(Capability!$Q$5:$Q$54,$B$21)))</f>
        <v/>
      </c>
      <c r="CX152">
        <f>IF(ISNA(CP152),NA(),IF(OR(INDEX(Capability!$P$5:$P$54,$B$21)="",Settings!$F$7&lt;&gt;"Y"),NA(),INDEX(Capability!$P$5:$P$54,$B$21)))</f>
        <v/>
      </c>
      <c r="DD152">
        <f>IF((DG$1+148)&gt;DE$1,NA(),(DG$1+148)-4)</f>
        <v/>
      </c>
      <c r="DE152">
        <f>IF((DG$1+148)&gt;DE$1,NA(),INDEX('Data Entry'!$H$5:$BE$10004,(DG$1+148)-4,$B$22))</f>
        <v/>
      </c>
      <c r="DF152">
        <f>IF(ISNA(DD152),NA(),INDEX(Capability!$K$5:$K$54,$B$22))</f>
        <v/>
      </c>
      <c r="DG152">
        <f>IF(ISNA(DD152),NA(),INDEX(Capability!$J$5:$J$54,$B$22))</f>
        <v/>
      </c>
      <c r="DH152">
        <f>IF(ISNA(DD152),NA(),INDEX(Capability!$L$5:$L$54,$B$22))</f>
        <v/>
      </c>
      <c r="DI152">
        <f>IF(OR(ISNA(DE152),ISNA(DE151)),NA(),ABS(DE152-DE151))</f>
        <v/>
      </c>
      <c r="DJ152">
        <f>IF(ISNA(DD152),NA(),INDEX(Capability!$N$5:$N$54,$B$22))</f>
        <v/>
      </c>
      <c r="DK152">
        <f>IF(ISNA(DD152),NA(),IF(OR(INDEX(Capability!$Q$5:$Q$54,$B$22)="",Settings!$F$7&lt;&gt;"Y"),NA(),INDEX(Capability!$Q$5:$Q$54,$B$22)))</f>
        <v/>
      </c>
      <c r="DL152">
        <f>IF(ISNA(DD152),NA(),IF(OR(INDEX(Capability!$P$5:$P$54,$B$22)="",Settings!$F$7&lt;&gt;"Y"),NA(),INDEX(Capability!$P$5:$P$54,$B$22)))</f>
        <v/>
      </c>
      <c r="DR152">
        <f>IF((DU$1+148)&gt;DS$1,NA(),(DU$1+148)-4)</f>
        <v/>
      </c>
      <c r="DS152">
        <f>IF((DU$1+148)&gt;DS$1,NA(),INDEX('Data Entry'!$H$5:$BE$10004,(DU$1+148)-4,$B$23))</f>
        <v/>
      </c>
      <c r="DT152">
        <f>IF(ISNA(DR152),NA(),INDEX(Capability!$K$5:$K$54,$B$23))</f>
        <v/>
      </c>
      <c r="DU152">
        <f>IF(ISNA(DR152),NA(),INDEX(Capability!$J$5:$J$54,$B$23))</f>
        <v/>
      </c>
      <c r="DV152">
        <f>IF(ISNA(DR152),NA(),INDEX(Capability!$L$5:$L$54,$B$23))</f>
        <v/>
      </c>
      <c r="DW152">
        <f>IF(OR(ISNA(DS152),ISNA(DS151)),NA(),ABS(DS152-DS151))</f>
        <v/>
      </c>
      <c r="DX152">
        <f>IF(ISNA(DR152),NA(),INDEX(Capability!$N$5:$N$54,$B$23))</f>
        <v/>
      </c>
      <c r="DY152">
        <f>IF(ISNA(DR152),NA(),IF(OR(INDEX(Capability!$Q$5:$Q$54,$B$23)="",Settings!$F$7&lt;&gt;"Y"),NA(),INDEX(Capability!$Q$5:$Q$54,$B$23)))</f>
        <v/>
      </c>
      <c r="DZ152">
        <f>IF(ISNA(DR152),NA(),IF(OR(INDEX(Capability!$P$5:$P$54,$B$23)="",Settings!$F$7&lt;&gt;"Y"),NA(),INDEX(Capability!$P$5:$P$54,$B$23)))</f>
        <v/>
      </c>
    </row>
    <row r="153">
      <c r="A153" s="35" t="inlineStr">
        <is>
          <t>LCL</t>
        </is>
      </c>
      <c r="B153" s="23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P153">
        <f>IF((CS$1+149)&gt;CQ$1,NA(),(CS$1+149)-4)</f>
        <v/>
      </c>
      <c r="CQ153">
        <f>IF((CS$1+149)&gt;CQ$1,NA(),INDEX('Data Entry'!$H$5:$BE$10004,(CS$1+149)-4,$B$21))</f>
        <v/>
      </c>
      <c r="CR153">
        <f>IF(ISNA(CP153),NA(),INDEX(Capability!$K$5:$K$54,$B$21))</f>
        <v/>
      </c>
      <c r="CS153">
        <f>IF(ISNA(CP153),NA(),INDEX(Capability!$J$5:$J$54,$B$21))</f>
        <v/>
      </c>
      <c r="CT153">
        <f>IF(ISNA(CP153),NA(),INDEX(Capability!$L$5:$L$54,$B$21))</f>
        <v/>
      </c>
      <c r="CU153">
        <f>IF(OR(ISNA(CQ153),ISNA(CQ152)),NA(),ABS(CQ153-CQ152))</f>
        <v/>
      </c>
      <c r="CV153">
        <f>IF(ISNA(CP153),NA(),INDEX(Capability!$N$5:$N$54,$B$21))</f>
        <v/>
      </c>
      <c r="CW153">
        <f>IF(ISNA(CP153),NA(),IF(OR(INDEX(Capability!$Q$5:$Q$54,$B$21)="",Settings!$F$7&lt;&gt;"Y"),NA(),INDEX(Capability!$Q$5:$Q$54,$B$21)))</f>
        <v/>
      </c>
      <c r="CX153">
        <f>IF(ISNA(CP153),NA(),IF(OR(INDEX(Capability!$P$5:$P$54,$B$21)="",Settings!$F$7&lt;&gt;"Y"),NA(),INDEX(Capability!$P$5:$P$54,$B$21)))</f>
        <v/>
      </c>
      <c r="DD153">
        <f>IF((DG$1+149)&gt;DE$1,NA(),(DG$1+149)-4)</f>
        <v/>
      </c>
      <c r="DE153">
        <f>IF((DG$1+149)&gt;DE$1,NA(),INDEX('Data Entry'!$H$5:$BE$10004,(DG$1+149)-4,$B$22))</f>
        <v/>
      </c>
      <c r="DF153">
        <f>IF(ISNA(DD153),NA(),INDEX(Capability!$K$5:$K$54,$B$22))</f>
        <v/>
      </c>
      <c r="DG153">
        <f>IF(ISNA(DD153),NA(),INDEX(Capability!$J$5:$J$54,$B$22))</f>
        <v/>
      </c>
      <c r="DH153">
        <f>IF(ISNA(DD153),NA(),INDEX(Capability!$L$5:$L$54,$B$22))</f>
        <v/>
      </c>
      <c r="DI153">
        <f>IF(OR(ISNA(DE153),ISNA(DE152)),NA(),ABS(DE153-DE152))</f>
        <v/>
      </c>
      <c r="DJ153">
        <f>IF(ISNA(DD153),NA(),INDEX(Capability!$N$5:$N$54,$B$22))</f>
        <v/>
      </c>
      <c r="DK153">
        <f>IF(ISNA(DD153),NA(),IF(OR(INDEX(Capability!$Q$5:$Q$54,$B$22)="",Settings!$F$7&lt;&gt;"Y"),NA(),INDEX(Capability!$Q$5:$Q$54,$B$22)))</f>
        <v/>
      </c>
      <c r="DL153">
        <f>IF(ISNA(DD153),NA(),IF(OR(INDEX(Capability!$P$5:$P$54,$B$22)="",Settings!$F$7&lt;&gt;"Y"),NA(),INDEX(Capability!$P$5:$P$54,$B$22)))</f>
        <v/>
      </c>
      <c r="DR153">
        <f>IF((DU$1+149)&gt;DS$1,NA(),(DU$1+149)-4)</f>
        <v/>
      </c>
      <c r="DS153">
        <f>IF((DU$1+149)&gt;DS$1,NA(),INDEX('Data Entry'!$H$5:$BE$10004,(DU$1+149)-4,$B$23))</f>
        <v/>
      </c>
      <c r="DT153">
        <f>IF(ISNA(DR153),NA(),INDEX(Capability!$K$5:$K$54,$B$23))</f>
        <v/>
      </c>
      <c r="DU153">
        <f>IF(ISNA(DR153),NA(),INDEX(Capability!$J$5:$J$54,$B$23))</f>
        <v/>
      </c>
      <c r="DV153">
        <f>IF(ISNA(DR153),NA(),INDEX(Capability!$L$5:$L$54,$B$23))</f>
        <v/>
      </c>
      <c r="DW153">
        <f>IF(OR(ISNA(DS153),ISNA(DS152)),NA(),ABS(DS153-DS152))</f>
        <v/>
      </c>
      <c r="DX153">
        <f>IF(ISNA(DR153),NA(),INDEX(Capability!$N$5:$N$54,$B$23))</f>
        <v/>
      </c>
      <c r="DY153">
        <f>IF(ISNA(DR153),NA(),IF(OR(INDEX(Capability!$Q$5:$Q$54,$B$23)="",Settings!$F$7&lt;&gt;"Y"),NA(),INDEX(Capability!$Q$5:$Q$54,$B$23)))</f>
        <v/>
      </c>
      <c r="DZ153">
        <f>IF(ISNA(DR153),NA(),IF(OR(INDEX(Capability!$P$5:$P$54,$B$23)="",Settings!$F$7&lt;&gt;"Y"),NA(),INDEX(Capability!$P$5:$P$54,$B$23)))</f>
        <v/>
      </c>
    </row>
    <row r="154">
      <c r="A154" s="35" t="inlineStr">
        <is>
          <t>mR-bar</t>
        </is>
      </c>
      <c r="B154" s="23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P154">
        <f>IF((CS$1+150)&gt;CQ$1,NA(),(CS$1+150)-4)</f>
        <v/>
      </c>
      <c r="CQ154">
        <f>IF((CS$1+150)&gt;CQ$1,NA(),INDEX('Data Entry'!$H$5:$BE$10004,(CS$1+150)-4,$B$21))</f>
        <v/>
      </c>
      <c r="CR154">
        <f>IF(ISNA(CP154),NA(),INDEX(Capability!$K$5:$K$54,$B$21))</f>
        <v/>
      </c>
      <c r="CS154">
        <f>IF(ISNA(CP154),NA(),INDEX(Capability!$J$5:$J$54,$B$21))</f>
        <v/>
      </c>
      <c r="CT154">
        <f>IF(ISNA(CP154),NA(),INDEX(Capability!$L$5:$L$54,$B$21))</f>
        <v/>
      </c>
      <c r="CU154">
        <f>IF(OR(ISNA(CQ154),ISNA(CQ153)),NA(),ABS(CQ154-CQ153))</f>
        <v/>
      </c>
      <c r="CV154">
        <f>IF(ISNA(CP154),NA(),INDEX(Capability!$N$5:$N$54,$B$21))</f>
        <v/>
      </c>
      <c r="CW154">
        <f>IF(ISNA(CP154),NA(),IF(OR(INDEX(Capability!$Q$5:$Q$54,$B$21)="",Settings!$F$7&lt;&gt;"Y"),NA(),INDEX(Capability!$Q$5:$Q$54,$B$21)))</f>
        <v/>
      </c>
      <c r="CX154">
        <f>IF(ISNA(CP154),NA(),IF(OR(INDEX(Capability!$P$5:$P$54,$B$21)="",Settings!$F$7&lt;&gt;"Y"),NA(),INDEX(Capability!$P$5:$P$54,$B$21)))</f>
        <v/>
      </c>
      <c r="DD154">
        <f>IF((DG$1+150)&gt;DE$1,NA(),(DG$1+150)-4)</f>
        <v/>
      </c>
      <c r="DE154">
        <f>IF((DG$1+150)&gt;DE$1,NA(),INDEX('Data Entry'!$H$5:$BE$10004,(DG$1+150)-4,$B$22))</f>
        <v/>
      </c>
      <c r="DF154">
        <f>IF(ISNA(DD154),NA(),INDEX(Capability!$K$5:$K$54,$B$22))</f>
        <v/>
      </c>
      <c r="DG154">
        <f>IF(ISNA(DD154),NA(),INDEX(Capability!$J$5:$J$54,$B$22))</f>
        <v/>
      </c>
      <c r="DH154">
        <f>IF(ISNA(DD154),NA(),INDEX(Capability!$L$5:$L$54,$B$22))</f>
        <v/>
      </c>
      <c r="DI154">
        <f>IF(OR(ISNA(DE154),ISNA(DE153)),NA(),ABS(DE154-DE153))</f>
        <v/>
      </c>
      <c r="DJ154">
        <f>IF(ISNA(DD154),NA(),INDEX(Capability!$N$5:$N$54,$B$22))</f>
        <v/>
      </c>
      <c r="DK154">
        <f>IF(ISNA(DD154),NA(),IF(OR(INDEX(Capability!$Q$5:$Q$54,$B$22)="",Settings!$F$7&lt;&gt;"Y"),NA(),INDEX(Capability!$Q$5:$Q$54,$B$22)))</f>
        <v/>
      </c>
      <c r="DL154">
        <f>IF(ISNA(DD154),NA(),IF(OR(INDEX(Capability!$P$5:$P$54,$B$22)="",Settings!$F$7&lt;&gt;"Y"),NA(),INDEX(Capability!$P$5:$P$54,$B$22)))</f>
        <v/>
      </c>
      <c r="DR154">
        <f>IF((DU$1+150)&gt;DS$1,NA(),(DU$1+150)-4)</f>
        <v/>
      </c>
      <c r="DS154">
        <f>IF((DU$1+150)&gt;DS$1,NA(),INDEX('Data Entry'!$H$5:$BE$10004,(DU$1+150)-4,$B$23))</f>
        <v/>
      </c>
      <c r="DT154">
        <f>IF(ISNA(DR154),NA(),INDEX(Capability!$K$5:$K$54,$B$23))</f>
        <v/>
      </c>
      <c r="DU154">
        <f>IF(ISNA(DR154),NA(),INDEX(Capability!$J$5:$J$54,$B$23))</f>
        <v/>
      </c>
      <c r="DV154">
        <f>IF(ISNA(DR154),NA(),INDEX(Capability!$L$5:$L$54,$B$23))</f>
        <v/>
      </c>
      <c r="DW154">
        <f>IF(OR(ISNA(DS154),ISNA(DS153)),NA(),ABS(DS154-DS153))</f>
        <v/>
      </c>
      <c r="DX154">
        <f>IF(ISNA(DR154),NA(),INDEX(Capability!$N$5:$N$54,$B$23))</f>
        <v/>
      </c>
      <c r="DY154">
        <f>IF(ISNA(DR154),NA(),IF(OR(INDEX(Capability!$Q$5:$Q$54,$B$23)="",Settings!$F$7&lt;&gt;"Y"),NA(),INDEX(Capability!$Q$5:$Q$54,$B$23)))</f>
        <v/>
      </c>
      <c r="DZ154">
        <f>IF(ISNA(DR154),NA(),IF(OR(INDEX(Capability!$P$5:$P$54,$B$23)="",Settings!$F$7&lt;&gt;"Y"),NA(),INDEX(Capability!$P$5:$P$54,$B$23)))</f>
        <v/>
      </c>
    </row>
    <row r="155">
      <c r="A155" s="35" t="inlineStr">
        <is>
          <t>mR UCL</t>
        </is>
      </c>
      <c r="B155" s="23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P155">
        <f>IF((CS$1+151)&gt;CQ$1,NA(),(CS$1+151)-4)</f>
        <v/>
      </c>
      <c r="CQ155">
        <f>IF((CS$1+151)&gt;CQ$1,NA(),INDEX('Data Entry'!$H$5:$BE$10004,(CS$1+151)-4,$B$21))</f>
        <v/>
      </c>
      <c r="CR155">
        <f>IF(ISNA(CP155),NA(),INDEX(Capability!$K$5:$K$54,$B$21))</f>
        <v/>
      </c>
      <c r="CS155">
        <f>IF(ISNA(CP155),NA(),INDEX(Capability!$J$5:$J$54,$B$21))</f>
        <v/>
      </c>
      <c r="CT155">
        <f>IF(ISNA(CP155),NA(),INDEX(Capability!$L$5:$L$54,$B$21))</f>
        <v/>
      </c>
      <c r="CU155">
        <f>IF(OR(ISNA(CQ155),ISNA(CQ154)),NA(),ABS(CQ155-CQ154))</f>
        <v/>
      </c>
      <c r="CV155">
        <f>IF(ISNA(CP155),NA(),INDEX(Capability!$N$5:$N$54,$B$21))</f>
        <v/>
      </c>
      <c r="CW155">
        <f>IF(ISNA(CP155),NA(),IF(OR(INDEX(Capability!$Q$5:$Q$54,$B$21)="",Settings!$F$7&lt;&gt;"Y"),NA(),INDEX(Capability!$Q$5:$Q$54,$B$21)))</f>
        <v/>
      </c>
      <c r="CX155">
        <f>IF(ISNA(CP155),NA(),IF(OR(INDEX(Capability!$P$5:$P$54,$B$21)="",Settings!$F$7&lt;&gt;"Y"),NA(),INDEX(Capability!$P$5:$P$54,$B$21)))</f>
        <v/>
      </c>
      <c r="DD155">
        <f>IF((DG$1+151)&gt;DE$1,NA(),(DG$1+151)-4)</f>
        <v/>
      </c>
      <c r="DE155">
        <f>IF((DG$1+151)&gt;DE$1,NA(),INDEX('Data Entry'!$H$5:$BE$10004,(DG$1+151)-4,$B$22))</f>
        <v/>
      </c>
      <c r="DF155">
        <f>IF(ISNA(DD155),NA(),INDEX(Capability!$K$5:$K$54,$B$22))</f>
        <v/>
      </c>
      <c r="DG155">
        <f>IF(ISNA(DD155),NA(),INDEX(Capability!$J$5:$J$54,$B$22))</f>
        <v/>
      </c>
      <c r="DH155">
        <f>IF(ISNA(DD155),NA(),INDEX(Capability!$L$5:$L$54,$B$22))</f>
        <v/>
      </c>
      <c r="DI155">
        <f>IF(OR(ISNA(DE155),ISNA(DE154)),NA(),ABS(DE155-DE154))</f>
        <v/>
      </c>
      <c r="DJ155">
        <f>IF(ISNA(DD155),NA(),INDEX(Capability!$N$5:$N$54,$B$22))</f>
        <v/>
      </c>
      <c r="DK155">
        <f>IF(ISNA(DD155),NA(),IF(OR(INDEX(Capability!$Q$5:$Q$54,$B$22)="",Settings!$F$7&lt;&gt;"Y"),NA(),INDEX(Capability!$Q$5:$Q$54,$B$22)))</f>
        <v/>
      </c>
      <c r="DL155">
        <f>IF(ISNA(DD155),NA(),IF(OR(INDEX(Capability!$P$5:$P$54,$B$22)="",Settings!$F$7&lt;&gt;"Y"),NA(),INDEX(Capability!$P$5:$P$54,$B$22)))</f>
        <v/>
      </c>
      <c r="DR155">
        <f>IF((DU$1+151)&gt;DS$1,NA(),(DU$1+151)-4)</f>
        <v/>
      </c>
      <c r="DS155">
        <f>IF((DU$1+151)&gt;DS$1,NA(),INDEX('Data Entry'!$H$5:$BE$10004,(DU$1+151)-4,$B$23))</f>
        <v/>
      </c>
      <c r="DT155">
        <f>IF(ISNA(DR155),NA(),INDEX(Capability!$K$5:$K$54,$B$23))</f>
        <v/>
      </c>
      <c r="DU155">
        <f>IF(ISNA(DR155),NA(),INDEX(Capability!$J$5:$J$54,$B$23))</f>
        <v/>
      </c>
      <c r="DV155">
        <f>IF(ISNA(DR155),NA(),INDEX(Capability!$L$5:$L$54,$B$23))</f>
        <v/>
      </c>
      <c r="DW155">
        <f>IF(OR(ISNA(DS155),ISNA(DS154)),NA(),ABS(DS155-DS154))</f>
        <v/>
      </c>
      <c r="DX155">
        <f>IF(ISNA(DR155),NA(),INDEX(Capability!$N$5:$N$54,$B$23))</f>
        <v/>
      </c>
      <c r="DY155">
        <f>IF(ISNA(DR155),NA(),IF(OR(INDEX(Capability!$Q$5:$Q$54,$B$23)="",Settings!$F$7&lt;&gt;"Y"),NA(),INDEX(Capability!$Q$5:$Q$54,$B$23)))</f>
        <v/>
      </c>
      <c r="DZ155">
        <f>IF(ISNA(DR155),NA(),IF(OR(INDEX(Capability!$P$5:$P$54,$B$23)="",Settings!$F$7&lt;&gt;"Y"),NA(),INDEX(Capability!$P$5:$P$54,$B$23)))</f>
        <v/>
      </c>
    </row>
    <row r="156">
      <c r="A156" s="37" t="inlineStr">
        <is>
          <t>SPECIFICATION</t>
        </is>
      </c>
      <c r="B156" s="28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P156">
        <f>IF((CS$1+152)&gt;CQ$1,NA(),(CS$1+152)-4)</f>
        <v/>
      </c>
      <c r="CQ156">
        <f>IF((CS$1+152)&gt;CQ$1,NA(),INDEX('Data Entry'!$H$5:$BE$10004,(CS$1+152)-4,$B$21))</f>
        <v/>
      </c>
      <c r="CR156">
        <f>IF(ISNA(CP156),NA(),INDEX(Capability!$K$5:$K$54,$B$21))</f>
        <v/>
      </c>
      <c r="CS156">
        <f>IF(ISNA(CP156),NA(),INDEX(Capability!$J$5:$J$54,$B$21))</f>
        <v/>
      </c>
      <c r="CT156">
        <f>IF(ISNA(CP156),NA(),INDEX(Capability!$L$5:$L$54,$B$21))</f>
        <v/>
      </c>
      <c r="CU156">
        <f>IF(OR(ISNA(CQ156),ISNA(CQ155)),NA(),ABS(CQ156-CQ155))</f>
        <v/>
      </c>
      <c r="CV156">
        <f>IF(ISNA(CP156),NA(),INDEX(Capability!$N$5:$N$54,$B$21))</f>
        <v/>
      </c>
      <c r="CW156">
        <f>IF(ISNA(CP156),NA(),IF(OR(INDEX(Capability!$Q$5:$Q$54,$B$21)="",Settings!$F$7&lt;&gt;"Y"),NA(),INDEX(Capability!$Q$5:$Q$54,$B$21)))</f>
        <v/>
      </c>
      <c r="CX156">
        <f>IF(ISNA(CP156),NA(),IF(OR(INDEX(Capability!$P$5:$P$54,$B$21)="",Settings!$F$7&lt;&gt;"Y"),NA(),INDEX(Capability!$P$5:$P$54,$B$21)))</f>
        <v/>
      </c>
      <c r="DD156">
        <f>IF((DG$1+152)&gt;DE$1,NA(),(DG$1+152)-4)</f>
        <v/>
      </c>
      <c r="DE156">
        <f>IF((DG$1+152)&gt;DE$1,NA(),INDEX('Data Entry'!$H$5:$BE$10004,(DG$1+152)-4,$B$22))</f>
        <v/>
      </c>
      <c r="DF156">
        <f>IF(ISNA(DD156),NA(),INDEX(Capability!$K$5:$K$54,$B$22))</f>
        <v/>
      </c>
      <c r="DG156">
        <f>IF(ISNA(DD156),NA(),INDEX(Capability!$J$5:$J$54,$B$22))</f>
        <v/>
      </c>
      <c r="DH156">
        <f>IF(ISNA(DD156),NA(),INDEX(Capability!$L$5:$L$54,$B$22))</f>
        <v/>
      </c>
      <c r="DI156">
        <f>IF(OR(ISNA(DE156),ISNA(DE155)),NA(),ABS(DE156-DE155))</f>
        <v/>
      </c>
      <c r="DJ156">
        <f>IF(ISNA(DD156),NA(),INDEX(Capability!$N$5:$N$54,$B$22))</f>
        <v/>
      </c>
      <c r="DK156">
        <f>IF(ISNA(DD156),NA(),IF(OR(INDEX(Capability!$Q$5:$Q$54,$B$22)="",Settings!$F$7&lt;&gt;"Y"),NA(),INDEX(Capability!$Q$5:$Q$54,$B$22)))</f>
        <v/>
      </c>
      <c r="DL156">
        <f>IF(ISNA(DD156),NA(),IF(OR(INDEX(Capability!$P$5:$P$54,$B$22)="",Settings!$F$7&lt;&gt;"Y"),NA(),INDEX(Capability!$P$5:$P$54,$B$22)))</f>
        <v/>
      </c>
      <c r="DR156">
        <f>IF((DU$1+152)&gt;DS$1,NA(),(DU$1+152)-4)</f>
        <v/>
      </c>
      <c r="DS156">
        <f>IF((DU$1+152)&gt;DS$1,NA(),INDEX('Data Entry'!$H$5:$BE$10004,(DU$1+152)-4,$B$23))</f>
        <v/>
      </c>
      <c r="DT156">
        <f>IF(ISNA(DR156),NA(),INDEX(Capability!$K$5:$K$54,$B$23))</f>
        <v/>
      </c>
      <c r="DU156">
        <f>IF(ISNA(DR156),NA(),INDEX(Capability!$J$5:$J$54,$B$23))</f>
        <v/>
      </c>
      <c r="DV156">
        <f>IF(ISNA(DR156),NA(),INDEX(Capability!$L$5:$L$54,$B$23))</f>
        <v/>
      </c>
      <c r="DW156">
        <f>IF(OR(ISNA(DS156),ISNA(DS155)),NA(),ABS(DS156-DS155))</f>
        <v/>
      </c>
      <c r="DX156">
        <f>IF(ISNA(DR156),NA(),INDEX(Capability!$N$5:$N$54,$B$23))</f>
        <v/>
      </c>
      <c r="DY156">
        <f>IF(ISNA(DR156),NA(),IF(OR(INDEX(Capability!$Q$5:$Q$54,$B$23)="",Settings!$F$7&lt;&gt;"Y"),NA(),INDEX(Capability!$Q$5:$Q$54,$B$23)))</f>
        <v/>
      </c>
      <c r="DZ156">
        <f>IF(ISNA(DR156),NA(),IF(OR(INDEX(Capability!$P$5:$P$54,$B$23)="",Settings!$F$7&lt;&gt;"Y"),NA(),INDEX(Capability!$P$5:$P$54,$B$23)))</f>
        <v/>
      </c>
    </row>
    <row r="157">
      <c r="A157" s="35" t="inlineStr">
        <is>
          <t>USL</t>
        </is>
      </c>
      <c r="B157" s="23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P157">
        <f>IF((CS$1+153)&gt;CQ$1,NA(),(CS$1+153)-4)</f>
        <v/>
      </c>
      <c r="CQ157">
        <f>IF((CS$1+153)&gt;CQ$1,NA(),INDEX('Data Entry'!$H$5:$BE$10004,(CS$1+153)-4,$B$21))</f>
        <v/>
      </c>
      <c r="CR157">
        <f>IF(ISNA(CP157),NA(),INDEX(Capability!$K$5:$K$54,$B$21))</f>
        <v/>
      </c>
      <c r="CS157">
        <f>IF(ISNA(CP157),NA(),INDEX(Capability!$J$5:$J$54,$B$21))</f>
        <v/>
      </c>
      <c r="CT157">
        <f>IF(ISNA(CP157),NA(),INDEX(Capability!$L$5:$L$54,$B$21))</f>
        <v/>
      </c>
      <c r="CU157">
        <f>IF(OR(ISNA(CQ157),ISNA(CQ156)),NA(),ABS(CQ157-CQ156))</f>
        <v/>
      </c>
      <c r="CV157">
        <f>IF(ISNA(CP157),NA(),INDEX(Capability!$N$5:$N$54,$B$21))</f>
        <v/>
      </c>
      <c r="CW157">
        <f>IF(ISNA(CP157),NA(),IF(OR(INDEX(Capability!$Q$5:$Q$54,$B$21)="",Settings!$F$7&lt;&gt;"Y"),NA(),INDEX(Capability!$Q$5:$Q$54,$B$21)))</f>
        <v/>
      </c>
      <c r="CX157">
        <f>IF(ISNA(CP157),NA(),IF(OR(INDEX(Capability!$P$5:$P$54,$B$21)="",Settings!$F$7&lt;&gt;"Y"),NA(),INDEX(Capability!$P$5:$P$54,$B$21)))</f>
        <v/>
      </c>
      <c r="DD157">
        <f>IF((DG$1+153)&gt;DE$1,NA(),(DG$1+153)-4)</f>
        <v/>
      </c>
      <c r="DE157">
        <f>IF((DG$1+153)&gt;DE$1,NA(),INDEX('Data Entry'!$H$5:$BE$10004,(DG$1+153)-4,$B$22))</f>
        <v/>
      </c>
      <c r="DF157">
        <f>IF(ISNA(DD157),NA(),INDEX(Capability!$K$5:$K$54,$B$22))</f>
        <v/>
      </c>
      <c r="DG157">
        <f>IF(ISNA(DD157),NA(),INDEX(Capability!$J$5:$J$54,$B$22))</f>
        <v/>
      </c>
      <c r="DH157">
        <f>IF(ISNA(DD157),NA(),INDEX(Capability!$L$5:$L$54,$B$22))</f>
        <v/>
      </c>
      <c r="DI157">
        <f>IF(OR(ISNA(DE157),ISNA(DE156)),NA(),ABS(DE157-DE156))</f>
        <v/>
      </c>
      <c r="DJ157">
        <f>IF(ISNA(DD157),NA(),INDEX(Capability!$N$5:$N$54,$B$22))</f>
        <v/>
      </c>
      <c r="DK157">
        <f>IF(ISNA(DD157),NA(),IF(OR(INDEX(Capability!$Q$5:$Q$54,$B$22)="",Settings!$F$7&lt;&gt;"Y"),NA(),INDEX(Capability!$Q$5:$Q$54,$B$22)))</f>
        <v/>
      </c>
      <c r="DL157">
        <f>IF(ISNA(DD157),NA(),IF(OR(INDEX(Capability!$P$5:$P$54,$B$22)="",Settings!$F$7&lt;&gt;"Y"),NA(),INDEX(Capability!$P$5:$P$54,$B$22)))</f>
        <v/>
      </c>
      <c r="DR157">
        <f>IF((DU$1+153)&gt;DS$1,NA(),(DU$1+153)-4)</f>
        <v/>
      </c>
      <c r="DS157">
        <f>IF((DU$1+153)&gt;DS$1,NA(),INDEX('Data Entry'!$H$5:$BE$10004,(DU$1+153)-4,$B$23))</f>
        <v/>
      </c>
      <c r="DT157">
        <f>IF(ISNA(DR157),NA(),INDEX(Capability!$K$5:$K$54,$B$23))</f>
        <v/>
      </c>
      <c r="DU157">
        <f>IF(ISNA(DR157),NA(),INDEX(Capability!$J$5:$J$54,$B$23))</f>
        <v/>
      </c>
      <c r="DV157">
        <f>IF(ISNA(DR157),NA(),INDEX(Capability!$L$5:$L$54,$B$23))</f>
        <v/>
      </c>
      <c r="DW157">
        <f>IF(OR(ISNA(DS157),ISNA(DS156)),NA(),ABS(DS157-DS156))</f>
        <v/>
      </c>
      <c r="DX157">
        <f>IF(ISNA(DR157),NA(),INDEX(Capability!$N$5:$N$54,$B$23))</f>
        <v/>
      </c>
      <c r="DY157">
        <f>IF(ISNA(DR157),NA(),IF(OR(INDEX(Capability!$Q$5:$Q$54,$B$23)="",Settings!$F$7&lt;&gt;"Y"),NA(),INDEX(Capability!$Q$5:$Q$54,$B$23)))</f>
        <v/>
      </c>
      <c r="DZ157">
        <f>IF(ISNA(DR157),NA(),IF(OR(INDEX(Capability!$P$5:$P$54,$B$23)="",Settings!$F$7&lt;&gt;"Y"),NA(),INDEX(Capability!$P$5:$P$54,$B$23)))</f>
        <v/>
      </c>
    </row>
    <row r="158">
      <c r="A158" s="35" t="inlineStr">
        <is>
          <t>Nominal</t>
        </is>
      </c>
      <c r="B158" s="23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P158">
        <f>IF((CS$1+154)&gt;CQ$1,NA(),(CS$1+154)-4)</f>
        <v/>
      </c>
      <c r="CQ158">
        <f>IF((CS$1+154)&gt;CQ$1,NA(),INDEX('Data Entry'!$H$5:$BE$10004,(CS$1+154)-4,$B$21))</f>
        <v/>
      </c>
      <c r="CR158">
        <f>IF(ISNA(CP158),NA(),INDEX(Capability!$K$5:$K$54,$B$21))</f>
        <v/>
      </c>
      <c r="CS158">
        <f>IF(ISNA(CP158),NA(),INDEX(Capability!$J$5:$J$54,$B$21))</f>
        <v/>
      </c>
      <c r="CT158">
        <f>IF(ISNA(CP158),NA(),INDEX(Capability!$L$5:$L$54,$B$21))</f>
        <v/>
      </c>
      <c r="CU158">
        <f>IF(OR(ISNA(CQ158),ISNA(CQ157)),NA(),ABS(CQ158-CQ157))</f>
        <v/>
      </c>
      <c r="CV158">
        <f>IF(ISNA(CP158),NA(),INDEX(Capability!$N$5:$N$54,$B$21))</f>
        <v/>
      </c>
      <c r="CW158">
        <f>IF(ISNA(CP158),NA(),IF(OR(INDEX(Capability!$Q$5:$Q$54,$B$21)="",Settings!$F$7&lt;&gt;"Y"),NA(),INDEX(Capability!$Q$5:$Q$54,$B$21)))</f>
        <v/>
      </c>
      <c r="CX158">
        <f>IF(ISNA(CP158),NA(),IF(OR(INDEX(Capability!$P$5:$P$54,$B$21)="",Settings!$F$7&lt;&gt;"Y"),NA(),INDEX(Capability!$P$5:$P$54,$B$21)))</f>
        <v/>
      </c>
      <c r="DD158">
        <f>IF((DG$1+154)&gt;DE$1,NA(),(DG$1+154)-4)</f>
        <v/>
      </c>
      <c r="DE158">
        <f>IF((DG$1+154)&gt;DE$1,NA(),INDEX('Data Entry'!$H$5:$BE$10004,(DG$1+154)-4,$B$22))</f>
        <v/>
      </c>
      <c r="DF158">
        <f>IF(ISNA(DD158),NA(),INDEX(Capability!$K$5:$K$54,$B$22))</f>
        <v/>
      </c>
      <c r="DG158">
        <f>IF(ISNA(DD158),NA(),INDEX(Capability!$J$5:$J$54,$B$22))</f>
        <v/>
      </c>
      <c r="DH158">
        <f>IF(ISNA(DD158),NA(),INDEX(Capability!$L$5:$L$54,$B$22))</f>
        <v/>
      </c>
      <c r="DI158">
        <f>IF(OR(ISNA(DE158),ISNA(DE157)),NA(),ABS(DE158-DE157))</f>
        <v/>
      </c>
      <c r="DJ158">
        <f>IF(ISNA(DD158),NA(),INDEX(Capability!$N$5:$N$54,$B$22))</f>
        <v/>
      </c>
      <c r="DK158">
        <f>IF(ISNA(DD158),NA(),IF(OR(INDEX(Capability!$Q$5:$Q$54,$B$22)="",Settings!$F$7&lt;&gt;"Y"),NA(),INDEX(Capability!$Q$5:$Q$54,$B$22)))</f>
        <v/>
      </c>
      <c r="DL158">
        <f>IF(ISNA(DD158),NA(),IF(OR(INDEX(Capability!$P$5:$P$54,$B$22)="",Settings!$F$7&lt;&gt;"Y"),NA(),INDEX(Capability!$P$5:$P$54,$B$22)))</f>
        <v/>
      </c>
      <c r="DR158">
        <f>IF((DU$1+154)&gt;DS$1,NA(),(DU$1+154)-4)</f>
        <v/>
      </c>
      <c r="DS158">
        <f>IF((DU$1+154)&gt;DS$1,NA(),INDEX('Data Entry'!$H$5:$BE$10004,(DU$1+154)-4,$B$23))</f>
        <v/>
      </c>
      <c r="DT158">
        <f>IF(ISNA(DR158),NA(),INDEX(Capability!$K$5:$K$54,$B$23))</f>
        <v/>
      </c>
      <c r="DU158">
        <f>IF(ISNA(DR158),NA(),INDEX(Capability!$J$5:$J$54,$B$23))</f>
        <v/>
      </c>
      <c r="DV158">
        <f>IF(ISNA(DR158),NA(),INDEX(Capability!$L$5:$L$54,$B$23))</f>
        <v/>
      </c>
      <c r="DW158">
        <f>IF(OR(ISNA(DS158),ISNA(DS157)),NA(),ABS(DS158-DS157))</f>
        <v/>
      </c>
      <c r="DX158">
        <f>IF(ISNA(DR158),NA(),INDEX(Capability!$N$5:$N$54,$B$23))</f>
        <v/>
      </c>
      <c r="DY158">
        <f>IF(ISNA(DR158),NA(),IF(OR(INDEX(Capability!$Q$5:$Q$54,$B$23)="",Settings!$F$7&lt;&gt;"Y"),NA(),INDEX(Capability!$Q$5:$Q$54,$B$23)))</f>
        <v/>
      </c>
      <c r="DZ158">
        <f>IF(ISNA(DR158),NA(),IF(OR(INDEX(Capability!$P$5:$P$54,$B$23)="",Settings!$F$7&lt;&gt;"Y"),NA(),INDEX(Capability!$P$5:$P$54,$B$23)))</f>
        <v/>
      </c>
    </row>
    <row r="159">
      <c r="A159" s="35" t="inlineStr">
        <is>
          <t>LSL</t>
        </is>
      </c>
      <c r="B159" s="23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P159">
        <f>IF((CS$1+155)&gt;CQ$1,NA(),(CS$1+155)-4)</f>
        <v/>
      </c>
      <c r="CQ159">
        <f>IF((CS$1+155)&gt;CQ$1,NA(),INDEX('Data Entry'!$H$5:$BE$10004,(CS$1+155)-4,$B$21))</f>
        <v/>
      </c>
      <c r="CR159">
        <f>IF(ISNA(CP159),NA(),INDEX(Capability!$K$5:$K$54,$B$21))</f>
        <v/>
      </c>
      <c r="CS159">
        <f>IF(ISNA(CP159),NA(),INDEX(Capability!$J$5:$J$54,$B$21))</f>
        <v/>
      </c>
      <c r="CT159">
        <f>IF(ISNA(CP159),NA(),INDEX(Capability!$L$5:$L$54,$B$21))</f>
        <v/>
      </c>
      <c r="CU159">
        <f>IF(OR(ISNA(CQ159),ISNA(CQ158)),NA(),ABS(CQ159-CQ158))</f>
        <v/>
      </c>
      <c r="CV159">
        <f>IF(ISNA(CP159),NA(),INDEX(Capability!$N$5:$N$54,$B$21))</f>
        <v/>
      </c>
      <c r="CW159">
        <f>IF(ISNA(CP159),NA(),IF(OR(INDEX(Capability!$Q$5:$Q$54,$B$21)="",Settings!$F$7&lt;&gt;"Y"),NA(),INDEX(Capability!$Q$5:$Q$54,$B$21)))</f>
        <v/>
      </c>
      <c r="CX159">
        <f>IF(ISNA(CP159),NA(),IF(OR(INDEX(Capability!$P$5:$P$54,$B$21)="",Settings!$F$7&lt;&gt;"Y"),NA(),INDEX(Capability!$P$5:$P$54,$B$21)))</f>
        <v/>
      </c>
      <c r="DD159">
        <f>IF((DG$1+155)&gt;DE$1,NA(),(DG$1+155)-4)</f>
        <v/>
      </c>
      <c r="DE159">
        <f>IF((DG$1+155)&gt;DE$1,NA(),INDEX('Data Entry'!$H$5:$BE$10004,(DG$1+155)-4,$B$22))</f>
        <v/>
      </c>
      <c r="DF159">
        <f>IF(ISNA(DD159),NA(),INDEX(Capability!$K$5:$K$54,$B$22))</f>
        <v/>
      </c>
      <c r="DG159">
        <f>IF(ISNA(DD159),NA(),INDEX(Capability!$J$5:$J$54,$B$22))</f>
        <v/>
      </c>
      <c r="DH159">
        <f>IF(ISNA(DD159),NA(),INDEX(Capability!$L$5:$L$54,$B$22))</f>
        <v/>
      </c>
      <c r="DI159">
        <f>IF(OR(ISNA(DE159),ISNA(DE158)),NA(),ABS(DE159-DE158))</f>
        <v/>
      </c>
      <c r="DJ159">
        <f>IF(ISNA(DD159),NA(),INDEX(Capability!$N$5:$N$54,$B$22))</f>
        <v/>
      </c>
      <c r="DK159">
        <f>IF(ISNA(DD159),NA(),IF(OR(INDEX(Capability!$Q$5:$Q$54,$B$22)="",Settings!$F$7&lt;&gt;"Y"),NA(),INDEX(Capability!$Q$5:$Q$54,$B$22)))</f>
        <v/>
      </c>
      <c r="DL159">
        <f>IF(ISNA(DD159),NA(),IF(OR(INDEX(Capability!$P$5:$P$54,$B$22)="",Settings!$F$7&lt;&gt;"Y"),NA(),INDEX(Capability!$P$5:$P$54,$B$22)))</f>
        <v/>
      </c>
      <c r="DR159">
        <f>IF((DU$1+155)&gt;DS$1,NA(),(DU$1+155)-4)</f>
        <v/>
      </c>
      <c r="DS159">
        <f>IF((DU$1+155)&gt;DS$1,NA(),INDEX('Data Entry'!$H$5:$BE$10004,(DU$1+155)-4,$B$23))</f>
        <v/>
      </c>
      <c r="DT159">
        <f>IF(ISNA(DR159),NA(),INDEX(Capability!$K$5:$K$54,$B$23))</f>
        <v/>
      </c>
      <c r="DU159">
        <f>IF(ISNA(DR159),NA(),INDEX(Capability!$J$5:$J$54,$B$23))</f>
        <v/>
      </c>
      <c r="DV159">
        <f>IF(ISNA(DR159),NA(),INDEX(Capability!$L$5:$L$54,$B$23))</f>
        <v/>
      </c>
      <c r="DW159">
        <f>IF(OR(ISNA(DS159),ISNA(DS158)),NA(),ABS(DS159-DS158))</f>
        <v/>
      </c>
      <c r="DX159">
        <f>IF(ISNA(DR159),NA(),INDEX(Capability!$N$5:$N$54,$B$23))</f>
        <v/>
      </c>
      <c r="DY159">
        <f>IF(ISNA(DR159),NA(),IF(OR(INDEX(Capability!$Q$5:$Q$54,$B$23)="",Settings!$F$7&lt;&gt;"Y"),NA(),INDEX(Capability!$Q$5:$Q$54,$B$23)))</f>
        <v/>
      </c>
      <c r="DZ159">
        <f>IF(ISNA(DR159),NA(),IF(OR(INDEX(Capability!$P$5:$P$54,$B$23)="",Settings!$F$7&lt;&gt;"Y"),NA(),INDEX(Capability!$P$5:$P$54,$B$23)))</f>
        <v/>
      </c>
    </row>
    <row r="160">
      <c r="A160" s="37" t="inlineStr">
        <is>
          <t>CAPABILITY</t>
        </is>
      </c>
      <c r="B160" s="28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P160">
        <f>IF((CS$1+156)&gt;CQ$1,NA(),(CS$1+156)-4)</f>
        <v/>
      </c>
      <c r="CQ160">
        <f>IF((CS$1+156)&gt;CQ$1,NA(),INDEX('Data Entry'!$H$5:$BE$10004,(CS$1+156)-4,$B$21))</f>
        <v/>
      </c>
      <c r="CR160">
        <f>IF(ISNA(CP160),NA(),INDEX(Capability!$K$5:$K$54,$B$21))</f>
        <v/>
      </c>
      <c r="CS160">
        <f>IF(ISNA(CP160),NA(),INDEX(Capability!$J$5:$J$54,$B$21))</f>
        <v/>
      </c>
      <c r="CT160">
        <f>IF(ISNA(CP160),NA(),INDEX(Capability!$L$5:$L$54,$B$21))</f>
        <v/>
      </c>
      <c r="CU160">
        <f>IF(OR(ISNA(CQ160),ISNA(CQ159)),NA(),ABS(CQ160-CQ159))</f>
        <v/>
      </c>
      <c r="CV160">
        <f>IF(ISNA(CP160),NA(),INDEX(Capability!$N$5:$N$54,$B$21))</f>
        <v/>
      </c>
      <c r="CW160">
        <f>IF(ISNA(CP160),NA(),IF(OR(INDEX(Capability!$Q$5:$Q$54,$B$21)="",Settings!$F$7&lt;&gt;"Y"),NA(),INDEX(Capability!$Q$5:$Q$54,$B$21)))</f>
        <v/>
      </c>
      <c r="CX160">
        <f>IF(ISNA(CP160),NA(),IF(OR(INDEX(Capability!$P$5:$P$54,$B$21)="",Settings!$F$7&lt;&gt;"Y"),NA(),INDEX(Capability!$P$5:$P$54,$B$21)))</f>
        <v/>
      </c>
      <c r="DD160">
        <f>IF((DG$1+156)&gt;DE$1,NA(),(DG$1+156)-4)</f>
        <v/>
      </c>
      <c r="DE160">
        <f>IF((DG$1+156)&gt;DE$1,NA(),INDEX('Data Entry'!$H$5:$BE$10004,(DG$1+156)-4,$B$22))</f>
        <v/>
      </c>
      <c r="DF160">
        <f>IF(ISNA(DD160),NA(),INDEX(Capability!$K$5:$K$54,$B$22))</f>
        <v/>
      </c>
      <c r="DG160">
        <f>IF(ISNA(DD160),NA(),INDEX(Capability!$J$5:$J$54,$B$22))</f>
        <v/>
      </c>
      <c r="DH160">
        <f>IF(ISNA(DD160),NA(),INDEX(Capability!$L$5:$L$54,$B$22))</f>
        <v/>
      </c>
      <c r="DI160">
        <f>IF(OR(ISNA(DE160),ISNA(DE159)),NA(),ABS(DE160-DE159))</f>
        <v/>
      </c>
      <c r="DJ160">
        <f>IF(ISNA(DD160),NA(),INDEX(Capability!$N$5:$N$54,$B$22))</f>
        <v/>
      </c>
      <c r="DK160">
        <f>IF(ISNA(DD160),NA(),IF(OR(INDEX(Capability!$Q$5:$Q$54,$B$22)="",Settings!$F$7&lt;&gt;"Y"),NA(),INDEX(Capability!$Q$5:$Q$54,$B$22)))</f>
        <v/>
      </c>
      <c r="DL160">
        <f>IF(ISNA(DD160),NA(),IF(OR(INDEX(Capability!$P$5:$P$54,$B$22)="",Settings!$F$7&lt;&gt;"Y"),NA(),INDEX(Capability!$P$5:$P$54,$B$22)))</f>
        <v/>
      </c>
      <c r="DR160">
        <f>IF((DU$1+156)&gt;DS$1,NA(),(DU$1+156)-4)</f>
        <v/>
      </c>
      <c r="DS160">
        <f>IF((DU$1+156)&gt;DS$1,NA(),INDEX('Data Entry'!$H$5:$BE$10004,(DU$1+156)-4,$B$23))</f>
        <v/>
      </c>
      <c r="DT160">
        <f>IF(ISNA(DR160),NA(),INDEX(Capability!$K$5:$K$54,$B$23))</f>
        <v/>
      </c>
      <c r="DU160">
        <f>IF(ISNA(DR160),NA(),INDEX(Capability!$J$5:$J$54,$B$23))</f>
        <v/>
      </c>
      <c r="DV160">
        <f>IF(ISNA(DR160),NA(),INDEX(Capability!$L$5:$L$54,$B$23))</f>
        <v/>
      </c>
      <c r="DW160">
        <f>IF(OR(ISNA(DS160),ISNA(DS159)),NA(),ABS(DS160-DS159))</f>
        <v/>
      </c>
      <c r="DX160">
        <f>IF(ISNA(DR160),NA(),INDEX(Capability!$N$5:$N$54,$B$23))</f>
        <v/>
      </c>
      <c r="DY160">
        <f>IF(ISNA(DR160),NA(),IF(OR(INDEX(Capability!$Q$5:$Q$54,$B$23)="",Settings!$F$7&lt;&gt;"Y"),NA(),INDEX(Capability!$Q$5:$Q$54,$B$23)))</f>
        <v/>
      </c>
      <c r="DZ160">
        <f>IF(ISNA(DR160),NA(),IF(OR(INDEX(Capability!$P$5:$P$54,$B$23)="",Settings!$F$7&lt;&gt;"Y"),NA(),INDEX(Capability!$P$5:$P$54,$B$23)))</f>
        <v/>
      </c>
    </row>
    <row r="161">
      <c r="A161" s="35" t="inlineStr">
        <is>
          <t>Cp</t>
        </is>
      </c>
      <c r="B161" s="38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P161">
        <f>IF((CS$1+157)&gt;CQ$1,NA(),(CS$1+157)-4)</f>
        <v/>
      </c>
      <c r="CQ161">
        <f>IF((CS$1+157)&gt;CQ$1,NA(),INDEX('Data Entry'!$H$5:$BE$10004,(CS$1+157)-4,$B$21))</f>
        <v/>
      </c>
      <c r="CR161">
        <f>IF(ISNA(CP161),NA(),INDEX(Capability!$K$5:$K$54,$B$21))</f>
        <v/>
      </c>
      <c r="CS161">
        <f>IF(ISNA(CP161),NA(),INDEX(Capability!$J$5:$J$54,$B$21))</f>
        <v/>
      </c>
      <c r="CT161">
        <f>IF(ISNA(CP161),NA(),INDEX(Capability!$L$5:$L$54,$B$21))</f>
        <v/>
      </c>
      <c r="CU161">
        <f>IF(OR(ISNA(CQ161),ISNA(CQ160)),NA(),ABS(CQ161-CQ160))</f>
        <v/>
      </c>
      <c r="CV161">
        <f>IF(ISNA(CP161),NA(),INDEX(Capability!$N$5:$N$54,$B$21))</f>
        <v/>
      </c>
      <c r="CW161">
        <f>IF(ISNA(CP161),NA(),IF(OR(INDEX(Capability!$Q$5:$Q$54,$B$21)="",Settings!$F$7&lt;&gt;"Y"),NA(),INDEX(Capability!$Q$5:$Q$54,$B$21)))</f>
        <v/>
      </c>
      <c r="CX161">
        <f>IF(ISNA(CP161),NA(),IF(OR(INDEX(Capability!$P$5:$P$54,$B$21)="",Settings!$F$7&lt;&gt;"Y"),NA(),INDEX(Capability!$P$5:$P$54,$B$21)))</f>
        <v/>
      </c>
      <c r="DD161">
        <f>IF((DG$1+157)&gt;DE$1,NA(),(DG$1+157)-4)</f>
        <v/>
      </c>
      <c r="DE161">
        <f>IF((DG$1+157)&gt;DE$1,NA(),INDEX('Data Entry'!$H$5:$BE$10004,(DG$1+157)-4,$B$22))</f>
        <v/>
      </c>
      <c r="DF161">
        <f>IF(ISNA(DD161),NA(),INDEX(Capability!$K$5:$K$54,$B$22))</f>
        <v/>
      </c>
      <c r="DG161">
        <f>IF(ISNA(DD161),NA(),INDEX(Capability!$J$5:$J$54,$B$22))</f>
        <v/>
      </c>
      <c r="DH161">
        <f>IF(ISNA(DD161),NA(),INDEX(Capability!$L$5:$L$54,$B$22))</f>
        <v/>
      </c>
      <c r="DI161">
        <f>IF(OR(ISNA(DE161),ISNA(DE160)),NA(),ABS(DE161-DE160))</f>
        <v/>
      </c>
      <c r="DJ161">
        <f>IF(ISNA(DD161),NA(),INDEX(Capability!$N$5:$N$54,$B$22))</f>
        <v/>
      </c>
      <c r="DK161">
        <f>IF(ISNA(DD161),NA(),IF(OR(INDEX(Capability!$Q$5:$Q$54,$B$22)="",Settings!$F$7&lt;&gt;"Y"),NA(),INDEX(Capability!$Q$5:$Q$54,$B$22)))</f>
        <v/>
      </c>
      <c r="DL161">
        <f>IF(ISNA(DD161),NA(),IF(OR(INDEX(Capability!$P$5:$P$54,$B$22)="",Settings!$F$7&lt;&gt;"Y"),NA(),INDEX(Capability!$P$5:$P$54,$B$22)))</f>
        <v/>
      </c>
      <c r="DR161">
        <f>IF((DU$1+157)&gt;DS$1,NA(),(DU$1+157)-4)</f>
        <v/>
      </c>
      <c r="DS161">
        <f>IF((DU$1+157)&gt;DS$1,NA(),INDEX('Data Entry'!$H$5:$BE$10004,(DU$1+157)-4,$B$23))</f>
        <v/>
      </c>
      <c r="DT161">
        <f>IF(ISNA(DR161),NA(),INDEX(Capability!$K$5:$K$54,$B$23))</f>
        <v/>
      </c>
      <c r="DU161">
        <f>IF(ISNA(DR161),NA(),INDEX(Capability!$J$5:$J$54,$B$23))</f>
        <v/>
      </c>
      <c r="DV161">
        <f>IF(ISNA(DR161),NA(),INDEX(Capability!$L$5:$L$54,$B$23))</f>
        <v/>
      </c>
      <c r="DW161">
        <f>IF(OR(ISNA(DS161),ISNA(DS160)),NA(),ABS(DS161-DS160))</f>
        <v/>
      </c>
      <c r="DX161">
        <f>IF(ISNA(DR161),NA(),INDEX(Capability!$N$5:$N$54,$B$23))</f>
        <v/>
      </c>
      <c r="DY161">
        <f>IF(ISNA(DR161),NA(),IF(OR(INDEX(Capability!$Q$5:$Q$54,$B$23)="",Settings!$F$7&lt;&gt;"Y"),NA(),INDEX(Capability!$Q$5:$Q$54,$B$23)))</f>
        <v/>
      </c>
      <c r="DZ161">
        <f>IF(ISNA(DR161),NA(),IF(OR(INDEX(Capability!$P$5:$P$54,$B$23)="",Settings!$F$7&lt;&gt;"Y"),NA(),INDEX(Capability!$P$5:$P$54,$B$23)))</f>
        <v/>
      </c>
    </row>
    <row r="162">
      <c r="A162" s="35" t="inlineStr">
        <is>
          <t>Cpk</t>
        </is>
      </c>
      <c r="B162" s="38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P162">
        <f>IF((CS$1+158)&gt;CQ$1,NA(),(CS$1+158)-4)</f>
        <v/>
      </c>
      <c r="CQ162">
        <f>IF((CS$1+158)&gt;CQ$1,NA(),INDEX('Data Entry'!$H$5:$BE$10004,(CS$1+158)-4,$B$21))</f>
        <v/>
      </c>
      <c r="CR162">
        <f>IF(ISNA(CP162),NA(),INDEX(Capability!$K$5:$K$54,$B$21))</f>
        <v/>
      </c>
      <c r="CS162">
        <f>IF(ISNA(CP162),NA(),INDEX(Capability!$J$5:$J$54,$B$21))</f>
        <v/>
      </c>
      <c r="CT162">
        <f>IF(ISNA(CP162),NA(),INDEX(Capability!$L$5:$L$54,$B$21))</f>
        <v/>
      </c>
      <c r="CU162">
        <f>IF(OR(ISNA(CQ162),ISNA(CQ161)),NA(),ABS(CQ162-CQ161))</f>
        <v/>
      </c>
      <c r="CV162">
        <f>IF(ISNA(CP162),NA(),INDEX(Capability!$N$5:$N$54,$B$21))</f>
        <v/>
      </c>
      <c r="CW162">
        <f>IF(ISNA(CP162),NA(),IF(OR(INDEX(Capability!$Q$5:$Q$54,$B$21)="",Settings!$F$7&lt;&gt;"Y"),NA(),INDEX(Capability!$Q$5:$Q$54,$B$21)))</f>
        <v/>
      </c>
      <c r="CX162">
        <f>IF(ISNA(CP162),NA(),IF(OR(INDEX(Capability!$P$5:$P$54,$B$21)="",Settings!$F$7&lt;&gt;"Y"),NA(),INDEX(Capability!$P$5:$P$54,$B$21)))</f>
        <v/>
      </c>
      <c r="DD162">
        <f>IF((DG$1+158)&gt;DE$1,NA(),(DG$1+158)-4)</f>
        <v/>
      </c>
      <c r="DE162">
        <f>IF((DG$1+158)&gt;DE$1,NA(),INDEX('Data Entry'!$H$5:$BE$10004,(DG$1+158)-4,$B$22))</f>
        <v/>
      </c>
      <c r="DF162">
        <f>IF(ISNA(DD162),NA(),INDEX(Capability!$K$5:$K$54,$B$22))</f>
        <v/>
      </c>
      <c r="DG162">
        <f>IF(ISNA(DD162),NA(),INDEX(Capability!$J$5:$J$54,$B$22))</f>
        <v/>
      </c>
      <c r="DH162">
        <f>IF(ISNA(DD162),NA(),INDEX(Capability!$L$5:$L$54,$B$22))</f>
        <v/>
      </c>
      <c r="DI162">
        <f>IF(OR(ISNA(DE162),ISNA(DE161)),NA(),ABS(DE162-DE161))</f>
        <v/>
      </c>
      <c r="DJ162">
        <f>IF(ISNA(DD162),NA(),INDEX(Capability!$N$5:$N$54,$B$22))</f>
        <v/>
      </c>
      <c r="DK162">
        <f>IF(ISNA(DD162),NA(),IF(OR(INDEX(Capability!$Q$5:$Q$54,$B$22)="",Settings!$F$7&lt;&gt;"Y"),NA(),INDEX(Capability!$Q$5:$Q$54,$B$22)))</f>
        <v/>
      </c>
      <c r="DL162">
        <f>IF(ISNA(DD162),NA(),IF(OR(INDEX(Capability!$P$5:$P$54,$B$22)="",Settings!$F$7&lt;&gt;"Y"),NA(),INDEX(Capability!$P$5:$P$54,$B$22)))</f>
        <v/>
      </c>
      <c r="DR162">
        <f>IF((DU$1+158)&gt;DS$1,NA(),(DU$1+158)-4)</f>
        <v/>
      </c>
      <c r="DS162">
        <f>IF((DU$1+158)&gt;DS$1,NA(),INDEX('Data Entry'!$H$5:$BE$10004,(DU$1+158)-4,$B$23))</f>
        <v/>
      </c>
      <c r="DT162">
        <f>IF(ISNA(DR162),NA(),INDEX(Capability!$K$5:$K$54,$B$23))</f>
        <v/>
      </c>
      <c r="DU162">
        <f>IF(ISNA(DR162),NA(),INDEX(Capability!$J$5:$J$54,$B$23))</f>
        <v/>
      </c>
      <c r="DV162">
        <f>IF(ISNA(DR162),NA(),INDEX(Capability!$L$5:$L$54,$B$23))</f>
        <v/>
      </c>
      <c r="DW162">
        <f>IF(OR(ISNA(DS162),ISNA(DS161)),NA(),ABS(DS162-DS161))</f>
        <v/>
      </c>
      <c r="DX162">
        <f>IF(ISNA(DR162),NA(),INDEX(Capability!$N$5:$N$54,$B$23))</f>
        <v/>
      </c>
      <c r="DY162">
        <f>IF(ISNA(DR162),NA(),IF(OR(INDEX(Capability!$Q$5:$Q$54,$B$23)="",Settings!$F$7&lt;&gt;"Y"),NA(),INDEX(Capability!$Q$5:$Q$54,$B$23)))</f>
        <v/>
      </c>
      <c r="DZ162">
        <f>IF(ISNA(DR162),NA(),IF(OR(INDEX(Capability!$P$5:$P$54,$B$23)="",Settings!$F$7&lt;&gt;"Y"),NA(),INDEX(Capability!$P$5:$P$54,$B$23)))</f>
        <v/>
      </c>
    </row>
    <row r="163">
      <c r="A163" s="35" t="inlineStr">
        <is>
          <t>Pp</t>
        </is>
      </c>
      <c r="B163" s="38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P163">
        <f>IF((CS$1+159)&gt;CQ$1,NA(),(CS$1+159)-4)</f>
        <v/>
      </c>
      <c r="CQ163">
        <f>IF((CS$1+159)&gt;CQ$1,NA(),INDEX('Data Entry'!$H$5:$BE$10004,(CS$1+159)-4,$B$21))</f>
        <v/>
      </c>
      <c r="CR163">
        <f>IF(ISNA(CP163),NA(),INDEX(Capability!$K$5:$K$54,$B$21))</f>
        <v/>
      </c>
      <c r="CS163">
        <f>IF(ISNA(CP163),NA(),INDEX(Capability!$J$5:$J$54,$B$21))</f>
        <v/>
      </c>
      <c r="CT163">
        <f>IF(ISNA(CP163),NA(),INDEX(Capability!$L$5:$L$54,$B$21))</f>
        <v/>
      </c>
      <c r="CU163">
        <f>IF(OR(ISNA(CQ163),ISNA(CQ162)),NA(),ABS(CQ163-CQ162))</f>
        <v/>
      </c>
      <c r="CV163">
        <f>IF(ISNA(CP163),NA(),INDEX(Capability!$N$5:$N$54,$B$21))</f>
        <v/>
      </c>
      <c r="CW163">
        <f>IF(ISNA(CP163),NA(),IF(OR(INDEX(Capability!$Q$5:$Q$54,$B$21)="",Settings!$F$7&lt;&gt;"Y"),NA(),INDEX(Capability!$Q$5:$Q$54,$B$21)))</f>
        <v/>
      </c>
      <c r="CX163">
        <f>IF(ISNA(CP163),NA(),IF(OR(INDEX(Capability!$P$5:$P$54,$B$21)="",Settings!$F$7&lt;&gt;"Y"),NA(),INDEX(Capability!$P$5:$P$54,$B$21)))</f>
        <v/>
      </c>
      <c r="DD163">
        <f>IF((DG$1+159)&gt;DE$1,NA(),(DG$1+159)-4)</f>
        <v/>
      </c>
      <c r="DE163">
        <f>IF((DG$1+159)&gt;DE$1,NA(),INDEX('Data Entry'!$H$5:$BE$10004,(DG$1+159)-4,$B$22))</f>
        <v/>
      </c>
      <c r="DF163">
        <f>IF(ISNA(DD163),NA(),INDEX(Capability!$K$5:$K$54,$B$22))</f>
        <v/>
      </c>
      <c r="DG163">
        <f>IF(ISNA(DD163),NA(),INDEX(Capability!$J$5:$J$54,$B$22))</f>
        <v/>
      </c>
      <c r="DH163">
        <f>IF(ISNA(DD163),NA(),INDEX(Capability!$L$5:$L$54,$B$22))</f>
        <v/>
      </c>
      <c r="DI163">
        <f>IF(OR(ISNA(DE163),ISNA(DE162)),NA(),ABS(DE163-DE162))</f>
        <v/>
      </c>
      <c r="DJ163">
        <f>IF(ISNA(DD163),NA(),INDEX(Capability!$N$5:$N$54,$B$22))</f>
        <v/>
      </c>
      <c r="DK163">
        <f>IF(ISNA(DD163),NA(),IF(OR(INDEX(Capability!$Q$5:$Q$54,$B$22)="",Settings!$F$7&lt;&gt;"Y"),NA(),INDEX(Capability!$Q$5:$Q$54,$B$22)))</f>
        <v/>
      </c>
      <c r="DL163">
        <f>IF(ISNA(DD163),NA(),IF(OR(INDEX(Capability!$P$5:$P$54,$B$22)="",Settings!$F$7&lt;&gt;"Y"),NA(),INDEX(Capability!$P$5:$P$54,$B$22)))</f>
        <v/>
      </c>
      <c r="DR163">
        <f>IF((DU$1+159)&gt;DS$1,NA(),(DU$1+159)-4)</f>
        <v/>
      </c>
      <c r="DS163">
        <f>IF((DU$1+159)&gt;DS$1,NA(),INDEX('Data Entry'!$H$5:$BE$10004,(DU$1+159)-4,$B$23))</f>
        <v/>
      </c>
      <c r="DT163">
        <f>IF(ISNA(DR163),NA(),INDEX(Capability!$K$5:$K$54,$B$23))</f>
        <v/>
      </c>
      <c r="DU163">
        <f>IF(ISNA(DR163),NA(),INDEX(Capability!$J$5:$J$54,$B$23))</f>
        <v/>
      </c>
      <c r="DV163">
        <f>IF(ISNA(DR163),NA(),INDEX(Capability!$L$5:$L$54,$B$23))</f>
        <v/>
      </c>
      <c r="DW163">
        <f>IF(OR(ISNA(DS163),ISNA(DS162)),NA(),ABS(DS163-DS162))</f>
        <v/>
      </c>
      <c r="DX163">
        <f>IF(ISNA(DR163),NA(),INDEX(Capability!$N$5:$N$54,$B$23))</f>
        <v/>
      </c>
      <c r="DY163">
        <f>IF(ISNA(DR163),NA(),IF(OR(INDEX(Capability!$Q$5:$Q$54,$B$23)="",Settings!$F$7&lt;&gt;"Y"),NA(),INDEX(Capability!$Q$5:$Q$54,$B$23)))</f>
        <v/>
      </c>
      <c r="DZ163">
        <f>IF(ISNA(DR163),NA(),IF(OR(INDEX(Capability!$P$5:$P$54,$B$23)="",Settings!$F$7&lt;&gt;"Y"),NA(),INDEX(Capability!$P$5:$P$54,$B$23)))</f>
        <v/>
      </c>
    </row>
    <row r="164">
      <c r="A164" s="35" t="inlineStr">
        <is>
          <t>Ppk</t>
        </is>
      </c>
      <c r="B164" s="38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P164">
        <f>IF((CS$1+160)&gt;CQ$1,NA(),(CS$1+160)-4)</f>
        <v/>
      </c>
      <c r="CQ164">
        <f>IF((CS$1+160)&gt;CQ$1,NA(),INDEX('Data Entry'!$H$5:$BE$10004,(CS$1+160)-4,$B$21))</f>
        <v/>
      </c>
      <c r="CR164">
        <f>IF(ISNA(CP164),NA(),INDEX(Capability!$K$5:$K$54,$B$21))</f>
        <v/>
      </c>
      <c r="CS164">
        <f>IF(ISNA(CP164),NA(),INDEX(Capability!$J$5:$J$54,$B$21))</f>
        <v/>
      </c>
      <c r="CT164">
        <f>IF(ISNA(CP164),NA(),INDEX(Capability!$L$5:$L$54,$B$21))</f>
        <v/>
      </c>
      <c r="CU164">
        <f>IF(OR(ISNA(CQ164),ISNA(CQ163)),NA(),ABS(CQ164-CQ163))</f>
        <v/>
      </c>
      <c r="CV164">
        <f>IF(ISNA(CP164),NA(),INDEX(Capability!$N$5:$N$54,$B$21))</f>
        <v/>
      </c>
      <c r="CW164">
        <f>IF(ISNA(CP164),NA(),IF(OR(INDEX(Capability!$Q$5:$Q$54,$B$21)="",Settings!$F$7&lt;&gt;"Y"),NA(),INDEX(Capability!$Q$5:$Q$54,$B$21)))</f>
        <v/>
      </c>
      <c r="CX164">
        <f>IF(ISNA(CP164),NA(),IF(OR(INDEX(Capability!$P$5:$P$54,$B$21)="",Settings!$F$7&lt;&gt;"Y"),NA(),INDEX(Capability!$P$5:$P$54,$B$21)))</f>
        <v/>
      </c>
      <c r="DD164">
        <f>IF((DG$1+160)&gt;DE$1,NA(),(DG$1+160)-4)</f>
        <v/>
      </c>
      <c r="DE164">
        <f>IF((DG$1+160)&gt;DE$1,NA(),INDEX('Data Entry'!$H$5:$BE$10004,(DG$1+160)-4,$B$22))</f>
        <v/>
      </c>
      <c r="DF164">
        <f>IF(ISNA(DD164),NA(),INDEX(Capability!$K$5:$K$54,$B$22))</f>
        <v/>
      </c>
      <c r="DG164">
        <f>IF(ISNA(DD164),NA(),INDEX(Capability!$J$5:$J$54,$B$22))</f>
        <v/>
      </c>
      <c r="DH164">
        <f>IF(ISNA(DD164),NA(),INDEX(Capability!$L$5:$L$54,$B$22))</f>
        <v/>
      </c>
      <c r="DI164">
        <f>IF(OR(ISNA(DE164),ISNA(DE163)),NA(),ABS(DE164-DE163))</f>
        <v/>
      </c>
      <c r="DJ164">
        <f>IF(ISNA(DD164),NA(),INDEX(Capability!$N$5:$N$54,$B$22))</f>
        <v/>
      </c>
      <c r="DK164">
        <f>IF(ISNA(DD164),NA(),IF(OR(INDEX(Capability!$Q$5:$Q$54,$B$22)="",Settings!$F$7&lt;&gt;"Y"),NA(),INDEX(Capability!$Q$5:$Q$54,$B$22)))</f>
        <v/>
      </c>
      <c r="DL164">
        <f>IF(ISNA(DD164),NA(),IF(OR(INDEX(Capability!$P$5:$P$54,$B$22)="",Settings!$F$7&lt;&gt;"Y"),NA(),INDEX(Capability!$P$5:$P$54,$B$22)))</f>
        <v/>
      </c>
      <c r="DR164">
        <f>IF((DU$1+160)&gt;DS$1,NA(),(DU$1+160)-4)</f>
        <v/>
      </c>
      <c r="DS164">
        <f>IF((DU$1+160)&gt;DS$1,NA(),INDEX('Data Entry'!$H$5:$BE$10004,(DU$1+160)-4,$B$23))</f>
        <v/>
      </c>
      <c r="DT164">
        <f>IF(ISNA(DR164),NA(),INDEX(Capability!$K$5:$K$54,$B$23))</f>
        <v/>
      </c>
      <c r="DU164">
        <f>IF(ISNA(DR164),NA(),INDEX(Capability!$J$5:$J$54,$B$23))</f>
        <v/>
      </c>
      <c r="DV164">
        <f>IF(ISNA(DR164),NA(),INDEX(Capability!$L$5:$L$54,$B$23))</f>
        <v/>
      </c>
      <c r="DW164">
        <f>IF(OR(ISNA(DS164),ISNA(DS163)),NA(),ABS(DS164-DS163))</f>
        <v/>
      </c>
      <c r="DX164">
        <f>IF(ISNA(DR164),NA(),INDEX(Capability!$N$5:$N$54,$B$23))</f>
        <v/>
      </c>
      <c r="DY164">
        <f>IF(ISNA(DR164),NA(),IF(OR(INDEX(Capability!$Q$5:$Q$54,$B$23)="",Settings!$F$7&lt;&gt;"Y"),NA(),INDEX(Capability!$Q$5:$Q$54,$B$23)))</f>
        <v/>
      </c>
      <c r="DZ164">
        <f>IF(ISNA(DR164),NA(),IF(OR(INDEX(Capability!$P$5:$P$54,$B$23)="",Settings!$F$7&lt;&gt;"Y"),NA(),INDEX(Capability!$P$5:$P$54,$B$23)))</f>
        <v/>
      </c>
    </row>
    <row r="165">
      <c r="A165" s="35" t="inlineStr">
        <is>
          <t>In control?</t>
        </is>
      </c>
      <c r="B165" s="36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P165">
        <f>IF((CS$1+161)&gt;CQ$1,NA(),(CS$1+161)-4)</f>
        <v/>
      </c>
      <c r="CQ165">
        <f>IF((CS$1+161)&gt;CQ$1,NA(),INDEX('Data Entry'!$H$5:$BE$10004,(CS$1+161)-4,$B$21))</f>
        <v/>
      </c>
      <c r="CR165">
        <f>IF(ISNA(CP165),NA(),INDEX(Capability!$K$5:$K$54,$B$21))</f>
        <v/>
      </c>
      <c r="CS165">
        <f>IF(ISNA(CP165),NA(),INDEX(Capability!$J$5:$J$54,$B$21))</f>
        <v/>
      </c>
      <c r="CT165">
        <f>IF(ISNA(CP165),NA(),INDEX(Capability!$L$5:$L$54,$B$21))</f>
        <v/>
      </c>
      <c r="CU165">
        <f>IF(OR(ISNA(CQ165),ISNA(CQ164)),NA(),ABS(CQ165-CQ164))</f>
        <v/>
      </c>
      <c r="CV165">
        <f>IF(ISNA(CP165),NA(),INDEX(Capability!$N$5:$N$54,$B$21))</f>
        <v/>
      </c>
      <c r="CW165">
        <f>IF(ISNA(CP165),NA(),IF(OR(INDEX(Capability!$Q$5:$Q$54,$B$21)="",Settings!$F$7&lt;&gt;"Y"),NA(),INDEX(Capability!$Q$5:$Q$54,$B$21)))</f>
        <v/>
      </c>
      <c r="CX165">
        <f>IF(ISNA(CP165),NA(),IF(OR(INDEX(Capability!$P$5:$P$54,$B$21)="",Settings!$F$7&lt;&gt;"Y"),NA(),INDEX(Capability!$P$5:$P$54,$B$21)))</f>
        <v/>
      </c>
      <c r="DD165">
        <f>IF((DG$1+161)&gt;DE$1,NA(),(DG$1+161)-4)</f>
        <v/>
      </c>
      <c r="DE165">
        <f>IF((DG$1+161)&gt;DE$1,NA(),INDEX('Data Entry'!$H$5:$BE$10004,(DG$1+161)-4,$B$22))</f>
        <v/>
      </c>
      <c r="DF165">
        <f>IF(ISNA(DD165),NA(),INDEX(Capability!$K$5:$K$54,$B$22))</f>
        <v/>
      </c>
      <c r="DG165">
        <f>IF(ISNA(DD165),NA(),INDEX(Capability!$J$5:$J$54,$B$22))</f>
        <v/>
      </c>
      <c r="DH165">
        <f>IF(ISNA(DD165),NA(),INDEX(Capability!$L$5:$L$54,$B$22))</f>
        <v/>
      </c>
      <c r="DI165">
        <f>IF(OR(ISNA(DE165),ISNA(DE164)),NA(),ABS(DE165-DE164))</f>
        <v/>
      </c>
      <c r="DJ165">
        <f>IF(ISNA(DD165),NA(),INDEX(Capability!$N$5:$N$54,$B$22))</f>
        <v/>
      </c>
      <c r="DK165">
        <f>IF(ISNA(DD165),NA(),IF(OR(INDEX(Capability!$Q$5:$Q$54,$B$22)="",Settings!$F$7&lt;&gt;"Y"),NA(),INDEX(Capability!$Q$5:$Q$54,$B$22)))</f>
        <v/>
      </c>
      <c r="DL165">
        <f>IF(ISNA(DD165),NA(),IF(OR(INDEX(Capability!$P$5:$P$54,$B$22)="",Settings!$F$7&lt;&gt;"Y"),NA(),INDEX(Capability!$P$5:$P$54,$B$22)))</f>
        <v/>
      </c>
      <c r="DR165">
        <f>IF((DU$1+161)&gt;DS$1,NA(),(DU$1+161)-4)</f>
        <v/>
      </c>
      <c r="DS165">
        <f>IF((DU$1+161)&gt;DS$1,NA(),INDEX('Data Entry'!$H$5:$BE$10004,(DU$1+161)-4,$B$23))</f>
        <v/>
      </c>
      <c r="DT165">
        <f>IF(ISNA(DR165),NA(),INDEX(Capability!$K$5:$K$54,$B$23))</f>
        <v/>
      </c>
      <c r="DU165">
        <f>IF(ISNA(DR165),NA(),INDEX(Capability!$J$5:$J$54,$B$23))</f>
        <v/>
      </c>
      <c r="DV165">
        <f>IF(ISNA(DR165),NA(),INDEX(Capability!$L$5:$L$54,$B$23))</f>
        <v/>
      </c>
      <c r="DW165">
        <f>IF(OR(ISNA(DS165),ISNA(DS164)),NA(),ABS(DS165-DS164))</f>
        <v/>
      </c>
      <c r="DX165">
        <f>IF(ISNA(DR165),NA(),INDEX(Capability!$N$5:$N$54,$B$23))</f>
        <v/>
      </c>
      <c r="DY165">
        <f>IF(ISNA(DR165),NA(),IF(OR(INDEX(Capability!$Q$5:$Q$54,$B$23)="",Settings!$F$7&lt;&gt;"Y"),NA(),INDEX(Capability!$Q$5:$Q$54,$B$23)))</f>
        <v/>
      </c>
      <c r="DZ165">
        <f>IF(ISNA(DR165),NA(),IF(OR(INDEX(Capability!$P$5:$P$54,$B$23)="",Settings!$F$7&lt;&gt;"Y"),NA(),INDEX(Capability!$P$5:$P$54,$B$23)))</f>
        <v/>
      </c>
    </row>
    <row r="166">
      <c r="A166" s="35" t="inlineStr">
        <is>
          <t>In spec?</t>
        </is>
      </c>
      <c r="B166" s="36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P166">
        <f>IF((CS$1+162)&gt;CQ$1,NA(),(CS$1+162)-4)</f>
        <v/>
      </c>
      <c r="CQ166">
        <f>IF((CS$1+162)&gt;CQ$1,NA(),INDEX('Data Entry'!$H$5:$BE$10004,(CS$1+162)-4,$B$21))</f>
        <v/>
      </c>
      <c r="CR166">
        <f>IF(ISNA(CP166),NA(),INDEX(Capability!$K$5:$K$54,$B$21))</f>
        <v/>
      </c>
      <c r="CS166">
        <f>IF(ISNA(CP166),NA(),INDEX(Capability!$J$5:$J$54,$B$21))</f>
        <v/>
      </c>
      <c r="CT166">
        <f>IF(ISNA(CP166),NA(),INDEX(Capability!$L$5:$L$54,$B$21))</f>
        <v/>
      </c>
      <c r="CU166">
        <f>IF(OR(ISNA(CQ166),ISNA(CQ165)),NA(),ABS(CQ166-CQ165))</f>
        <v/>
      </c>
      <c r="CV166">
        <f>IF(ISNA(CP166),NA(),INDEX(Capability!$N$5:$N$54,$B$21))</f>
        <v/>
      </c>
      <c r="CW166">
        <f>IF(ISNA(CP166),NA(),IF(OR(INDEX(Capability!$Q$5:$Q$54,$B$21)="",Settings!$F$7&lt;&gt;"Y"),NA(),INDEX(Capability!$Q$5:$Q$54,$B$21)))</f>
        <v/>
      </c>
      <c r="CX166">
        <f>IF(ISNA(CP166),NA(),IF(OR(INDEX(Capability!$P$5:$P$54,$B$21)="",Settings!$F$7&lt;&gt;"Y"),NA(),INDEX(Capability!$P$5:$P$54,$B$21)))</f>
        <v/>
      </c>
      <c r="DD166">
        <f>IF((DG$1+162)&gt;DE$1,NA(),(DG$1+162)-4)</f>
        <v/>
      </c>
      <c r="DE166">
        <f>IF((DG$1+162)&gt;DE$1,NA(),INDEX('Data Entry'!$H$5:$BE$10004,(DG$1+162)-4,$B$22))</f>
        <v/>
      </c>
      <c r="DF166">
        <f>IF(ISNA(DD166),NA(),INDEX(Capability!$K$5:$K$54,$B$22))</f>
        <v/>
      </c>
      <c r="DG166">
        <f>IF(ISNA(DD166),NA(),INDEX(Capability!$J$5:$J$54,$B$22))</f>
        <v/>
      </c>
      <c r="DH166">
        <f>IF(ISNA(DD166),NA(),INDEX(Capability!$L$5:$L$54,$B$22))</f>
        <v/>
      </c>
      <c r="DI166">
        <f>IF(OR(ISNA(DE166),ISNA(DE165)),NA(),ABS(DE166-DE165))</f>
        <v/>
      </c>
      <c r="DJ166">
        <f>IF(ISNA(DD166),NA(),INDEX(Capability!$N$5:$N$54,$B$22))</f>
        <v/>
      </c>
      <c r="DK166">
        <f>IF(ISNA(DD166),NA(),IF(OR(INDEX(Capability!$Q$5:$Q$54,$B$22)="",Settings!$F$7&lt;&gt;"Y"),NA(),INDEX(Capability!$Q$5:$Q$54,$B$22)))</f>
        <v/>
      </c>
      <c r="DL166">
        <f>IF(ISNA(DD166),NA(),IF(OR(INDEX(Capability!$P$5:$P$54,$B$22)="",Settings!$F$7&lt;&gt;"Y"),NA(),INDEX(Capability!$P$5:$P$54,$B$22)))</f>
        <v/>
      </c>
      <c r="DR166">
        <f>IF((DU$1+162)&gt;DS$1,NA(),(DU$1+162)-4)</f>
        <v/>
      </c>
      <c r="DS166">
        <f>IF((DU$1+162)&gt;DS$1,NA(),INDEX('Data Entry'!$H$5:$BE$10004,(DU$1+162)-4,$B$23))</f>
        <v/>
      </c>
      <c r="DT166">
        <f>IF(ISNA(DR166),NA(),INDEX(Capability!$K$5:$K$54,$B$23))</f>
        <v/>
      </c>
      <c r="DU166">
        <f>IF(ISNA(DR166),NA(),INDEX(Capability!$J$5:$J$54,$B$23))</f>
        <v/>
      </c>
      <c r="DV166">
        <f>IF(ISNA(DR166),NA(),INDEX(Capability!$L$5:$L$54,$B$23))</f>
        <v/>
      </c>
      <c r="DW166">
        <f>IF(OR(ISNA(DS166),ISNA(DS165)),NA(),ABS(DS166-DS165))</f>
        <v/>
      </c>
      <c r="DX166">
        <f>IF(ISNA(DR166),NA(),INDEX(Capability!$N$5:$N$54,$B$23))</f>
        <v/>
      </c>
      <c r="DY166">
        <f>IF(ISNA(DR166),NA(),IF(OR(INDEX(Capability!$Q$5:$Q$54,$B$23)="",Settings!$F$7&lt;&gt;"Y"),NA(),INDEX(Capability!$Q$5:$Q$54,$B$23)))</f>
        <v/>
      </c>
      <c r="DZ166">
        <f>IF(ISNA(DR166),NA(),IF(OR(INDEX(Capability!$P$5:$P$54,$B$23)="",Settings!$F$7&lt;&gt;"Y"),NA(),INDEX(Capability!$P$5:$P$54,$B$23)))</f>
        <v/>
      </c>
    </row>
    <row r="167">
      <c r="A167" s="35" t="inlineStr">
        <is>
          <t>Verdict</t>
        </is>
      </c>
      <c r="B167" s="36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P167">
        <f>IF((CS$1+163)&gt;CQ$1,NA(),(CS$1+163)-4)</f>
        <v/>
      </c>
      <c r="CQ167">
        <f>IF((CS$1+163)&gt;CQ$1,NA(),INDEX('Data Entry'!$H$5:$BE$10004,(CS$1+163)-4,$B$21))</f>
        <v/>
      </c>
      <c r="CR167">
        <f>IF(ISNA(CP167),NA(),INDEX(Capability!$K$5:$K$54,$B$21))</f>
        <v/>
      </c>
      <c r="CS167">
        <f>IF(ISNA(CP167),NA(),INDEX(Capability!$J$5:$J$54,$B$21))</f>
        <v/>
      </c>
      <c r="CT167">
        <f>IF(ISNA(CP167),NA(),INDEX(Capability!$L$5:$L$54,$B$21))</f>
        <v/>
      </c>
      <c r="CU167">
        <f>IF(OR(ISNA(CQ167),ISNA(CQ166)),NA(),ABS(CQ167-CQ166))</f>
        <v/>
      </c>
      <c r="CV167">
        <f>IF(ISNA(CP167),NA(),INDEX(Capability!$N$5:$N$54,$B$21))</f>
        <v/>
      </c>
      <c r="CW167">
        <f>IF(ISNA(CP167),NA(),IF(OR(INDEX(Capability!$Q$5:$Q$54,$B$21)="",Settings!$F$7&lt;&gt;"Y"),NA(),INDEX(Capability!$Q$5:$Q$54,$B$21)))</f>
        <v/>
      </c>
      <c r="CX167">
        <f>IF(ISNA(CP167),NA(),IF(OR(INDEX(Capability!$P$5:$P$54,$B$21)="",Settings!$F$7&lt;&gt;"Y"),NA(),INDEX(Capability!$P$5:$P$54,$B$21)))</f>
        <v/>
      </c>
      <c r="DD167">
        <f>IF((DG$1+163)&gt;DE$1,NA(),(DG$1+163)-4)</f>
        <v/>
      </c>
      <c r="DE167">
        <f>IF((DG$1+163)&gt;DE$1,NA(),INDEX('Data Entry'!$H$5:$BE$10004,(DG$1+163)-4,$B$22))</f>
        <v/>
      </c>
      <c r="DF167">
        <f>IF(ISNA(DD167),NA(),INDEX(Capability!$K$5:$K$54,$B$22))</f>
        <v/>
      </c>
      <c r="DG167">
        <f>IF(ISNA(DD167),NA(),INDEX(Capability!$J$5:$J$54,$B$22))</f>
        <v/>
      </c>
      <c r="DH167">
        <f>IF(ISNA(DD167),NA(),INDEX(Capability!$L$5:$L$54,$B$22))</f>
        <v/>
      </c>
      <c r="DI167">
        <f>IF(OR(ISNA(DE167),ISNA(DE166)),NA(),ABS(DE167-DE166))</f>
        <v/>
      </c>
      <c r="DJ167">
        <f>IF(ISNA(DD167),NA(),INDEX(Capability!$N$5:$N$54,$B$22))</f>
        <v/>
      </c>
      <c r="DK167">
        <f>IF(ISNA(DD167),NA(),IF(OR(INDEX(Capability!$Q$5:$Q$54,$B$22)="",Settings!$F$7&lt;&gt;"Y"),NA(),INDEX(Capability!$Q$5:$Q$54,$B$22)))</f>
        <v/>
      </c>
      <c r="DL167">
        <f>IF(ISNA(DD167),NA(),IF(OR(INDEX(Capability!$P$5:$P$54,$B$22)="",Settings!$F$7&lt;&gt;"Y"),NA(),INDEX(Capability!$P$5:$P$54,$B$22)))</f>
        <v/>
      </c>
      <c r="DR167">
        <f>IF((DU$1+163)&gt;DS$1,NA(),(DU$1+163)-4)</f>
        <v/>
      </c>
      <c r="DS167">
        <f>IF((DU$1+163)&gt;DS$1,NA(),INDEX('Data Entry'!$H$5:$BE$10004,(DU$1+163)-4,$B$23))</f>
        <v/>
      </c>
      <c r="DT167">
        <f>IF(ISNA(DR167),NA(),INDEX(Capability!$K$5:$K$54,$B$23))</f>
        <v/>
      </c>
      <c r="DU167">
        <f>IF(ISNA(DR167),NA(),INDEX(Capability!$J$5:$J$54,$B$23))</f>
        <v/>
      </c>
      <c r="DV167">
        <f>IF(ISNA(DR167),NA(),INDEX(Capability!$L$5:$L$54,$B$23))</f>
        <v/>
      </c>
      <c r="DW167">
        <f>IF(OR(ISNA(DS167),ISNA(DS166)),NA(),ABS(DS167-DS166))</f>
        <v/>
      </c>
      <c r="DX167">
        <f>IF(ISNA(DR167),NA(),INDEX(Capability!$N$5:$N$54,$B$23))</f>
        <v/>
      </c>
      <c r="DY167">
        <f>IF(ISNA(DR167),NA(),IF(OR(INDEX(Capability!$Q$5:$Q$54,$B$23)="",Settings!$F$7&lt;&gt;"Y"),NA(),INDEX(Capability!$Q$5:$Q$54,$B$23)))</f>
        <v/>
      </c>
      <c r="DZ167">
        <f>IF(ISNA(DR167),NA(),IF(OR(INDEX(Capability!$P$5:$P$54,$B$23)="",Settings!$F$7&lt;&gt;"Y"),NA(),INDEX(Capability!$P$5:$P$54,$B$23)))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P168">
        <f>IF((CS$1+164)&gt;CQ$1,NA(),(CS$1+164)-4)</f>
        <v/>
      </c>
      <c r="CQ168">
        <f>IF((CS$1+164)&gt;CQ$1,NA(),INDEX('Data Entry'!$H$5:$BE$10004,(CS$1+164)-4,$B$21))</f>
        <v/>
      </c>
      <c r="CR168">
        <f>IF(ISNA(CP168),NA(),INDEX(Capability!$K$5:$K$54,$B$21))</f>
        <v/>
      </c>
      <c r="CS168">
        <f>IF(ISNA(CP168),NA(),INDEX(Capability!$J$5:$J$54,$B$21))</f>
        <v/>
      </c>
      <c r="CT168">
        <f>IF(ISNA(CP168),NA(),INDEX(Capability!$L$5:$L$54,$B$21))</f>
        <v/>
      </c>
      <c r="CU168">
        <f>IF(OR(ISNA(CQ168),ISNA(CQ167)),NA(),ABS(CQ168-CQ167))</f>
        <v/>
      </c>
      <c r="CV168">
        <f>IF(ISNA(CP168),NA(),INDEX(Capability!$N$5:$N$54,$B$21))</f>
        <v/>
      </c>
      <c r="CW168">
        <f>IF(ISNA(CP168),NA(),IF(OR(INDEX(Capability!$Q$5:$Q$54,$B$21)="",Settings!$F$7&lt;&gt;"Y"),NA(),INDEX(Capability!$Q$5:$Q$54,$B$21)))</f>
        <v/>
      </c>
      <c r="CX168">
        <f>IF(ISNA(CP168),NA(),IF(OR(INDEX(Capability!$P$5:$P$54,$B$21)="",Settings!$F$7&lt;&gt;"Y"),NA(),INDEX(Capability!$P$5:$P$54,$B$21)))</f>
        <v/>
      </c>
      <c r="DD168">
        <f>IF((DG$1+164)&gt;DE$1,NA(),(DG$1+164)-4)</f>
        <v/>
      </c>
      <c r="DE168">
        <f>IF((DG$1+164)&gt;DE$1,NA(),INDEX('Data Entry'!$H$5:$BE$10004,(DG$1+164)-4,$B$22))</f>
        <v/>
      </c>
      <c r="DF168">
        <f>IF(ISNA(DD168),NA(),INDEX(Capability!$K$5:$K$54,$B$22))</f>
        <v/>
      </c>
      <c r="DG168">
        <f>IF(ISNA(DD168),NA(),INDEX(Capability!$J$5:$J$54,$B$22))</f>
        <v/>
      </c>
      <c r="DH168">
        <f>IF(ISNA(DD168),NA(),INDEX(Capability!$L$5:$L$54,$B$22))</f>
        <v/>
      </c>
      <c r="DI168">
        <f>IF(OR(ISNA(DE168),ISNA(DE167)),NA(),ABS(DE168-DE167))</f>
        <v/>
      </c>
      <c r="DJ168">
        <f>IF(ISNA(DD168),NA(),INDEX(Capability!$N$5:$N$54,$B$22))</f>
        <v/>
      </c>
      <c r="DK168">
        <f>IF(ISNA(DD168),NA(),IF(OR(INDEX(Capability!$Q$5:$Q$54,$B$22)="",Settings!$F$7&lt;&gt;"Y"),NA(),INDEX(Capability!$Q$5:$Q$54,$B$22)))</f>
        <v/>
      </c>
      <c r="DL168">
        <f>IF(ISNA(DD168),NA(),IF(OR(INDEX(Capability!$P$5:$P$54,$B$22)="",Settings!$F$7&lt;&gt;"Y"),NA(),INDEX(Capability!$P$5:$P$54,$B$22)))</f>
        <v/>
      </c>
      <c r="DR168">
        <f>IF((DU$1+164)&gt;DS$1,NA(),(DU$1+164)-4)</f>
        <v/>
      </c>
      <c r="DS168">
        <f>IF((DU$1+164)&gt;DS$1,NA(),INDEX('Data Entry'!$H$5:$BE$10004,(DU$1+164)-4,$B$23))</f>
        <v/>
      </c>
      <c r="DT168">
        <f>IF(ISNA(DR168),NA(),INDEX(Capability!$K$5:$K$54,$B$23))</f>
        <v/>
      </c>
      <c r="DU168">
        <f>IF(ISNA(DR168),NA(),INDEX(Capability!$J$5:$J$54,$B$23))</f>
        <v/>
      </c>
      <c r="DV168">
        <f>IF(ISNA(DR168),NA(),INDEX(Capability!$L$5:$L$54,$B$23))</f>
        <v/>
      </c>
      <c r="DW168">
        <f>IF(OR(ISNA(DS168),ISNA(DS167)),NA(),ABS(DS168-DS167))</f>
        <v/>
      </c>
      <c r="DX168">
        <f>IF(ISNA(DR168),NA(),INDEX(Capability!$N$5:$N$54,$B$23))</f>
        <v/>
      </c>
      <c r="DY168">
        <f>IF(ISNA(DR168),NA(),IF(OR(INDEX(Capability!$Q$5:$Q$54,$B$23)="",Settings!$F$7&lt;&gt;"Y"),NA(),INDEX(Capability!$Q$5:$Q$54,$B$23)))</f>
        <v/>
      </c>
      <c r="DZ168">
        <f>IF(ISNA(DR168),NA(),IF(OR(INDEX(Capability!$P$5:$P$54,$B$23)="",Settings!$F$7&lt;&gt;"Y"),NA(),INDEX(Capability!$P$5:$P$54,$B$23)))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P169">
        <f>IF((CS$1+165)&gt;CQ$1,NA(),(CS$1+165)-4)</f>
        <v/>
      </c>
      <c r="CQ169">
        <f>IF((CS$1+165)&gt;CQ$1,NA(),INDEX('Data Entry'!$H$5:$BE$10004,(CS$1+165)-4,$B$21))</f>
        <v/>
      </c>
      <c r="CR169">
        <f>IF(ISNA(CP169),NA(),INDEX(Capability!$K$5:$K$54,$B$21))</f>
        <v/>
      </c>
      <c r="CS169">
        <f>IF(ISNA(CP169),NA(),INDEX(Capability!$J$5:$J$54,$B$21))</f>
        <v/>
      </c>
      <c r="CT169">
        <f>IF(ISNA(CP169),NA(),INDEX(Capability!$L$5:$L$54,$B$21))</f>
        <v/>
      </c>
      <c r="CU169">
        <f>IF(OR(ISNA(CQ169),ISNA(CQ168)),NA(),ABS(CQ169-CQ168))</f>
        <v/>
      </c>
      <c r="CV169">
        <f>IF(ISNA(CP169),NA(),INDEX(Capability!$N$5:$N$54,$B$21))</f>
        <v/>
      </c>
      <c r="CW169">
        <f>IF(ISNA(CP169),NA(),IF(OR(INDEX(Capability!$Q$5:$Q$54,$B$21)="",Settings!$F$7&lt;&gt;"Y"),NA(),INDEX(Capability!$Q$5:$Q$54,$B$21)))</f>
        <v/>
      </c>
      <c r="CX169">
        <f>IF(ISNA(CP169),NA(),IF(OR(INDEX(Capability!$P$5:$P$54,$B$21)="",Settings!$F$7&lt;&gt;"Y"),NA(),INDEX(Capability!$P$5:$P$54,$B$21)))</f>
        <v/>
      </c>
      <c r="DD169">
        <f>IF((DG$1+165)&gt;DE$1,NA(),(DG$1+165)-4)</f>
        <v/>
      </c>
      <c r="DE169">
        <f>IF((DG$1+165)&gt;DE$1,NA(),INDEX('Data Entry'!$H$5:$BE$10004,(DG$1+165)-4,$B$22))</f>
        <v/>
      </c>
      <c r="DF169">
        <f>IF(ISNA(DD169),NA(),INDEX(Capability!$K$5:$K$54,$B$22))</f>
        <v/>
      </c>
      <c r="DG169">
        <f>IF(ISNA(DD169),NA(),INDEX(Capability!$J$5:$J$54,$B$22))</f>
        <v/>
      </c>
      <c r="DH169">
        <f>IF(ISNA(DD169),NA(),INDEX(Capability!$L$5:$L$54,$B$22))</f>
        <v/>
      </c>
      <c r="DI169">
        <f>IF(OR(ISNA(DE169),ISNA(DE168)),NA(),ABS(DE169-DE168))</f>
        <v/>
      </c>
      <c r="DJ169">
        <f>IF(ISNA(DD169),NA(),INDEX(Capability!$N$5:$N$54,$B$22))</f>
        <v/>
      </c>
      <c r="DK169">
        <f>IF(ISNA(DD169),NA(),IF(OR(INDEX(Capability!$Q$5:$Q$54,$B$22)="",Settings!$F$7&lt;&gt;"Y"),NA(),INDEX(Capability!$Q$5:$Q$54,$B$22)))</f>
        <v/>
      </c>
      <c r="DL169">
        <f>IF(ISNA(DD169),NA(),IF(OR(INDEX(Capability!$P$5:$P$54,$B$22)="",Settings!$F$7&lt;&gt;"Y"),NA(),INDEX(Capability!$P$5:$P$54,$B$22)))</f>
        <v/>
      </c>
      <c r="DR169">
        <f>IF((DU$1+165)&gt;DS$1,NA(),(DU$1+165)-4)</f>
        <v/>
      </c>
      <c r="DS169">
        <f>IF((DU$1+165)&gt;DS$1,NA(),INDEX('Data Entry'!$H$5:$BE$10004,(DU$1+165)-4,$B$23))</f>
        <v/>
      </c>
      <c r="DT169">
        <f>IF(ISNA(DR169),NA(),INDEX(Capability!$K$5:$K$54,$B$23))</f>
        <v/>
      </c>
      <c r="DU169">
        <f>IF(ISNA(DR169),NA(),INDEX(Capability!$J$5:$J$54,$B$23))</f>
        <v/>
      </c>
      <c r="DV169">
        <f>IF(ISNA(DR169),NA(),INDEX(Capability!$L$5:$L$54,$B$23))</f>
        <v/>
      </c>
      <c r="DW169">
        <f>IF(OR(ISNA(DS169),ISNA(DS168)),NA(),ABS(DS169-DS168))</f>
        <v/>
      </c>
      <c r="DX169">
        <f>IF(ISNA(DR169),NA(),INDEX(Capability!$N$5:$N$54,$B$23))</f>
        <v/>
      </c>
      <c r="DY169">
        <f>IF(ISNA(DR169),NA(),IF(OR(INDEX(Capability!$Q$5:$Q$54,$B$23)="",Settings!$F$7&lt;&gt;"Y"),NA(),INDEX(Capability!$Q$5:$Q$54,$B$23)))</f>
        <v/>
      </c>
      <c r="DZ169">
        <f>IF(ISNA(DR169),NA(),IF(OR(INDEX(Capability!$P$5:$P$54,$B$23)="",Settings!$F$7&lt;&gt;"Y"),NA(),INDEX(Capability!$P$5:$P$54,$B$23)))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P170">
        <f>IF((CS$1+166)&gt;CQ$1,NA(),(CS$1+166)-4)</f>
        <v/>
      </c>
      <c r="CQ170">
        <f>IF((CS$1+166)&gt;CQ$1,NA(),INDEX('Data Entry'!$H$5:$BE$10004,(CS$1+166)-4,$B$21))</f>
        <v/>
      </c>
      <c r="CR170">
        <f>IF(ISNA(CP170),NA(),INDEX(Capability!$K$5:$K$54,$B$21))</f>
        <v/>
      </c>
      <c r="CS170">
        <f>IF(ISNA(CP170),NA(),INDEX(Capability!$J$5:$J$54,$B$21))</f>
        <v/>
      </c>
      <c r="CT170">
        <f>IF(ISNA(CP170),NA(),INDEX(Capability!$L$5:$L$54,$B$21))</f>
        <v/>
      </c>
      <c r="CU170">
        <f>IF(OR(ISNA(CQ170),ISNA(CQ169)),NA(),ABS(CQ170-CQ169))</f>
        <v/>
      </c>
      <c r="CV170">
        <f>IF(ISNA(CP170),NA(),INDEX(Capability!$N$5:$N$54,$B$21))</f>
        <v/>
      </c>
      <c r="CW170">
        <f>IF(ISNA(CP170),NA(),IF(OR(INDEX(Capability!$Q$5:$Q$54,$B$21)="",Settings!$F$7&lt;&gt;"Y"),NA(),INDEX(Capability!$Q$5:$Q$54,$B$21)))</f>
        <v/>
      </c>
      <c r="CX170">
        <f>IF(ISNA(CP170),NA(),IF(OR(INDEX(Capability!$P$5:$P$54,$B$21)="",Settings!$F$7&lt;&gt;"Y"),NA(),INDEX(Capability!$P$5:$P$54,$B$21)))</f>
        <v/>
      </c>
      <c r="DD170">
        <f>IF((DG$1+166)&gt;DE$1,NA(),(DG$1+166)-4)</f>
        <v/>
      </c>
      <c r="DE170">
        <f>IF((DG$1+166)&gt;DE$1,NA(),INDEX('Data Entry'!$H$5:$BE$10004,(DG$1+166)-4,$B$22))</f>
        <v/>
      </c>
      <c r="DF170">
        <f>IF(ISNA(DD170),NA(),INDEX(Capability!$K$5:$K$54,$B$22))</f>
        <v/>
      </c>
      <c r="DG170">
        <f>IF(ISNA(DD170),NA(),INDEX(Capability!$J$5:$J$54,$B$22))</f>
        <v/>
      </c>
      <c r="DH170">
        <f>IF(ISNA(DD170),NA(),INDEX(Capability!$L$5:$L$54,$B$22))</f>
        <v/>
      </c>
      <c r="DI170">
        <f>IF(OR(ISNA(DE170),ISNA(DE169)),NA(),ABS(DE170-DE169))</f>
        <v/>
      </c>
      <c r="DJ170">
        <f>IF(ISNA(DD170),NA(),INDEX(Capability!$N$5:$N$54,$B$22))</f>
        <v/>
      </c>
      <c r="DK170">
        <f>IF(ISNA(DD170),NA(),IF(OR(INDEX(Capability!$Q$5:$Q$54,$B$22)="",Settings!$F$7&lt;&gt;"Y"),NA(),INDEX(Capability!$Q$5:$Q$54,$B$22)))</f>
        <v/>
      </c>
      <c r="DL170">
        <f>IF(ISNA(DD170),NA(),IF(OR(INDEX(Capability!$P$5:$P$54,$B$22)="",Settings!$F$7&lt;&gt;"Y"),NA(),INDEX(Capability!$P$5:$P$54,$B$22)))</f>
        <v/>
      </c>
      <c r="DR170">
        <f>IF((DU$1+166)&gt;DS$1,NA(),(DU$1+166)-4)</f>
        <v/>
      </c>
      <c r="DS170">
        <f>IF((DU$1+166)&gt;DS$1,NA(),INDEX('Data Entry'!$H$5:$BE$10004,(DU$1+166)-4,$B$23))</f>
        <v/>
      </c>
      <c r="DT170">
        <f>IF(ISNA(DR170),NA(),INDEX(Capability!$K$5:$K$54,$B$23))</f>
        <v/>
      </c>
      <c r="DU170">
        <f>IF(ISNA(DR170),NA(),INDEX(Capability!$J$5:$J$54,$B$23))</f>
        <v/>
      </c>
      <c r="DV170">
        <f>IF(ISNA(DR170),NA(),INDEX(Capability!$L$5:$L$54,$B$23))</f>
        <v/>
      </c>
      <c r="DW170">
        <f>IF(OR(ISNA(DS170),ISNA(DS169)),NA(),ABS(DS170-DS169))</f>
        <v/>
      </c>
      <c r="DX170">
        <f>IF(ISNA(DR170),NA(),INDEX(Capability!$N$5:$N$54,$B$23))</f>
        <v/>
      </c>
      <c r="DY170">
        <f>IF(ISNA(DR170),NA(),IF(OR(INDEX(Capability!$Q$5:$Q$54,$B$23)="",Settings!$F$7&lt;&gt;"Y"),NA(),INDEX(Capability!$Q$5:$Q$54,$B$23)))</f>
        <v/>
      </c>
      <c r="DZ170">
        <f>IF(ISNA(DR170),NA(),IF(OR(INDEX(Capability!$P$5:$P$54,$B$23)="",Settings!$F$7&lt;&gt;"Y"),NA(),INDEX(Capability!$P$5:$P$54,$B$23)))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P171">
        <f>IF((CS$1+167)&gt;CQ$1,NA(),(CS$1+167)-4)</f>
        <v/>
      </c>
      <c r="CQ171">
        <f>IF((CS$1+167)&gt;CQ$1,NA(),INDEX('Data Entry'!$H$5:$BE$10004,(CS$1+167)-4,$B$21))</f>
        <v/>
      </c>
      <c r="CR171">
        <f>IF(ISNA(CP171),NA(),INDEX(Capability!$K$5:$K$54,$B$21))</f>
        <v/>
      </c>
      <c r="CS171">
        <f>IF(ISNA(CP171),NA(),INDEX(Capability!$J$5:$J$54,$B$21))</f>
        <v/>
      </c>
      <c r="CT171">
        <f>IF(ISNA(CP171),NA(),INDEX(Capability!$L$5:$L$54,$B$21))</f>
        <v/>
      </c>
      <c r="CU171">
        <f>IF(OR(ISNA(CQ171),ISNA(CQ170)),NA(),ABS(CQ171-CQ170))</f>
        <v/>
      </c>
      <c r="CV171">
        <f>IF(ISNA(CP171),NA(),INDEX(Capability!$N$5:$N$54,$B$21))</f>
        <v/>
      </c>
      <c r="CW171">
        <f>IF(ISNA(CP171),NA(),IF(OR(INDEX(Capability!$Q$5:$Q$54,$B$21)="",Settings!$F$7&lt;&gt;"Y"),NA(),INDEX(Capability!$Q$5:$Q$54,$B$21)))</f>
        <v/>
      </c>
      <c r="CX171">
        <f>IF(ISNA(CP171),NA(),IF(OR(INDEX(Capability!$P$5:$P$54,$B$21)="",Settings!$F$7&lt;&gt;"Y"),NA(),INDEX(Capability!$P$5:$P$54,$B$21)))</f>
        <v/>
      </c>
      <c r="DD171">
        <f>IF((DG$1+167)&gt;DE$1,NA(),(DG$1+167)-4)</f>
        <v/>
      </c>
      <c r="DE171">
        <f>IF((DG$1+167)&gt;DE$1,NA(),INDEX('Data Entry'!$H$5:$BE$10004,(DG$1+167)-4,$B$22))</f>
        <v/>
      </c>
      <c r="DF171">
        <f>IF(ISNA(DD171),NA(),INDEX(Capability!$K$5:$K$54,$B$22))</f>
        <v/>
      </c>
      <c r="DG171">
        <f>IF(ISNA(DD171),NA(),INDEX(Capability!$J$5:$J$54,$B$22))</f>
        <v/>
      </c>
      <c r="DH171">
        <f>IF(ISNA(DD171),NA(),INDEX(Capability!$L$5:$L$54,$B$22))</f>
        <v/>
      </c>
      <c r="DI171">
        <f>IF(OR(ISNA(DE171),ISNA(DE170)),NA(),ABS(DE171-DE170))</f>
        <v/>
      </c>
      <c r="DJ171">
        <f>IF(ISNA(DD171),NA(),INDEX(Capability!$N$5:$N$54,$B$22))</f>
        <v/>
      </c>
      <c r="DK171">
        <f>IF(ISNA(DD171),NA(),IF(OR(INDEX(Capability!$Q$5:$Q$54,$B$22)="",Settings!$F$7&lt;&gt;"Y"),NA(),INDEX(Capability!$Q$5:$Q$54,$B$22)))</f>
        <v/>
      </c>
      <c r="DL171">
        <f>IF(ISNA(DD171),NA(),IF(OR(INDEX(Capability!$P$5:$P$54,$B$22)="",Settings!$F$7&lt;&gt;"Y"),NA(),INDEX(Capability!$P$5:$P$54,$B$22)))</f>
        <v/>
      </c>
      <c r="DR171">
        <f>IF((DU$1+167)&gt;DS$1,NA(),(DU$1+167)-4)</f>
        <v/>
      </c>
      <c r="DS171">
        <f>IF((DU$1+167)&gt;DS$1,NA(),INDEX('Data Entry'!$H$5:$BE$10004,(DU$1+167)-4,$B$23))</f>
        <v/>
      </c>
      <c r="DT171">
        <f>IF(ISNA(DR171),NA(),INDEX(Capability!$K$5:$K$54,$B$23))</f>
        <v/>
      </c>
      <c r="DU171">
        <f>IF(ISNA(DR171),NA(),INDEX(Capability!$J$5:$J$54,$B$23))</f>
        <v/>
      </c>
      <c r="DV171">
        <f>IF(ISNA(DR171),NA(),INDEX(Capability!$L$5:$L$54,$B$23))</f>
        <v/>
      </c>
      <c r="DW171">
        <f>IF(OR(ISNA(DS171),ISNA(DS170)),NA(),ABS(DS171-DS170))</f>
        <v/>
      </c>
      <c r="DX171">
        <f>IF(ISNA(DR171),NA(),INDEX(Capability!$N$5:$N$54,$B$23))</f>
        <v/>
      </c>
      <c r="DY171">
        <f>IF(ISNA(DR171),NA(),IF(OR(INDEX(Capability!$Q$5:$Q$54,$B$23)="",Settings!$F$7&lt;&gt;"Y"),NA(),INDEX(Capability!$Q$5:$Q$54,$B$23)))</f>
        <v/>
      </c>
      <c r="DZ171">
        <f>IF(ISNA(DR171),NA(),IF(OR(INDEX(Capability!$P$5:$P$54,$B$23)="",Settings!$F$7&lt;&gt;"Y"),NA(),INDEX(Capability!$P$5:$P$54,$B$23)))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P172">
        <f>IF((CS$1+168)&gt;CQ$1,NA(),(CS$1+168)-4)</f>
        <v/>
      </c>
      <c r="CQ172">
        <f>IF((CS$1+168)&gt;CQ$1,NA(),INDEX('Data Entry'!$H$5:$BE$10004,(CS$1+168)-4,$B$21))</f>
        <v/>
      </c>
      <c r="CR172">
        <f>IF(ISNA(CP172),NA(),INDEX(Capability!$K$5:$K$54,$B$21))</f>
        <v/>
      </c>
      <c r="CS172">
        <f>IF(ISNA(CP172),NA(),INDEX(Capability!$J$5:$J$54,$B$21))</f>
        <v/>
      </c>
      <c r="CT172">
        <f>IF(ISNA(CP172),NA(),INDEX(Capability!$L$5:$L$54,$B$21))</f>
        <v/>
      </c>
      <c r="CU172">
        <f>IF(OR(ISNA(CQ172),ISNA(CQ171)),NA(),ABS(CQ172-CQ171))</f>
        <v/>
      </c>
      <c r="CV172">
        <f>IF(ISNA(CP172),NA(),INDEX(Capability!$N$5:$N$54,$B$21))</f>
        <v/>
      </c>
      <c r="CW172">
        <f>IF(ISNA(CP172),NA(),IF(OR(INDEX(Capability!$Q$5:$Q$54,$B$21)="",Settings!$F$7&lt;&gt;"Y"),NA(),INDEX(Capability!$Q$5:$Q$54,$B$21)))</f>
        <v/>
      </c>
      <c r="CX172">
        <f>IF(ISNA(CP172),NA(),IF(OR(INDEX(Capability!$P$5:$P$54,$B$21)="",Settings!$F$7&lt;&gt;"Y"),NA(),INDEX(Capability!$P$5:$P$54,$B$21)))</f>
        <v/>
      </c>
      <c r="DD172">
        <f>IF((DG$1+168)&gt;DE$1,NA(),(DG$1+168)-4)</f>
        <v/>
      </c>
      <c r="DE172">
        <f>IF((DG$1+168)&gt;DE$1,NA(),INDEX('Data Entry'!$H$5:$BE$10004,(DG$1+168)-4,$B$22))</f>
        <v/>
      </c>
      <c r="DF172">
        <f>IF(ISNA(DD172),NA(),INDEX(Capability!$K$5:$K$54,$B$22))</f>
        <v/>
      </c>
      <c r="DG172">
        <f>IF(ISNA(DD172),NA(),INDEX(Capability!$J$5:$J$54,$B$22))</f>
        <v/>
      </c>
      <c r="DH172">
        <f>IF(ISNA(DD172),NA(),INDEX(Capability!$L$5:$L$54,$B$22))</f>
        <v/>
      </c>
      <c r="DI172">
        <f>IF(OR(ISNA(DE172),ISNA(DE171)),NA(),ABS(DE172-DE171))</f>
        <v/>
      </c>
      <c r="DJ172">
        <f>IF(ISNA(DD172),NA(),INDEX(Capability!$N$5:$N$54,$B$22))</f>
        <v/>
      </c>
      <c r="DK172">
        <f>IF(ISNA(DD172),NA(),IF(OR(INDEX(Capability!$Q$5:$Q$54,$B$22)="",Settings!$F$7&lt;&gt;"Y"),NA(),INDEX(Capability!$Q$5:$Q$54,$B$22)))</f>
        <v/>
      </c>
      <c r="DL172">
        <f>IF(ISNA(DD172),NA(),IF(OR(INDEX(Capability!$P$5:$P$54,$B$22)="",Settings!$F$7&lt;&gt;"Y"),NA(),INDEX(Capability!$P$5:$P$54,$B$22)))</f>
        <v/>
      </c>
      <c r="DR172">
        <f>IF((DU$1+168)&gt;DS$1,NA(),(DU$1+168)-4)</f>
        <v/>
      </c>
      <c r="DS172">
        <f>IF((DU$1+168)&gt;DS$1,NA(),INDEX('Data Entry'!$H$5:$BE$10004,(DU$1+168)-4,$B$23))</f>
        <v/>
      </c>
      <c r="DT172">
        <f>IF(ISNA(DR172),NA(),INDEX(Capability!$K$5:$K$54,$B$23))</f>
        <v/>
      </c>
      <c r="DU172">
        <f>IF(ISNA(DR172),NA(),INDEX(Capability!$J$5:$J$54,$B$23))</f>
        <v/>
      </c>
      <c r="DV172">
        <f>IF(ISNA(DR172),NA(),INDEX(Capability!$L$5:$L$54,$B$23))</f>
        <v/>
      </c>
      <c r="DW172">
        <f>IF(OR(ISNA(DS172),ISNA(DS171)),NA(),ABS(DS172-DS171))</f>
        <v/>
      </c>
      <c r="DX172">
        <f>IF(ISNA(DR172),NA(),INDEX(Capability!$N$5:$N$54,$B$23))</f>
        <v/>
      </c>
      <c r="DY172">
        <f>IF(ISNA(DR172),NA(),IF(OR(INDEX(Capability!$Q$5:$Q$54,$B$23)="",Settings!$F$7&lt;&gt;"Y"),NA(),INDEX(Capability!$Q$5:$Q$54,$B$23)))</f>
        <v/>
      </c>
      <c r="DZ172">
        <f>IF(ISNA(DR172),NA(),IF(OR(INDEX(Capability!$P$5:$P$54,$B$23)="",Settings!$F$7&lt;&gt;"Y"),NA(),INDEX(Capability!$P$5:$P$54,$B$23)))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P173">
        <f>IF((CS$1+169)&gt;CQ$1,NA(),(CS$1+169)-4)</f>
        <v/>
      </c>
      <c r="CQ173">
        <f>IF((CS$1+169)&gt;CQ$1,NA(),INDEX('Data Entry'!$H$5:$BE$10004,(CS$1+169)-4,$B$21))</f>
        <v/>
      </c>
      <c r="CR173">
        <f>IF(ISNA(CP173),NA(),INDEX(Capability!$K$5:$K$54,$B$21))</f>
        <v/>
      </c>
      <c r="CS173">
        <f>IF(ISNA(CP173),NA(),INDEX(Capability!$J$5:$J$54,$B$21))</f>
        <v/>
      </c>
      <c r="CT173">
        <f>IF(ISNA(CP173),NA(),INDEX(Capability!$L$5:$L$54,$B$21))</f>
        <v/>
      </c>
      <c r="CU173">
        <f>IF(OR(ISNA(CQ173),ISNA(CQ172)),NA(),ABS(CQ173-CQ172))</f>
        <v/>
      </c>
      <c r="CV173">
        <f>IF(ISNA(CP173),NA(),INDEX(Capability!$N$5:$N$54,$B$21))</f>
        <v/>
      </c>
      <c r="CW173">
        <f>IF(ISNA(CP173),NA(),IF(OR(INDEX(Capability!$Q$5:$Q$54,$B$21)="",Settings!$F$7&lt;&gt;"Y"),NA(),INDEX(Capability!$Q$5:$Q$54,$B$21)))</f>
        <v/>
      </c>
      <c r="CX173">
        <f>IF(ISNA(CP173),NA(),IF(OR(INDEX(Capability!$P$5:$P$54,$B$21)="",Settings!$F$7&lt;&gt;"Y"),NA(),INDEX(Capability!$P$5:$P$54,$B$21)))</f>
        <v/>
      </c>
      <c r="DD173">
        <f>IF((DG$1+169)&gt;DE$1,NA(),(DG$1+169)-4)</f>
        <v/>
      </c>
      <c r="DE173">
        <f>IF((DG$1+169)&gt;DE$1,NA(),INDEX('Data Entry'!$H$5:$BE$10004,(DG$1+169)-4,$B$22))</f>
        <v/>
      </c>
      <c r="DF173">
        <f>IF(ISNA(DD173),NA(),INDEX(Capability!$K$5:$K$54,$B$22))</f>
        <v/>
      </c>
      <c r="DG173">
        <f>IF(ISNA(DD173),NA(),INDEX(Capability!$J$5:$J$54,$B$22))</f>
        <v/>
      </c>
      <c r="DH173">
        <f>IF(ISNA(DD173),NA(),INDEX(Capability!$L$5:$L$54,$B$22))</f>
        <v/>
      </c>
      <c r="DI173">
        <f>IF(OR(ISNA(DE173),ISNA(DE172)),NA(),ABS(DE173-DE172))</f>
        <v/>
      </c>
      <c r="DJ173">
        <f>IF(ISNA(DD173),NA(),INDEX(Capability!$N$5:$N$54,$B$22))</f>
        <v/>
      </c>
      <c r="DK173">
        <f>IF(ISNA(DD173),NA(),IF(OR(INDEX(Capability!$Q$5:$Q$54,$B$22)="",Settings!$F$7&lt;&gt;"Y"),NA(),INDEX(Capability!$Q$5:$Q$54,$B$22)))</f>
        <v/>
      </c>
      <c r="DL173">
        <f>IF(ISNA(DD173),NA(),IF(OR(INDEX(Capability!$P$5:$P$54,$B$22)="",Settings!$F$7&lt;&gt;"Y"),NA(),INDEX(Capability!$P$5:$P$54,$B$22)))</f>
        <v/>
      </c>
      <c r="DR173">
        <f>IF((DU$1+169)&gt;DS$1,NA(),(DU$1+169)-4)</f>
        <v/>
      </c>
      <c r="DS173">
        <f>IF((DU$1+169)&gt;DS$1,NA(),INDEX('Data Entry'!$H$5:$BE$10004,(DU$1+169)-4,$B$23))</f>
        <v/>
      </c>
      <c r="DT173">
        <f>IF(ISNA(DR173),NA(),INDEX(Capability!$K$5:$K$54,$B$23))</f>
        <v/>
      </c>
      <c r="DU173">
        <f>IF(ISNA(DR173),NA(),INDEX(Capability!$J$5:$J$54,$B$23))</f>
        <v/>
      </c>
      <c r="DV173">
        <f>IF(ISNA(DR173),NA(),INDEX(Capability!$L$5:$L$54,$B$23))</f>
        <v/>
      </c>
      <c r="DW173">
        <f>IF(OR(ISNA(DS173),ISNA(DS172)),NA(),ABS(DS173-DS172))</f>
        <v/>
      </c>
      <c r="DX173">
        <f>IF(ISNA(DR173),NA(),INDEX(Capability!$N$5:$N$54,$B$23))</f>
        <v/>
      </c>
      <c r="DY173">
        <f>IF(ISNA(DR173),NA(),IF(OR(INDEX(Capability!$Q$5:$Q$54,$B$23)="",Settings!$F$7&lt;&gt;"Y"),NA(),INDEX(Capability!$Q$5:$Q$54,$B$23)))</f>
        <v/>
      </c>
      <c r="DZ173">
        <f>IF(ISNA(DR173),NA(),IF(OR(INDEX(Capability!$P$5:$P$54,$B$23)="",Settings!$F$7&lt;&gt;"Y"),NA(),INDEX(Capability!$P$5:$P$54,$B$23)))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P174">
        <f>IF((CS$1+170)&gt;CQ$1,NA(),(CS$1+170)-4)</f>
        <v/>
      </c>
      <c r="CQ174">
        <f>IF((CS$1+170)&gt;CQ$1,NA(),INDEX('Data Entry'!$H$5:$BE$10004,(CS$1+170)-4,$B$21))</f>
        <v/>
      </c>
      <c r="CR174">
        <f>IF(ISNA(CP174),NA(),INDEX(Capability!$K$5:$K$54,$B$21))</f>
        <v/>
      </c>
      <c r="CS174">
        <f>IF(ISNA(CP174),NA(),INDEX(Capability!$J$5:$J$54,$B$21))</f>
        <v/>
      </c>
      <c r="CT174">
        <f>IF(ISNA(CP174),NA(),INDEX(Capability!$L$5:$L$54,$B$21))</f>
        <v/>
      </c>
      <c r="CU174">
        <f>IF(OR(ISNA(CQ174),ISNA(CQ173)),NA(),ABS(CQ174-CQ173))</f>
        <v/>
      </c>
      <c r="CV174">
        <f>IF(ISNA(CP174),NA(),INDEX(Capability!$N$5:$N$54,$B$21))</f>
        <v/>
      </c>
      <c r="CW174">
        <f>IF(ISNA(CP174),NA(),IF(OR(INDEX(Capability!$Q$5:$Q$54,$B$21)="",Settings!$F$7&lt;&gt;"Y"),NA(),INDEX(Capability!$Q$5:$Q$54,$B$21)))</f>
        <v/>
      </c>
      <c r="CX174">
        <f>IF(ISNA(CP174),NA(),IF(OR(INDEX(Capability!$P$5:$P$54,$B$21)="",Settings!$F$7&lt;&gt;"Y"),NA(),INDEX(Capability!$P$5:$P$54,$B$21)))</f>
        <v/>
      </c>
      <c r="DD174">
        <f>IF((DG$1+170)&gt;DE$1,NA(),(DG$1+170)-4)</f>
        <v/>
      </c>
      <c r="DE174">
        <f>IF((DG$1+170)&gt;DE$1,NA(),INDEX('Data Entry'!$H$5:$BE$10004,(DG$1+170)-4,$B$22))</f>
        <v/>
      </c>
      <c r="DF174">
        <f>IF(ISNA(DD174),NA(),INDEX(Capability!$K$5:$K$54,$B$22))</f>
        <v/>
      </c>
      <c r="DG174">
        <f>IF(ISNA(DD174),NA(),INDEX(Capability!$J$5:$J$54,$B$22))</f>
        <v/>
      </c>
      <c r="DH174">
        <f>IF(ISNA(DD174),NA(),INDEX(Capability!$L$5:$L$54,$B$22))</f>
        <v/>
      </c>
      <c r="DI174">
        <f>IF(OR(ISNA(DE174),ISNA(DE173)),NA(),ABS(DE174-DE173))</f>
        <v/>
      </c>
      <c r="DJ174">
        <f>IF(ISNA(DD174),NA(),INDEX(Capability!$N$5:$N$54,$B$22))</f>
        <v/>
      </c>
      <c r="DK174">
        <f>IF(ISNA(DD174),NA(),IF(OR(INDEX(Capability!$Q$5:$Q$54,$B$22)="",Settings!$F$7&lt;&gt;"Y"),NA(),INDEX(Capability!$Q$5:$Q$54,$B$22)))</f>
        <v/>
      </c>
      <c r="DL174">
        <f>IF(ISNA(DD174),NA(),IF(OR(INDEX(Capability!$P$5:$P$54,$B$22)="",Settings!$F$7&lt;&gt;"Y"),NA(),INDEX(Capability!$P$5:$P$54,$B$22)))</f>
        <v/>
      </c>
      <c r="DR174">
        <f>IF((DU$1+170)&gt;DS$1,NA(),(DU$1+170)-4)</f>
        <v/>
      </c>
      <c r="DS174">
        <f>IF((DU$1+170)&gt;DS$1,NA(),INDEX('Data Entry'!$H$5:$BE$10004,(DU$1+170)-4,$B$23))</f>
        <v/>
      </c>
      <c r="DT174">
        <f>IF(ISNA(DR174),NA(),INDEX(Capability!$K$5:$K$54,$B$23))</f>
        <v/>
      </c>
      <c r="DU174">
        <f>IF(ISNA(DR174),NA(),INDEX(Capability!$J$5:$J$54,$B$23))</f>
        <v/>
      </c>
      <c r="DV174">
        <f>IF(ISNA(DR174),NA(),INDEX(Capability!$L$5:$L$54,$B$23))</f>
        <v/>
      </c>
      <c r="DW174">
        <f>IF(OR(ISNA(DS174),ISNA(DS173)),NA(),ABS(DS174-DS173))</f>
        <v/>
      </c>
      <c r="DX174">
        <f>IF(ISNA(DR174),NA(),INDEX(Capability!$N$5:$N$54,$B$23))</f>
        <v/>
      </c>
      <c r="DY174">
        <f>IF(ISNA(DR174),NA(),IF(OR(INDEX(Capability!$Q$5:$Q$54,$B$23)="",Settings!$F$7&lt;&gt;"Y"),NA(),INDEX(Capability!$Q$5:$Q$54,$B$23)))</f>
        <v/>
      </c>
      <c r="DZ174">
        <f>IF(ISNA(DR174),NA(),IF(OR(INDEX(Capability!$P$5:$P$54,$B$23)="",Settings!$F$7&lt;&gt;"Y"),NA(),INDEX(Capability!$P$5:$P$54,$B$23)))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P175">
        <f>IF((CS$1+171)&gt;CQ$1,NA(),(CS$1+171)-4)</f>
        <v/>
      </c>
      <c r="CQ175">
        <f>IF((CS$1+171)&gt;CQ$1,NA(),INDEX('Data Entry'!$H$5:$BE$10004,(CS$1+171)-4,$B$21))</f>
        <v/>
      </c>
      <c r="CR175">
        <f>IF(ISNA(CP175),NA(),INDEX(Capability!$K$5:$K$54,$B$21))</f>
        <v/>
      </c>
      <c r="CS175">
        <f>IF(ISNA(CP175),NA(),INDEX(Capability!$J$5:$J$54,$B$21))</f>
        <v/>
      </c>
      <c r="CT175">
        <f>IF(ISNA(CP175),NA(),INDEX(Capability!$L$5:$L$54,$B$21))</f>
        <v/>
      </c>
      <c r="CU175">
        <f>IF(OR(ISNA(CQ175),ISNA(CQ174)),NA(),ABS(CQ175-CQ174))</f>
        <v/>
      </c>
      <c r="CV175">
        <f>IF(ISNA(CP175),NA(),INDEX(Capability!$N$5:$N$54,$B$21))</f>
        <v/>
      </c>
      <c r="CW175">
        <f>IF(ISNA(CP175),NA(),IF(OR(INDEX(Capability!$Q$5:$Q$54,$B$21)="",Settings!$F$7&lt;&gt;"Y"),NA(),INDEX(Capability!$Q$5:$Q$54,$B$21)))</f>
        <v/>
      </c>
      <c r="CX175">
        <f>IF(ISNA(CP175),NA(),IF(OR(INDEX(Capability!$P$5:$P$54,$B$21)="",Settings!$F$7&lt;&gt;"Y"),NA(),INDEX(Capability!$P$5:$P$54,$B$21)))</f>
        <v/>
      </c>
      <c r="DD175">
        <f>IF((DG$1+171)&gt;DE$1,NA(),(DG$1+171)-4)</f>
        <v/>
      </c>
      <c r="DE175">
        <f>IF((DG$1+171)&gt;DE$1,NA(),INDEX('Data Entry'!$H$5:$BE$10004,(DG$1+171)-4,$B$22))</f>
        <v/>
      </c>
      <c r="DF175">
        <f>IF(ISNA(DD175),NA(),INDEX(Capability!$K$5:$K$54,$B$22))</f>
        <v/>
      </c>
      <c r="DG175">
        <f>IF(ISNA(DD175),NA(),INDEX(Capability!$J$5:$J$54,$B$22))</f>
        <v/>
      </c>
      <c r="DH175">
        <f>IF(ISNA(DD175),NA(),INDEX(Capability!$L$5:$L$54,$B$22))</f>
        <v/>
      </c>
      <c r="DI175">
        <f>IF(OR(ISNA(DE175),ISNA(DE174)),NA(),ABS(DE175-DE174))</f>
        <v/>
      </c>
      <c r="DJ175">
        <f>IF(ISNA(DD175),NA(),INDEX(Capability!$N$5:$N$54,$B$22))</f>
        <v/>
      </c>
      <c r="DK175">
        <f>IF(ISNA(DD175),NA(),IF(OR(INDEX(Capability!$Q$5:$Q$54,$B$22)="",Settings!$F$7&lt;&gt;"Y"),NA(),INDEX(Capability!$Q$5:$Q$54,$B$22)))</f>
        <v/>
      </c>
      <c r="DL175">
        <f>IF(ISNA(DD175),NA(),IF(OR(INDEX(Capability!$P$5:$P$54,$B$22)="",Settings!$F$7&lt;&gt;"Y"),NA(),INDEX(Capability!$P$5:$P$54,$B$22)))</f>
        <v/>
      </c>
      <c r="DR175">
        <f>IF((DU$1+171)&gt;DS$1,NA(),(DU$1+171)-4)</f>
        <v/>
      </c>
      <c r="DS175">
        <f>IF((DU$1+171)&gt;DS$1,NA(),INDEX('Data Entry'!$H$5:$BE$10004,(DU$1+171)-4,$B$23))</f>
        <v/>
      </c>
      <c r="DT175">
        <f>IF(ISNA(DR175),NA(),INDEX(Capability!$K$5:$K$54,$B$23))</f>
        <v/>
      </c>
      <c r="DU175">
        <f>IF(ISNA(DR175),NA(),INDEX(Capability!$J$5:$J$54,$B$23))</f>
        <v/>
      </c>
      <c r="DV175">
        <f>IF(ISNA(DR175),NA(),INDEX(Capability!$L$5:$L$54,$B$23))</f>
        <v/>
      </c>
      <c r="DW175">
        <f>IF(OR(ISNA(DS175),ISNA(DS174)),NA(),ABS(DS175-DS174))</f>
        <v/>
      </c>
      <c r="DX175">
        <f>IF(ISNA(DR175),NA(),INDEX(Capability!$N$5:$N$54,$B$23))</f>
        <v/>
      </c>
      <c r="DY175">
        <f>IF(ISNA(DR175),NA(),IF(OR(INDEX(Capability!$Q$5:$Q$54,$B$23)="",Settings!$F$7&lt;&gt;"Y"),NA(),INDEX(Capability!$Q$5:$Q$54,$B$23)))</f>
        <v/>
      </c>
      <c r="DZ175">
        <f>IF(ISNA(DR175),NA(),IF(OR(INDEX(Capability!$P$5:$P$54,$B$23)="",Settings!$F$7&lt;&gt;"Y"),NA(),INDEX(Capability!$P$5:$P$54,$B$23)))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P176">
        <f>IF((CS$1+172)&gt;CQ$1,NA(),(CS$1+172)-4)</f>
        <v/>
      </c>
      <c r="CQ176">
        <f>IF((CS$1+172)&gt;CQ$1,NA(),INDEX('Data Entry'!$H$5:$BE$10004,(CS$1+172)-4,$B$21))</f>
        <v/>
      </c>
      <c r="CR176">
        <f>IF(ISNA(CP176),NA(),INDEX(Capability!$K$5:$K$54,$B$21))</f>
        <v/>
      </c>
      <c r="CS176">
        <f>IF(ISNA(CP176),NA(),INDEX(Capability!$J$5:$J$54,$B$21))</f>
        <v/>
      </c>
      <c r="CT176">
        <f>IF(ISNA(CP176),NA(),INDEX(Capability!$L$5:$L$54,$B$21))</f>
        <v/>
      </c>
      <c r="CU176">
        <f>IF(OR(ISNA(CQ176),ISNA(CQ175)),NA(),ABS(CQ176-CQ175))</f>
        <v/>
      </c>
      <c r="CV176">
        <f>IF(ISNA(CP176),NA(),INDEX(Capability!$N$5:$N$54,$B$21))</f>
        <v/>
      </c>
      <c r="CW176">
        <f>IF(ISNA(CP176),NA(),IF(OR(INDEX(Capability!$Q$5:$Q$54,$B$21)="",Settings!$F$7&lt;&gt;"Y"),NA(),INDEX(Capability!$Q$5:$Q$54,$B$21)))</f>
        <v/>
      </c>
      <c r="CX176">
        <f>IF(ISNA(CP176),NA(),IF(OR(INDEX(Capability!$P$5:$P$54,$B$21)="",Settings!$F$7&lt;&gt;"Y"),NA(),INDEX(Capability!$P$5:$P$54,$B$21)))</f>
        <v/>
      </c>
      <c r="DD176">
        <f>IF((DG$1+172)&gt;DE$1,NA(),(DG$1+172)-4)</f>
        <v/>
      </c>
      <c r="DE176">
        <f>IF((DG$1+172)&gt;DE$1,NA(),INDEX('Data Entry'!$H$5:$BE$10004,(DG$1+172)-4,$B$22))</f>
        <v/>
      </c>
      <c r="DF176">
        <f>IF(ISNA(DD176),NA(),INDEX(Capability!$K$5:$K$54,$B$22))</f>
        <v/>
      </c>
      <c r="DG176">
        <f>IF(ISNA(DD176),NA(),INDEX(Capability!$J$5:$J$54,$B$22))</f>
        <v/>
      </c>
      <c r="DH176">
        <f>IF(ISNA(DD176),NA(),INDEX(Capability!$L$5:$L$54,$B$22))</f>
        <v/>
      </c>
      <c r="DI176">
        <f>IF(OR(ISNA(DE176),ISNA(DE175)),NA(),ABS(DE176-DE175))</f>
        <v/>
      </c>
      <c r="DJ176">
        <f>IF(ISNA(DD176),NA(),INDEX(Capability!$N$5:$N$54,$B$22))</f>
        <v/>
      </c>
      <c r="DK176">
        <f>IF(ISNA(DD176),NA(),IF(OR(INDEX(Capability!$Q$5:$Q$54,$B$22)="",Settings!$F$7&lt;&gt;"Y"),NA(),INDEX(Capability!$Q$5:$Q$54,$B$22)))</f>
        <v/>
      </c>
      <c r="DL176">
        <f>IF(ISNA(DD176),NA(),IF(OR(INDEX(Capability!$P$5:$P$54,$B$22)="",Settings!$F$7&lt;&gt;"Y"),NA(),INDEX(Capability!$P$5:$P$54,$B$22)))</f>
        <v/>
      </c>
      <c r="DR176">
        <f>IF((DU$1+172)&gt;DS$1,NA(),(DU$1+172)-4)</f>
        <v/>
      </c>
      <c r="DS176">
        <f>IF((DU$1+172)&gt;DS$1,NA(),INDEX('Data Entry'!$H$5:$BE$10004,(DU$1+172)-4,$B$23))</f>
        <v/>
      </c>
      <c r="DT176">
        <f>IF(ISNA(DR176),NA(),INDEX(Capability!$K$5:$K$54,$B$23))</f>
        <v/>
      </c>
      <c r="DU176">
        <f>IF(ISNA(DR176),NA(),INDEX(Capability!$J$5:$J$54,$B$23))</f>
        <v/>
      </c>
      <c r="DV176">
        <f>IF(ISNA(DR176),NA(),INDEX(Capability!$L$5:$L$54,$B$23))</f>
        <v/>
      </c>
      <c r="DW176">
        <f>IF(OR(ISNA(DS176),ISNA(DS175)),NA(),ABS(DS176-DS175))</f>
        <v/>
      </c>
      <c r="DX176">
        <f>IF(ISNA(DR176),NA(),INDEX(Capability!$N$5:$N$54,$B$23))</f>
        <v/>
      </c>
      <c r="DY176">
        <f>IF(ISNA(DR176),NA(),IF(OR(INDEX(Capability!$Q$5:$Q$54,$B$23)="",Settings!$F$7&lt;&gt;"Y"),NA(),INDEX(Capability!$Q$5:$Q$54,$B$23)))</f>
        <v/>
      </c>
      <c r="DZ176">
        <f>IF(ISNA(DR176),NA(),IF(OR(INDEX(Capability!$P$5:$P$54,$B$23)="",Settings!$F$7&lt;&gt;"Y"),NA(),INDEX(Capability!$P$5:$P$54,$B$23)))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P177">
        <f>IF((CS$1+173)&gt;CQ$1,NA(),(CS$1+173)-4)</f>
        <v/>
      </c>
      <c r="CQ177">
        <f>IF((CS$1+173)&gt;CQ$1,NA(),INDEX('Data Entry'!$H$5:$BE$10004,(CS$1+173)-4,$B$21))</f>
        <v/>
      </c>
      <c r="CR177">
        <f>IF(ISNA(CP177),NA(),INDEX(Capability!$K$5:$K$54,$B$21))</f>
        <v/>
      </c>
      <c r="CS177">
        <f>IF(ISNA(CP177),NA(),INDEX(Capability!$J$5:$J$54,$B$21))</f>
        <v/>
      </c>
      <c r="CT177">
        <f>IF(ISNA(CP177),NA(),INDEX(Capability!$L$5:$L$54,$B$21))</f>
        <v/>
      </c>
      <c r="CU177">
        <f>IF(OR(ISNA(CQ177),ISNA(CQ176)),NA(),ABS(CQ177-CQ176))</f>
        <v/>
      </c>
      <c r="CV177">
        <f>IF(ISNA(CP177),NA(),INDEX(Capability!$N$5:$N$54,$B$21))</f>
        <v/>
      </c>
      <c r="CW177">
        <f>IF(ISNA(CP177),NA(),IF(OR(INDEX(Capability!$Q$5:$Q$54,$B$21)="",Settings!$F$7&lt;&gt;"Y"),NA(),INDEX(Capability!$Q$5:$Q$54,$B$21)))</f>
        <v/>
      </c>
      <c r="CX177">
        <f>IF(ISNA(CP177),NA(),IF(OR(INDEX(Capability!$P$5:$P$54,$B$21)="",Settings!$F$7&lt;&gt;"Y"),NA(),INDEX(Capability!$P$5:$P$54,$B$21)))</f>
        <v/>
      </c>
      <c r="DD177">
        <f>IF((DG$1+173)&gt;DE$1,NA(),(DG$1+173)-4)</f>
        <v/>
      </c>
      <c r="DE177">
        <f>IF((DG$1+173)&gt;DE$1,NA(),INDEX('Data Entry'!$H$5:$BE$10004,(DG$1+173)-4,$B$22))</f>
        <v/>
      </c>
      <c r="DF177">
        <f>IF(ISNA(DD177),NA(),INDEX(Capability!$K$5:$K$54,$B$22))</f>
        <v/>
      </c>
      <c r="DG177">
        <f>IF(ISNA(DD177),NA(),INDEX(Capability!$J$5:$J$54,$B$22))</f>
        <v/>
      </c>
      <c r="DH177">
        <f>IF(ISNA(DD177),NA(),INDEX(Capability!$L$5:$L$54,$B$22))</f>
        <v/>
      </c>
      <c r="DI177">
        <f>IF(OR(ISNA(DE177),ISNA(DE176)),NA(),ABS(DE177-DE176))</f>
        <v/>
      </c>
      <c r="DJ177">
        <f>IF(ISNA(DD177),NA(),INDEX(Capability!$N$5:$N$54,$B$22))</f>
        <v/>
      </c>
      <c r="DK177">
        <f>IF(ISNA(DD177),NA(),IF(OR(INDEX(Capability!$Q$5:$Q$54,$B$22)="",Settings!$F$7&lt;&gt;"Y"),NA(),INDEX(Capability!$Q$5:$Q$54,$B$22)))</f>
        <v/>
      </c>
      <c r="DL177">
        <f>IF(ISNA(DD177),NA(),IF(OR(INDEX(Capability!$P$5:$P$54,$B$22)="",Settings!$F$7&lt;&gt;"Y"),NA(),INDEX(Capability!$P$5:$P$54,$B$22)))</f>
        <v/>
      </c>
      <c r="DR177">
        <f>IF((DU$1+173)&gt;DS$1,NA(),(DU$1+173)-4)</f>
        <v/>
      </c>
      <c r="DS177">
        <f>IF((DU$1+173)&gt;DS$1,NA(),INDEX('Data Entry'!$H$5:$BE$10004,(DU$1+173)-4,$B$23))</f>
        <v/>
      </c>
      <c r="DT177">
        <f>IF(ISNA(DR177),NA(),INDEX(Capability!$K$5:$K$54,$B$23))</f>
        <v/>
      </c>
      <c r="DU177">
        <f>IF(ISNA(DR177),NA(),INDEX(Capability!$J$5:$J$54,$B$23))</f>
        <v/>
      </c>
      <c r="DV177">
        <f>IF(ISNA(DR177),NA(),INDEX(Capability!$L$5:$L$54,$B$23))</f>
        <v/>
      </c>
      <c r="DW177">
        <f>IF(OR(ISNA(DS177),ISNA(DS176)),NA(),ABS(DS177-DS176))</f>
        <v/>
      </c>
      <c r="DX177">
        <f>IF(ISNA(DR177),NA(),INDEX(Capability!$N$5:$N$54,$B$23))</f>
        <v/>
      </c>
      <c r="DY177">
        <f>IF(ISNA(DR177),NA(),IF(OR(INDEX(Capability!$Q$5:$Q$54,$B$23)="",Settings!$F$7&lt;&gt;"Y"),NA(),INDEX(Capability!$Q$5:$Q$54,$B$23)))</f>
        <v/>
      </c>
      <c r="DZ177">
        <f>IF(ISNA(DR177),NA(),IF(OR(INDEX(Capability!$P$5:$P$54,$B$23)="",Settings!$F$7&lt;&gt;"Y"),NA(),INDEX(Capability!$P$5:$P$54,$B$23)))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P178">
        <f>IF((CS$1+174)&gt;CQ$1,NA(),(CS$1+174)-4)</f>
        <v/>
      </c>
      <c r="CQ178">
        <f>IF((CS$1+174)&gt;CQ$1,NA(),INDEX('Data Entry'!$H$5:$BE$10004,(CS$1+174)-4,$B$21))</f>
        <v/>
      </c>
      <c r="CR178">
        <f>IF(ISNA(CP178),NA(),INDEX(Capability!$K$5:$K$54,$B$21))</f>
        <v/>
      </c>
      <c r="CS178">
        <f>IF(ISNA(CP178),NA(),INDEX(Capability!$J$5:$J$54,$B$21))</f>
        <v/>
      </c>
      <c r="CT178">
        <f>IF(ISNA(CP178),NA(),INDEX(Capability!$L$5:$L$54,$B$21))</f>
        <v/>
      </c>
      <c r="CU178">
        <f>IF(OR(ISNA(CQ178),ISNA(CQ177)),NA(),ABS(CQ178-CQ177))</f>
        <v/>
      </c>
      <c r="CV178">
        <f>IF(ISNA(CP178),NA(),INDEX(Capability!$N$5:$N$54,$B$21))</f>
        <v/>
      </c>
      <c r="CW178">
        <f>IF(ISNA(CP178),NA(),IF(OR(INDEX(Capability!$Q$5:$Q$54,$B$21)="",Settings!$F$7&lt;&gt;"Y"),NA(),INDEX(Capability!$Q$5:$Q$54,$B$21)))</f>
        <v/>
      </c>
      <c r="CX178">
        <f>IF(ISNA(CP178),NA(),IF(OR(INDEX(Capability!$P$5:$P$54,$B$21)="",Settings!$F$7&lt;&gt;"Y"),NA(),INDEX(Capability!$P$5:$P$54,$B$21)))</f>
        <v/>
      </c>
      <c r="DD178">
        <f>IF((DG$1+174)&gt;DE$1,NA(),(DG$1+174)-4)</f>
        <v/>
      </c>
      <c r="DE178">
        <f>IF((DG$1+174)&gt;DE$1,NA(),INDEX('Data Entry'!$H$5:$BE$10004,(DG$1+174)-4,$B$22))</f>
        <v/>
      </c>
      <c r="DF178">
        <f>IF(ISNA(DD178),NA(),INDEX(Capability!$K$5:$K$54,$B$22))</f>
        <v/>
      </c>
      <c r="DG178">
        <f>IF(ISNA(DD178),NA(),INDEX(Capability!$J$5:$J$54,$B$22))</f>
        <v/>
      </c>
      <c r="DH178">
        <f>IF(ISNA(DD178),NA(),INDEX(Capability!$L$5:$L$54,$B$22))</f>
        <v/>
      </c>
      <c r="DI178">
        <f>IF(OR(ISNA(DE178),ISNA(DE177)),NA(),ABS(DE178-DE177))</f>
        <v/>
      </c>
      <c r="DJ178">
        <f>IF(ISNA(DD178),NA(),INDEX(Capability!$N$5:$N$54,$B$22))</f>
        <v/>
      </c>
      <c r="DK178">
        <f>IF(ISNA(DD178),NA(),IF(OR(INDEX(Capability!$Q$5:$Q$54,$B$22)="",Settings!$F$7&lt;&gt;"Y"),NA(),INDEX(Capability!$Q$5:$Q$54,$B$22)))</f>
        <v/>
      </c>
      <c r="DL178">
        <f>IF(ISNA(DD178),NA(),IF(OR(INDEX(Capability!$P$5:$P$54,$B$22)="",Settings!$F$7&lt;&gt;"Y"),NA(),INDEX(Capability!$P$5:$P$54,$B$22)))</f>
        <v/>
      </c>
      <c r="DR178">
        <f>IF((DU$1+174)&gt;DS$1,NA(),(DU$1+174)-4)</f>
        <v/>
      </c>
      <c r="DS178">
        <f>IF((DU$1+174)&gt;DS$1,NA(),INDEX('Data Entry'!$H$5:$BE$10004,(DU$1+174)-4,$B$23))</f>
        <v/>
      </c>
      <c r="DT178">
        <f>IF(ISNA(DR178),NA(),INDEX(Capability!$K$5:$K$54,$B$23))</f>
        <v/>
      </c>
      <c r="DU178">
        <f>IF(ISNA(DR178),NA(),INDEX(Capability!$J$5:$J$54,$B$23))</f>
        <v/>
      </c>
      <c r="DV178">
        <f>IF(ISNA(DR178),NA(),INDEX(Capability!$L$5:$L$54,$B$23))</f>
        <v/>
      </c>
      <c r="DW178">
        <f>IF(OR(ISNA(DS178),ISNA(DS177)),NA(),ABS(DS178-DS177))</f>
        <v/>
      </c>
      <c r="DX178">
        <f>IF(ISNA(DR178),NA(),INDEX(Capability!$N$5:$N$54,$B$23))</f>
        <v/>
      </c>
      <c r="DY178">
        <f>IF(ISNA(DR178),NA(),IF(OR(INDEX(Capability!$Q$5:$Q$54,$B$23)="",Settings!$F$7&lt;&gt;"Y"),NA(),INDEX(Capability!$Q$5:$Q$54,$B$23)))</f>
        <v/>
      </c>
      <c r="DZ178">
        <f>IF(ISNA(DR178),NA(),IF(OR(INDEX(Capability!$P$5:$P$54,$B$23)="",Settings!$F$7&lt;&gt;"Y"),NA(),INDEX(Capability!$P$5:$P$54,$B$23)))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P179">
        <f>IF((CS$1+175)&gt;CQ$1,NA(),(CS$1+175)-4)</f>
        <v/>
      </c>
      <c r="CQ179">
        <f>IF((CS$1+175)&gt;CQ$1,NA(),INDEX('Data Entry'!$H$5:$BE$10004,(CS$1+175)-4,$B$21))</f>
        <v/>
      </c>
      <c r="CR179">
        <f>IF(ISNA(CP179),NA(),INDEX(Capability!$K$5:$K$54,$B$21))</f>
        <v/>
      </c>
      <c r="CS179">
        <f>IF(ISNA(CP179),NA(),INDEX(Capability!$J$5:$J$54,$B$21))</f>
        <v/>
      </c>
      <c r="CT179">
        <f>IF(ISNA(CP179),NA(),INDEX(Capability!$L$5:$L$54,$B$21))</f>
        <v/>
      </c>
      <c r="CU179">
        <f>IF(OR(ISNA(CQ179),ISNA(CQ178)),NA(),ABS(CQ179-CQ178))</f>
        <v/>
      </c>
      <c r="CV179">
        <f>IF(ISNA(CP179),NA(),INDEX(Capability!$N$5:$N$54,$B$21))</f>
        <v/>
      </c>
      <c r="CW179">
        <f>IF(ISNA(CP179),NA(),IF(OR(INDEX(Capability!$Q$5:$Q$54,$B$21)="",Settings!$F$7&lt;&gt;"Y"),NA(),INDEX(Capability!$Q$5:$Q$54,$B$21)))</f>
        <v/>
      </c>
      <c r="CX179">
        <f>IF(ISNA(CP179),NA(),IF(OR(INDEX(Capability!$P$5:$P$54,$B$21)="",Settings!$F$7&lt;&gt;"Y"),NA(),INDEX(Capability!$P$5:$P$54,$B$21)))</f>
        <v/>
      </c>
      <c r="DD179">
        <f>IF((DG$1+175)&gt;DE$1,NA(),(DG$1+175)-4)</f>
        <v/>
      </c>
      <c r="DE179">
        <f>IF((DG$1+175)&gt;DE$1,NA(),INDEX('Data Entry'!$H$5:$BE$10004,(DG$1+175)-4,$B$22))</f>
        <v/>
      </c>
      <c r="DF179">
        <f>IF(ISNA(DD179),NA(),INDEX(Capability!$K$5:$K$54,$B$22))</f>
        <v/>
      </c>
      <c r="DG179">
        <f>IF(ISNA(DD179),NA(),INDEX(Capability!$J$5:$J$54,$B$22))</f>
        <v/>
      </c>
      <c r="DH179">
        <f>IF(ISNA(DD179),NA(),INDEX(Capability!$L$5:$L$54,$B$22))</f>
        <v/>
      </c>
      <c r="DI179">
        <f>IF(OR(ISNA(DE179),ISNA(DE178)),NA(),ABS(DE179-DE178))</f>
        <v/>
      </c>
      <c r="DJ179">
        <f>IF(ISNA(DD179),NA(),INDEX(Capability!$N$5:$N$54,$B$22))</f>
        <v/>
      </c>
      <c r="DK179">
        <f>IF(ISNA(DD179),NA(),IF(OR(INDEX(Capability!$Q$5:$Q$54,$B$22)="",Settings!$F$7&lt;&gt;"Y"),NA(),INDEX(Capability!$Q$5:$Q$54,$B$22)))</f>
        <v/>
      </c>
      <c r="DL179">
        <f>IF(ISNA(DD179),NA(),IF(OR(INDEX(Capability!$P$5:$P$54,$B$22)="",Settings!$F$7&lt;&gt;"Y"),NA(),INDEX(Capability!$P$5:$P$54,$B$22)))</f>
        <v/>
      </c>
      <c r="DR179">
        <f>IF((DU$1+175)&gt;DS$1,NA(),(DU$1+175)-4)</f>
        <v/>
      </c>
      <c r="DS179">
        <f>IF((DU$1+175)&gt;DS$1,NA(),INDEX('Data Entry'!$H$5:$BE$10004,(DU$1+175)-4,$B$23))</f>
        <v/>
      </c>
      <c r="DT179">
        <f>IF(ISNA(DR179),NA(),INDEX(Capability!$K$5:$K$54,$B$23))</f>
        <v/>
      </c>
      <c r="DU179">
        <f>IF(ISNA(DR179),NA(),INDEX(Capability!$J$5:$J$54,$B$23))</f>
        <v/>
      </c>
      <c r="DV179">
        <f>IF(ISNA(DR179),NA(),INDEX(Capability!$L$5:$L$54,$B$23))</f>
        <v/>
      </c>
      <c r="DW179">
        <f>IF(OR(ISNA(DS179),ISNA(DS178)),NA(),ABS(DS179-DS178))</f>
        <v/>
      </c>
      <c r="DX179">
        <f>IF(ISNA(DR179),NA(),INDEX(Capability!$N$5:$N$54,$B$23))</f>
        <v/>
      </c>
      <c r="DY179">
        <f>IF(ISNA(DR179),NA(),IF(OR(INDEX(Capability!$Q$5:$Q$54,$B$23)="",Settings!$F$7&lt;&gt;"Y"),NA(),INDEX(Capability!$Q$5:$Q$54,$B$23)))</f>
        <v/>
      </c>
      <c r="DZ179">
        <f>IF(ISNA(DR179),NA(),IF(OR(INDEX(Capability!$P$5:$P$54,$B$23)="",Settings!$F$7&lt;&gt;"Y"),NA(),INDEX(Capability!$P$5:$P$54,$B$23)))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P180">
        <f>IF((CS$1+176)&gt;CQ$1,NA(),(CS$1+176)-4)</f>
        <v/>
      </c>
      <c r="CQ180">
        <f>IF((CS$1+176)&gt;CQ$1,NA(),INDEX('Data Entry'!$H$5:$BE$10004,(CS$1+176)-4,$B$21))</f>
        <v/>
      </c>
      <c r="CR180">
        <f>IF(ISNA(CP180),NA(),INDEX(Capability!$K$5:$K$54,$B$21))</f>
        <v/>
      </c>
      <c r="CS180">
        <f>IF(ISNA(CP180),NA(),INDEX(Capability!$J$5:$J$54,$B$21))</f>
        <v/>
      </c>
      <c r="CT180">
        <f>IF(ISNA(CP180),NA(),INDEX(Capability!$L$5:$L$54,$B$21))</f>
        <v/>
      </c>
      <c r="CU180">
        <f>IF(OR(ISNA(CQ180),ISNA(CQ179)),NA(),ABS(CQ180-CQ179))</f>
        <v/>
      </c>
      <c r="CV180">
        <f>IF(ISNA(CP180),NA(),INDEX(Capability!$N$5:$N$54,$B$21))</f>
        <v/>
      </c>
      <c r="CW180">
        <f>IF(ISNA(CP180),NA(),IF(OR(INDEX(Capability!$Q$5:$Q$54,$B$21)="",Settings!$F$7&lt;&gt;"Y"),NA(),INDEX(Capability!$Q$5:$Q$54,$B$21)))</f>
        <v/>
      </c>
      <c r="CX180">
        <f>IF(ISNA(CP180),NA(),IF(OR(INDEX(Capability!$P$5:$P$54,$B$21)="",Settings!$F$7&lt;&gt;"Y"),NA(),INDEX(Capability!$P$5:$P$54,$B$21)))</f>
        <v/>
      </c>
      <c r="DD180">
        <f>IF((DG$1+176)&gt;DE$1,NA(),(DG$1+176)-4)</f>
        <v/>
      </c>
      <c r="DE180">
        <f>IF((DG$1+176)&gt;DE$1,NA(),INDEX('Data Entry'!$H$5:$BE$10004,(DG$1+176)-4,$B$22))</f>
        <v/>
      </c>
      <c r="DF180">
        <f>IF(ISNA(DD180),NA(),INDEX(Capability!$K$5:$K$54,$B$22))</f>
        <v/>
      </c>
      <c r="DG180">
        <f>IF(ISNA(DD180),NA(),INDEX(Capability!$J$5:$J$54,$B$22))</f>
        <v/>
      </c>
      <c r="DH180">
        <f>IF(ISNA(DD180),NA(),INDEX(Capability!$L$5:$L$54,$B$22))</f>
        <v/>
      </c>
      <c r="DI180">
        <f>IF(OR(ISNA(DE180),ISNA(DE179)),NA(),ABS(DE180-DE179))</f>
        <v/>
      </c>
      <c r="DJ180">
        <f>IF(ISNA(DD180),NA(),INDEX(Capability!$N$5:$N$54,$B$22))</f>
        <v/>
      </c>
      <c r="DK180">
        <f>IF(ISNA(DD180),NA(),IF(OR(INDEX(Capability!$Q$5:$Q$54,$B$22)="",Settings!$F$7&lt;&gt;"Y"),NA(),INDEX(Capability!$Q$5:$Q$54,$B$22)))</f>
        <v/>
      </c>
      <c r="DL180">
        <f>IF(ISNA(DD180),NA(),IF(OR(INDEX(Capability!$P$5:$P$54,$B$22)="",Settings!$F$7&lt;&gt;"Y"),NA(),INDEX(Capability!$P$5:$P$54,$B$22)))</f>
        <v/>
      </c>
      <c r="DR180">
        <f>IF((DU$1+176)&gt;DS$1,NA(),(DU$1+176)-4)</f>
        <v/>
      </c>
      <c r="DS180">
        <f>IF((DU$1+176)&gt;DS$1,NA(),INDEX('Data Entry'!$H$5:$BE$10004,(DU$1+176)-4,$B$23))</f>
        <v/>
      </c>
      <c r="DT180">
        <f>IF(ISNA(DR180),NA(),INDEX(Capability!$K$5:$K$54,$B$23))</f>
        <v/>
      </c>
      <c r="DU180">
        <f>IF(ISNA(DR180),NA(),INDEX(Capability!$J$5:$J$54,$B$23))</f>
        <v/>
      </c>
      <c r="DV180">
        <f>IF(ISNA(DR180),NA(),INDEX(Capability!$L$5:$L$54,$B$23))</f>
        <v/>
      </c>
      <c r="DW180">
        <f>IF(OR(ISNA(DS180),ISNA(DS179)),NA(),ABS(DS180-DS179))</f>
        <v/>
      </c>
      <c r="DX180">
        <f>IF(ISNA(DR180),NA(),INDEX(Capability!$N$5:$N$54,$B$23))</f>
        <v/>
      </c>
      <c r="DY180">
        <f>IF(ISNA(DR180),NA(),IF(OR(INDEX(Capability!$Q$5:$Q$54,$B$23)="",Settings!$F$7&lt;&gt;"Y"),NA(),INDEX(Capability!$Q$5:$Q$54,$B$23)))</f>
        <v/>
      </c>
      <c r="DZ180">
        <f>IF(ISNA(DR180),NA(),IF(OR(INDEX(Capability!$P$5:$P$54,$B$23)="",Settings!$F$7&lt;&gt;"Y"),NA(),INDEX(Capability!$P$5:$P$54,$B$23)))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P181">
        <f>IF((CS$1+177)&gt;CQ$1,NA(),(CS$1+177)-4)</f>
        <v/>
      </c>
      <c r="CQ181">
        <f>IF((CS$1+177)&gt;CQ$1,NA(),INDEX('Data Entry'!$H$5:$BE$10004,(CS$1+177)-4,$B$21))</f>
        <v/>
      </c>
      <c r="CR181">
        <f>IF(ISNA(CP181),NA(),INDEX(Capability!$K$5:$K$54,$B$21))</f>
        <v/>
      </c>
      <c r="CS181">
        <f>IF(ISNA(CP181),NA(),INDEX(Capability!$J$5:$J$54,$B$21))</f>
        <v/>
      </c>
      <c r="CT181">
        <f>IF(ISNA(CP181),NA(),INDEX(Capability!$L$5:$L$54,$B$21))</f>
        <v/>
      </c>
      <c r="CU181">
        <f>IF(OR(ISNA(CQ181),ISNA(CQ180)),NA(),ABS(CQ181-CQ180))</f>
        <v/>
      </c>
      <c r="CV181">
        <f>IF(ISNA(CP181),NA(),INDEX(Capability!$N$5:$N$54,$B$21))</f>
        <v/>
      </c>
      <c r="CW181">
        <f>IF(ISNA(CP181),NA(),IF(OR(INDEX(Capability!$Q$5:$Q$54,$B$21)="",Settings!$F$7&lt;&gt;"Y"),NA(),INDEX(Capability!$Q$5:$Q$54,$B$21)))</f>
        <v/>
      </c>
      <c r="CX181">
        <f>IF(ISNA(CP181),NA(),IF(OR(INDEX(Capability!$P$5:$P$54,$B$21)="",Settings!$F$7&lt;&gt;"Y"),NA(),INDEX(Capability!$P$5:$P$54,$B$21)))</f>
        <v/>
      </c>
      <c r="DD181">
        <f>IF((DG$1+177)&gt;DE$1,NA(),(DG$1+177)-4)</f>
        <v/>
      </c>
      <c r="DE181">
        <f>IF((DG$1+177)&gt;DE$1,NA(),INDEX('Data Entry'!$H$5:$BE$10004,(DG$1+177)-4,$B$22))</f>
        <v/>
      </c>
      <c r="DF181">
        <f>IF(ISNA(DD181),NA(),INDEX(Capability!$K$5:$K$54,$B$22))</f>
        <v/>
      </c>
      <c r="DG181">
        <f>IF(ISNA(DD181),NA(),INDEX(Capability!$J$5:$J$54,$B$22))</f>
        <v/>
      </c>
      <c r="DH181">
        <f>IF(ISNA(DD181),NA(),INDEX(Capability!$L$5:$L$54,$B$22))</f>
        <v/>
      </c>
      <c r="DI181">
        <f>IF(OR(ISNA(DE181),ISNA(DE180)),NA(),ABS(DE181-DE180))</f>
        <v/>
      </c>
      <c r="DJ181">
        <f>IF(ISNA(DD181),NA(),INDEX(Capability!$N$5:$N$54,$B$22))</f>
        <v/>
      </c>
      <c r="DK181">
        <f>IF(ISNA(DD181),NA(),IF(OR(INDEX(Capability!$Q$5:$Q$54,$B$22)="",Settings!$F$7&lt;&gt;"Y"),NA(),INDEX(Capability!$Q$5:$Q$54,$B$22)))</f>
        <v/>
      </c>
      <c r="DL181">
        <f>IF(ISNA(DD181),NA(),IF(OR(INDEX(Capability!$P$5:$P$54,$B$22)="",Settings!$F$7&lt;&gt;"Y"),NA(),INDEX(Capability!$P$5:$P$54,$B$22)))</f>
        <v/>
      </c>
      <c r="DR181">
        <f>IF((DU$1+177)&gt;DS$1,NA(),(DU$1+177)-4)</f>
        <v/>
      </c>
      <c r="DS181">
        <f>IF((DU$1+177)&gt;DS$1,NA(),INDEX('Data Entry'!$H$5:$BE$10004,(DU$1+177)-4,$B$23))</f>
        <v/>
      </c>
      <c r="DT181">
        <f>IF(ISNA(DR181),NA(),INDEX(Capability!$K$5:$K$54,$B$23))</f>
        <v/>
      </c>
      <c r="DU181">
        <f>IF(ISNA(DR181),NA(),INDEX(Capability!$J$5:$J$54,$B$23))</f>
        <v/>
      </c>
      <c r="DV181">
        <f>IF(ISNA(DR181),NA(),INDEX(Capability!$L$5:$L$54,$B$23))</f>
        <v/>
      </c>
      <c r="DW181">
        <f>IF(OR(ISNA(DS181),ISNA(DS180)),NA(),ABS(DS181-DS180))</f>
        <v/>
      </c>
      <c r="DX181">
        <f>IF(ISNA(DR181),NA(),INDEX(Capability!$N$5:$N$54,$B$23))</f>
        <v/>
      </c>
      <c r="DY181">
        <f>IF(ISNA(DR181),NA(),IF(OR(INDEX(Capability!$Q$5:$Q$54,$B$23)="",Settings!$F$7&lt;&gt;"Y"),NA(),INDEX(Capability!$Q$5:$Q$54,$B$23)))</f>
        <v/>
      </c>
      <c r="DZ181">
        <f>IF(ISNA(DR181),NA(),IF(OR(INDEX(Capability!$P$5:$P$54,$B$23)="",Settings!$F$7&lt;&gt;"Y"),NA(),INDEX(Capability!$P$5:$P$54,$B$23)))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P182">
        <f>IF((CS$1+178)&gt;CQ$1,NA(),(CS$1+178)-4)</f>
        <v/>
      </c>
      <c r="CQ182">
        <f>IF((CS$1+178)&gt;CQ$1,NA(),INDEX('Data Entry'!$H$5:$BE$10004,(CS$1+178)-4,$B$21))</f>
        <v/>
      </c>
      <c r="CR182">
        <f>IF(ISNA(CP182),NA(),INDEX(Capability!$K$5:$K$54,$B$21))</f>
        <v/>
      </c>
      <c r="CS182">
        <f>IF(ISNA(CP182),NA(),INDEX(Capability!$J$5:$J$54,$B$21))</f>
        <v/>
      </c>
      <c r="CT182">
        <f>IF(ISNA(CP182),NA(),INDEX(Capability!$L$5:$L$54,$B$21))</f>
        <v/>
      </c>
      <c r="CU182">
        <f>IF(OR(ISNA(CQ182),ISNA(CQ181)),NA(),ABS(CQ182-CQ181))</f>
        <v/>
      </c>
      <c r="CV182">
        <f>IF(ISNA(CP182),NA(),INDEX(Capability!$N$5:$N$54,$B$21))</f>
        <v/>
      </c>
      <c r="CW182">
        <f>IF(ISNA(CP182),NA(),IF(OR(INDEX(Capability!$Q$5:$Q$54,$B$21)="",Settings!$F$7&lt;&gt;"Y"),NA(),INDEX(Capability!$Q$5:$Q$54,$B$21)))</f>
        <v/>
      </c>
      <c r="CX182">
        <f>IF(ISNA(CP182),NA(),IF(OR(INDEX(Capability!$P$5:$P$54,$B$21)="",Settings!$F$7&lt;&gt;"Y"),NA(),INDEX(Capability!$P$5:$P$54,$B$21)))</f>
        <v/>
      </c>
      <c r="DD182">
        <f>IF((DG$1+178)&gt;DE$1,NA(),(DG$1+178)-4)</f>
        <v/>
      </c>
      <c r="DE182">
        <f>IF((DG$1+178)&gt;DE$1,NA(),INDEX('Data Entry'!$H$5:$BE$10004,(DG$1+178)-4,$B$22))</f>
        <v/>
      </c>
      <c r="DF182">
        <f>IF(ISNA(DD182),NA(),INDEX(Capability!$K$5:$K$54,$B$22))</f>
        <v/>
      </c>
      <c r="DG182">
        <f>IF(ISNA(DD182),NA(),INDEX(Capability!$J$5:$J$54,$B$22))</f>
        <v/>
      </c>
      <c r="DH182">
        <f>IF(ISNA(DD182),NA(),INDEX(Capability!$L$5:$L$54,$B$22))</f>
        <v/>
      </c>
      <c r="DI182">
        <f>IF(OR(ISNA(DE182),ISNA(DE181)),NA(),ABS(DE182-DE181))</f>
        <v/>
      </c>
      <c r="DJ182">
        <f>IF(ISNA(DD182),NA(),INDEX(Capability!$N$5:$N$54,$B$22))</f>
        <v/>
      </c>
      <c r="DK182">
        <f>IF(ISNA(DD182),NA(),IF(OR(INDEX(Capability!$Q$5:$Q$54,$B$22)="",Settings!$F$7&lt;&gt;"Y"),NA(),INDEX(Capability!$Q$5:$Q$54,$B$22)))</f>
        <v/>
      </c>
      <c r="DL182">
        <f>IF(ISNA(DD182),NA(),IF(OR(INDEX(Capability!$P$5:$P$54,$B$22)="",Settings!$F$7&lt;&gt;"Y"),NA(),INDEX(Capability!$P$5:$P$54,$B$22)))</f>
        <v/>
      </c>
      <c r="DR182">
        <f>IF((DU$1+178)&gt;DS$1,NA(),(DU$1+178)-4)</f>
        <v/>
      </c>
      <c r="DS182">
        <f>IF((DU$1+178)&gt;DS$1,NA(),INDEX('Data Entry'!$H$5:$BE$10004,(DU$1+178)-4,$B$23))</f>
        <v/>
      </c>
      <c r="DT182">
        <f>IF(ISNA(DR182),NA(),INDEX(Capability!$K$5:$K$54,$B$23))</f>
        <v/>
      </c>
      <c r="DU182">
        <f>IF(ISNA(DR182),NA(),INDEX(Capability!$J$5:$J$54,$B$23))</f>
        <v/>
      </c>
      <c r="DV182">
        <f>IF(ISNA(DR182),NA(),INDEX(Capability!$L$5:$L$54,$B$23))</f>
        <v/>
      </c>
      <c r="DW182">
        <f>IF(OR(ISNA(DS182),ISNA(DS181)),NA(),ABS(DS182-DS181))</f>
        <v/>
      </c>
      <c r="DX182">
        <f>IF(ISNA(DR182),NA(),INDEX(Capability!$N$5:$N$54,$B$23))</f>
        <v/>
      </c>
      <c r="DY182">
        <f>IF(ISNA(DR182),NA(),IF(OR(INDEX(Capability!$Q$5:$Q$54,$B$23)="",Settings!$F$7&lt;&gt;"Y"),NA(),INDEX(Capability!$Q$5:$Q$54,$B$23)))</f>
        <v/>
      </c>
      <c r="DZ182">
        <f>IF(ISNA(DR182),NA(),IF(OR(INDEX(Capability!$P$5:$P$54,$B$23)="",Settings!$F$7&lt;&gt;"Y"),NA(),INDEX(Capability!$P$5:$P$54,$B$23)))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P183">
        <f>IF((CS$1+179)&gt;CQ$1,NA(),(CS$1+179)-4)</f>
        <v/>
      </c>
      <c r="CQ183">
        <f>IF((CS$1+179)&gt;CQ$1,NA(),INDEX('Data Entry'!$H$5:$BE$10004,(CS$1+179)-4,$B$21))</f>
        <v/>
      </c>
      <c r="CR183">
        <f>IF(ISNA(CP183),NA(),INDEX(Capability!$K$5:$K$54,$B$21))</f>
        <v/>
      </c>
      <c r="CS183">
        <f>IF(ISNA(CP183),NA(),INDEX(Capability!$J$5:$J$54,$B$21))</f>
        <v/>
      </c>
      <c r="CT183">
        <f>IF(ISNA(CP183),NA(),INDEX(Capability!$L$5:$L$54,$B$21))</f>
        <v/>
      </c>
      <c r="CU183">
        <f>IF(OR(ISNA(CQ183),ISNA(CQ182)),NA(),ABS(CQ183-CQ182))</f>
        <v/>
      </c>
      <c r="CV183">
        <f>IF(ISNA(CP183),NA(),INDEX(Capability!$N$5:$N$54,$B$21))</f>
        <v/>
      </c>
      <c r="CW183">
        <f>IF(ISNA(CP183),NA(),IF(OR(INDEX(Capability!$Q$5:$Q$54,$B$21)="",Settings!$F$7&lt;&gt;"Y"),NA(),INDEX(Capability!$Q$5:$Q$54,$B$21)))</f>
        <v/>
      </c>
      <c r="CX183">
        <f>IF(ISNA(CP183),NA(),IF(OR(INDEX(Capability!$P$5:$P$54,$B$21)="",Settings!$F$7&lt;&gt;"Y"),NA(),INDEX(Capability!$P$5:$P$54,$B$21)))</f>
        <v/>
      </c>
      <c r="DD183">
        <f>IF((DG$1+179)&gt;DE$1,NA(),(DG$1+179)-4)</f>
        <v/>
      </c>
      <c r="DE183">
        <f>IF((DG$1+179)&gt;DE$1,NA(),INDEX('Data Entry'!$H$5:$BE$10004,(DG$1+179)-4,$B$22))</f>
        <v/>
      </c>
      <c r="DF183">
        <f>IF(ISNA(DD183),NA(),INDEX(Capability!$K$5:$K$54,$B$22))</f>
        <v/>
      </c>
      <c r="DG183">
        <f>IF(ISNA(DD183),NA(),INDEX(Capability!$J$5:$J$54,$B$22))</f>
        <v/>
      </c>
      <c r="DH183">
        <f>IF(ISNA(DD183),NA(),INDEX(Capability!$L$5:$L$54,$B$22))</f>
        <v/>
      </c>
      <c r="DI183">
        <f>IF(OR(ISNA(DE183),ISNA(DE182)),NA(),ABS(DE183-DE182))</f>
        <v/>
      </c>
      <c r="DJ183">
        <f>IF(ISNA(DD183),NA(),INDEX(Capability!$N$5:$N$54,$B$22))</f>
        <v/>
      </c>
      <c r="DK183">
        <f>IF(ISNA(DD183),NA(),IF(OR(INDEX(Capability!$Q$5:$Q$54,$B$22)="",Settings!$F$7&lt;&gt;"Y"),NA(),INDEX(Capability!$Q$5:$Q$54,$B$22)))</f>
        <v/>
      </c>
      <c r="DL183">
        <f>IF(ISNA(DD183),NA(),IF(OR(INDEX(Capability!$P$5:$P$54,$B$22)="",Settings!$F$7&lt;&gt;"Y"),NA(),INDEX(Capability!$P$5:$P$54,$B$22)))</f>
        <v/>
      </c>
      <c r="DR183">
        <f>IF((DU$1+179)&gt;DS$1,NA(),(DU$1+179)-4)</f>
        <v/>
      </c>
      <c r="DS183">
        <f>IF((DU$1+179)&gt;DS$1,NA(),INDEX('Data Entry'!$H$5:$BE$10004,(DU$1+179)-4,$B$23))</f>
        <v/>
      </c>
      <c r="DT183">
        <f>IF(ISNA(DR183),NA(),INDEX(Capability!$K$5:$K$54,$B$23))</f>
        <v/>
      </c>
      <c r="DU183">
        <f>IF(ISNA(DR183),NA(),INDEX(Capability!$J$5:$J$54,$B$23))</f>
        <v/>
      </c>
      <c r="DV183">
        <f>IF(ISNA(DR183),NA(),INDEX(Capability!$L$5:$L$54,$B$23))</f>
        <v/>
      </c>
      <c r="DW183">
        <f>IF(OR(ISNA(DS183),ISNA(DS182)),NA(),ABS(DS183-DS182))</f>
        <v/>
      </c>
      <c r="DX183">
        <f>IF(ISNA(DR183),NA(),INDEX(Capability!$N$5:$N$54,$B$23))</f>
        <v/>
      </c>
      <c r="DY183">
        <f>IF(ISNA(DR183),NA(),IF(OR(INDEX(Capability!$Q$5:$Q$54,$B$23)="",Settings!$F$7&lt;&gt;"Y"),NA(),INDEX(Capability!$Q$5:$Q$54,$B$23)))</f>
        <v/>
      </c>
      <c r="DZ183">
        <f>IF(ISNA(DR183),NA(),IF(OR(INDEX(Capability!$P$5:$P$54,$B$23)="",Settings!$F$7&lt;&gt;"Y"),NA(),INDEX(Capability!$P$5:$P$54,$B$23)))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P184">
        <f>IF((CS$1+180)&gt;CQ$1,NA(),(CS$1+180)-4)</f>
        <v/>
      </c>
      <c r="CQ184">
        <f>IF((CS$1+180)&gt;CQ$1,NA(),INDEX('Data Entry'!$H$5:$BE$10004,(CS$1+180)-4,$B$21))</f>
        <v/>
      </c>
      <c r="CR184">
        <f>IF(ISNA(CP184),NA(),INDEX(Capability!$K$5:$K$54,$B$21))</f>
        <v/>
      </c>
      <c r="CS184">
        <f>IF(ISNA(CP184),NA(),INDEX(Capability!$J$5:$J$54,$B$21))</f>
        <v/>
      </c>
      <c r="CT184">
        <f>IF(ISNA(CP184),NA(),INDEX(Capability!$L$5:$L$54,$B$21))</f>
        <v/>
      </c>
      <c r="CU184">
        <f>IF(OR(ISNA(CQ184),ISNA(CQ183)),NA(),ABS(CQ184-CQ183))</f>
        <v/>
      </c>
      <c r="CV184">
        <f>IF(ISNA(CP184),NA(),INDEX(Capability!$N$5:$N$54,$B$21))</f>
        <v/>
      </c>
      <c r="CW184">
        <f>IF(ISNA(CP184),NA(),IF(OR(INDEX(Capability!$Q$5:$Q$54,$B$21)="",Settings!$F$7&lt;&gt;"Y"),NA(),INDEX(Capability!$Q$5:$Q$54,$B$21)))</f>
        <v/>
      </c>
      <c r="CX184">
        <f>IF(ISNA(CP184),NA(),IF(OR(INDEX(Capability!$P$5:$P$54,$B$21)="",Settings!$F$7&lt;&gt;"Y"),NA(),INDEX(Capability!$P$5:$P$54,$B$21)))</f>
        <v/>
      </c>
      <c r="DD184">
        <f>IF((DG$1+180)&gt;DE$1,NA(),(DG$1+180)-4)</f>
        <v/>
      </c>
      <c r="DE184">
        <f>IF((DG$1+180)&gt;DE$1,NA(),INDEX('Data Entry'!$H$5:$BE$10004,(DG$1+180)-4,$B$22))</f>
        <v/>
      </c>
      <c r="DF184">
        <f>IF(ISNA(DD184),NA(),INDEX(Capability!$K$5:$K$54,$B$22))</f>
        <v/>
      </c>
      <c r="DG184">
        <f>IF(ISNA(DD184),NA(),INDEX(Capability!$J$5:$J$54,$B$22))</f>
        <v/>
      </c>
      <c r="DH184">
        <f>IF(ISNA(DD184),NA(),INDEX(Capability!$L$5:$L$54,$B$22))</f>
        <v/>
      </c>
      <c r="DI184">
        <f>IF(OR(ISNA(DE184),ISNA(DE183)),NA(),ABS(DE184-DE183))</f>
        <v/>
      </c>
      <c r="DJ184">
        <f>IF(ISNA(DD184),NA(),INDEX(Capability!$N$5:$N$54,$B$22))</f>
        <v/>
      </c>
      <c r="DK184">
        <f>IF(ISNA(DD184),NA(),IF(OR(INDEX(Capability!$Q$5:$Q$54,$B$22)="",Settings!$F$7&lt;&gt;"Y"),NA(),INDEX(Capability!$Q$5:$Q$54,$B$22)))</f>
        <v/>
      </c>
      <c r="DL184">
        <f>IF(ISNA(DD184),NA(),IF(OR(INDEX(Capability!$P$5:$P$54,$B$22)="",Settings!$F$7&lt;&gt;"Y"),NA(),INDEX(Capability!$P$5:$P$54,$B$22)))</f>
        <v/>
      </c>
      <c r="DR184">
        <f>IF((DU$1+180)&gt;DS$1,NA(),(DU$1+180)-4)</f>
        <v/>
      </c>
      <c r="DS184">
        <f>IF((DU$1+180)&gt;DS$1,NA(),INDEX('Data Entry'!$H$5:$BE$10004,(DU$1+180)-4,$B$23))</f>
        <v/>
      </c>
      <c r="DT184">
        <f>IF(ISNA(DR184),NA(),INDEX(Capability!$K$5:$K$54,$B$23))</f>
        <v/>
      </c>
      <c r="DU184">
        <f>IF(ISNA(DR184),NA(),INDEX(Capability!$J$5:$J$54,$B$23))</f>
        <v/>
      </c>
      <c r="DV184">
        <f>IF(ISNA(DR184),NA(),INDEX(Capability!$L$5:$L$54,$B$23))</f>
        <v/>
      </c>
      <c r="DW184">
        <f>IF(OR(ISNA(DS184),ISNA(DS183)),NA(),ABS(DS184-DS183))</f>
        <v/>
      </c>
      <c r="DX184">
        <f>IF(ISNA(DR184),NA(),INDEX(Capability!$N$5:$N$54,$B$23))</f>
        <v/>
      </c>
      <c r="DY184">
        <f>IF(ISNA(DR184),NA(),IF(OR(INDEX(Capability!$Q$5:$Q$54,$B$23)="",Settings!$F$7&lt;&gt;"Y"),NA(),INDEX(Capability!$Q$5:$Q$54,$B$23)))</f>
        <v/>
      </c>
      <c r="DZ184">
        <f>IF(ISNA(DR184),NA(),IF(OR(INDEX(Capability!$P$5:$P$54,$B$23)="",Settings!$F$7&lt;&gt;"Y"),NA(),INDEX(Capability!$P$5:$P$54,$B$23)))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P185">
        <f>IF((CS$1+181)&gt;CQ$1,NA(),(CS$1+181)-4)</f>
        <v/>
      </c>
      <c r="CQ185">
        <f>IF((CS$1+181)&gt;CQ$1,NA(),INDEX('Data Entry'!$H$5:$BE$10004,(CS$1+181)-4,$B$21))</f>
        <v/>
      </c>
      <c r="CR185">
        <f>IF(ISNA(CP185),NA(),INDEX(Capability!$K$5:$K$54,$B$21))</f>
        <v/>
      </c>
      <c r="CS185">
        <f>IF(ISNA(CP185),NA(),INDEX(Capability!$J$5:$J$54,$B$21))</f>
        <v/>
      </c>
      <c r="CT185">
        <f>IF(ISNA(CP185),NA(),INDEX(Capability!$L$5:$L$54,$B$21))</f>
        <v/>
      </c>
      <c r="CU185">
        <f>IF(OR(ISNA(CQ185),ISNA(CQ184)),NA(),ABS(CQ185-CQ184))</f>
        <v/>
      </c>
      <c r="CV185">
        <f>IF(ISNA(CP185),NA(),INDEX(Capability!$N$5:$N$54,$B$21))</f>
        <v/>
      </c>
      <c r="CW185">
        <f>IF(ISNA(CP185),NA(),IF(OR(INDEX(Capability!$Q$5:$Q$54,$B$21)="",Settings!$F$7&lt;&gt;"Y"),NA(),INDEX(Capability!$Q$5:$Q$54,$B$21)))</f>
        <v/>
      </c>
      <c r="CX185">
        <f>IF(ISNA(CP185),NA(),IF(OR(INDEX(Capability!$P$5:$P$54,$B$21)="",Settings!$F$7&lt;&gt;"Y"),NA(),INDEX(Capability!$P$5:$P$54,$B$21)))</f>
        <v/>
      </c>
      <c r="DD185">
        <f>IF((DG$1+181)&gt;DE$1,NA(),(DG$1+181)-4)</f>
        <v/>
      </c>
      <c r="DE185">
        <f>IF((DG$1+181)&gt;DE$1,NA(),INDEX('Data Entry'!$H$5:$BE$10004,(DG$1+181)-4,$B$22))</f>
        <v/>
      </c>
      <c r="DF185">
        <f>IF(ISNA(DD185),NA(),INDEX(Capability!$K$5:$K$54,$B$22))</f>
        <v/>
      </c>
      <c r="DG185">
        <f>IF(ISNA(DD185),NA(),INDEX(Capability!$J$5:$J$54,$B$22))</f>
        <v/>
      </c>
      <c r="DH185">
        <f>IF(ISNA(DD185),NA(),INDEX(Capability!$L$5:$L$54,$B$22))</f>
        <v/>
      </c>
      <c r="DI185">
        <f>IF(OR(ISNA(DE185),ISNA(DE184)),NA(),ABS(DE185-DE184))</f>
        <v/>
      </c>
      <c r="DJ185">
        <f>IF(ISNA(DD185),NA(),INDEX(Capability!$N$5:$N$54,$B$22))</f>
        <v/>
      </c>
      <c r="DK185">
        <f>IF(ISNA(DD185),NA(),IF(OR(INDEX(Capability!$Q$5:$Q$54,$B$22)="",Settings!$F$7&lt;&gt;"Y"),NA(),INDEX(Capability!$Q$5:$Q$54,$B$22)))</f>
        <v/>
      </c>
      <c r="DL185">
        <f>IF(ISNA(DD185),NA(),IF(OR(INDEX(Capability!$P$5:$P$54,$B$22)="",Settings!$F$7&lt;&gt;"Y"),NA(),INDEX(Capability!$P$5:$P$54,$B$22)))</f>
        <v/>
      </c>
      <c r="DR185">
        <f>IF((DU$1+181)&gt;DS$1,NA(),(DU$1+181)-4)</f>
        <v/>
      </c>
      <c r="DS185">
        <f>IF((DU$1+181)&gt;DS$1,NA(),INDEX('Data Entry'!$H$5:$BE$10004,(DU$1+181)-4,$B$23))</f>
        <v/>
      </c>
      <c r="DT185">
        <f>IF(ISNA(DR185),NA(),INDEX(Capability!$K$5:$K$54,$B$23))</f>
        <v/>
      </c>
      <c r="DU185">
        <f>IF(ISNA(DR185),NA(),INDEX(Capability!$J$5:$J$54,$B$23))</f>
        <v/>
      </c>
      <c r="DV185">
        <f>IF(ISNA(DR185),NA(),INDEX(Capability!$L$5:$L$54,$B$23))</f>
        <v/>
      </c>
      <c r="DW185">
        <f>IF(OR(ISNA(DS185),ISNA(DS184)),NA(),ABS(DS185-DS184))</f>
        <v/>
      </c>
      <c r="DX185">
        <f>IF(ISNA(DR185),NA(),INDEX(Capability!$N$5:$N$54,$B$23))</f>
        <v/>
      </c>
      <c r="DY185">
        <f>IF(ISNA(DR185),NA(),IF(OR(INDEX(Capability!$Q$5:$Q$54,$B$23)="",Settings!$F$7&lt;&gt;"Y"),NA(),INDEX(Capability!$Q$5:$Q$54,$B$23)))</f>
        <v/>
      </c>
      <c r="DZ185">
        <f>IF(ISNA(DR185),NA(),IF(OR(INDEX(Capability!$P$5:$P$54,$B$23)="",Settings!$F$7&lt;&gt;"Y"),NA(),INDEX(Capability!$P$5:$P$54,$B$23)))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P186">
        <f>IF((CS$1+182)&gt;CQ$1,NA(),(CS$1+182)-4)</f>
        <v/>
      </c>
      <c r="CQ186">
        <f>IF((CS$1+182)&gt;CQ$1,NA(),INDEX('Data Entry'!$H$5:$BE$10004,(CS$1+182)-4,$B$21))</f>
        <v/>
      </c>
      <c r="CR186">
        <f>IF(ISNA(CP186),NA(),INDEX(Capability!$K$5:$K$54,$B$21))</f>
        <v/>
      </c>
      <c r="CS186">
        <f>IF(ISNA(CP186),NA(),INDEX(Capability!$J$5:$J$54,$B$21))</f>
        <v/>
      </c>
      <c r="CT186">
        <f>IF(ISNA(CP186),NA(),INDEX(Capability!$L$5:$L$54,$B$21))</f>
        <v/>
      </c>
      <c r="CU186">
        <f>IF(OR(ISNA(CQ186),ISNA(CQ185)),NA(),ABS(CQ186-CQ185))</f>
        <v/>
      </c>
      <c r="CV186">
        <f>IF(ISNA(CP186),NA(),INDEX(Capability!$N$5:$N$54,$B$21))</f>
        <v/>
      </c>
      <c r="CW186">
        <f>IF(ISNA(CP186),NA(),IF(OR(INDEX(Capability!$Q$5:$Q$54,$B$21)="",Settings!$F$7&lt;&gt;"Y"),NA(),INDEX(Capability!$Q$5:$Q$54,$B$21)))</f>
        <v/>
      </c>
      <c r="CX186">
        <f>IF(ISNA(CP186),NA(),IF(OR(INDEX(Capability!$P$5:$P$54,$B$21)="",Settings!$F$7&lt;&gt;"Y"),NA(),INDEX(Capability!$P$5:$P$54,$B$21)))</f>
        <v/>
      </c>
      <c r="DD186">
        <f>IF((DG$1+182)&gt;DE$1,NA(),(DG$1+182)-4)</f>
        <v/>
      </c>
      <c r="DE186">
        <f>IF((DG$1+182)&gt;DE$1,NA(),INDEX('Data Entry'!$H$5:$BE$10004,(DG$1+182)-4,$B$22))</f>
        <v/>
      </c>
      <c r="DF186">
        <f>IF(ISNA(DD186),NA(),INDEX(Capability!$K$5:$K$54,$B$22))</f>
        <v/>
      </c>
      <c r="DG186">
        <f>IF(ISNA(DD186),NA(),INDEX(Capability!$J$5:$J$54,$B$22))</f>
        <v/>
      </c>
      <c r="DH186">
        <f>IF(ISNA(DD186),NA(),INDEX(Capability!$L$5:$L$54,$B$22))</f>
        <v/>
      </c>
      <c r="DI186">
        <f>IF(OR(ISNA(DE186),ISNA(DE185)),NA(),ABS(DE186-DE185))</f>
        <v/>
      </c>
      <c r="DJ186">
        <f>IF(ISNA(DD186),NA(),INDEX(Capability!$N$5:$N$54,$B$22))</f>
        <v/>
      </c>
      <c r="DK186">
        <f>IF(ISNA(DD186),NA(),IF(OR(INDEX(Capability!$Q$5:$Q$54,$B$22)="",Settings!$F$7&lt;&gt;"Y"),NA(),INDEX(Capability!$Q$5:$Q$54,$B$22)))</f>
        <v/>
      </c>
      <c r="DL186">
        <f>IF(ISNA(DD186),NA(),IF(OR(INDEX(Capability!$P$5:$P$54,$B$22)="",Settings!$F$7&lt;&gt;"Y"),NA(),INDEX(Capability!$P$5:$P$54,$B$22)))</f>
        <v/>
      </c>
      <c r="DR186">
        <f>IF((DU$1+182)&gt;DS$1,NA(),(DU$1+182)-4)</f>
        <v/>
      </c>
      <c r="DS186">
        <f>IF((DU$1+182)&gt;DS$1,NA(),INDEX('Data Entry'!$H$5:$BE$10004,(DU$1+182)-4,$B$23))</f>
        <v/>
      </c>
      <c r="DT186">
        <f>IF(ISNA(DR186),NA(),INDEX(Capability!$K$5:$K$54,$B$23))</f>
        <v/>
      </c>
      <c r="DU186">
        <f>IF(ISNA(DR186),NA(),INDEX(Capability!$J$5:$J$54,$B$23))</f>
        <v/>
      </c>
      <c r="DV186">
        <f>IF(ISNA(DR186),NA(),INDEX(Capability!$L$5:$L$54,$B$23))</f>
        <v/>
      </c>
      <c r="DW186">
        <f>IF(OR(ISNA(DS186),ISNA(DS185)),NA(),ABS(DS186-DS185))</f>
        <v/>
      </c>
      <c r="DX186">
        <f>IF(ISNA(DR186),NA(),INDEX(Capability!$N$5:$N$54,$B$23))</f>
        <v/>
      </c>
      <c r="DY186">
        <f>IF(ISNA(DR186),NA(),IF(OR(INDEX(Capability!$Q$5:$Q$54,$B$23)="",Settings!$F$7&lt;&gt;"Y"),NA(),INDEX(Capability!$Q$5:$Q$54,$B$23)))</f>
        <v/>
      </c>
      <c r="DZ186">
        <f>IF(ISNA(DR186),NA(),IF(OR(INDEX(Capability!$P$5:$P$54,$B$23)="",Settings!$F$7&lt;&gt;"Y"),NA(),INDEX(Capability!$P$5:$P$54,$B$23)))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P187">
        <f>IF((CS$1+183)&gt;CQ$1,NA(),(CS$1+183)-4)</f>
        <v/>
      </c>
      <c r="CQ187">
        <f>IF((CS$1+183)&gt;CQ$1,NA(),INDEX('Data Entry'!$H$5:$BE$10004,(CS$1+183)-4,$B$21))</f>
        <v/>
      </c>
      <c r="CR187">
        <f>IF(ISNA(CP187),NA(),INDEX(Capability!$K$5:$K$54,$B$21))</f>
        <v/>
      </c>
      <c r="CS187">
        <f>IF(ISNA(CP187),NA(),INDEX(Capability!$J$5:$J$54,$B$21))</f>
        <v/>
      </c>
      <c r="CT187">
        <f>IF(ISNA(CP187),NA(),INDEX(Capability!$L$5:$L$54,$B$21))</f>
        <v/>
      </c>
      <c r="CU187">
        <f>IF(OR(ISNA(CQ187),ISNA(CQ186)),NA(),ABS(CQ187-CQ186))</f>
        <v/>
      </c>
      <c r="CV187">
        <f>IF(ISNA(CP187),NA(),INDEX(Capability!$N$5:$N$54,$B$21))</f>
        <v/>
      </c>
      <c r="CW187">
        <f>IF(ISNA(CP187),NA(),IF(OR(INDEX(Capability!$Q$5:$Q$54,$B$21)="",Settings!$F$7&lt;&gt;"Y"),NA(),INDEX(Capability!$Q$5:$Q$54,$B$21)))</f>
        <v/>
      </c>
      <c r="CX187">
        <f>IF(ISNA(CP187),NA(),IF(OR(INDEX(Capability!$P$5:$P$54,$B$21)="",Settings!$F$7&lt;&gt;"Y"),NA(),INDEX(Capability!$P$5:$P$54,$B$21)))</f>
        <v/>
      </c>
      <c r="DD187">
        <f>IF((DG$1+183)&gt;DE$1,NA(),(DG$1+183)-4)</f>
        <v/>
      </c>
      <c r="DE187">
        <f>IF((DG$1+183)&gt;DE$1,NA(),INDEX('Data Entry'!$H$5:$BE$10004,(DG$1+183)-4,$B$22))</f>
        <v/>
      </c>
      <c r="DF187">
        <f>IF(ISNA(DD187),NA(),INDEX(Capability!$K$5:$K$54,$B$22))</f>
        <v/>
      </c>
      <c r="DG187">
        <f>IF(ISNA(DD187),NA(),INDEX(Capability!$J$5:$J$54,$B$22))</f>
        <v/>
      </c>
      <c r="DH187">
        <f>IF(ISNA(DD187),NA(),INDEX(Capability!$L$5:$L$54,$B$22))</f>
        <v/>
      </c>
      <c r="DI187">
        <f>IF(OR(ISNA(DE187),ISNA(DE186)),NA(),ABS(DE187-DE186))</f>
        <v/>
      </c>
      <c r="DJ187">
        <f>IF(ISNA(DD187),NA(),INDEX(Capability!$N$5:$N$54,$B$22))</f>
        <v/>
      </c>
      <c r="DK187">
        <f>IF(ISNA(DD187),NA(),IF(OR(INDEX(Capability!$Q$5:$Q$54,$B$22)="",Settings!$F$7&lt;&gt;"Y"),NA(),INDEX(Capability!$Q$5:$Q$54,$B$22)))</f>
        <v/>
      </c>
      <c r="DL187">
        <f>IF(ISNA(DD187),NA(),IF(OR(INDEX(Capability!$P$5:$P$54,$B$22)="",Settings!$F$7&lt;&gt;"Y"),NA(),INDEX(Capability!$P$5:$P$54,$B$22)))</f>
        <v/>
      </c>
      <c r="DR187">
        <f>IF((DU$1+183)&gt;DS$1,NA(),(DU$1+183)-4)</f>
        <v/>
      </c>
      <c r="DS187">
        <f>IF((DU$1+183)&gt;DS$1,NA(),INDEX('Data Entry'!$H$5:$BE$10004,(DU$1+183)-4,$B$23))</f>
        <v/>
      </c>
      <c r="DT187">
        <f>IF(ISNA(DR187),NA(),INDEX(Capability!$K$5:$K$54,$B$23))</f>
        <v/>
      </c>
      <c r="DU187">
        <f>IF(ISNA(DR187),NA(),INDEX(Capability!$J$5:$J$54,$B$23))</f>
        <v/>
      </c>
      <c r="DV187">
        <f>IF(ISNA(DR187),NA(),INDEX(Capability!$L$5:$L$54,$B$23))</f>
        <v/>
      </c>
      <c r="DW187">
        <f>IF(OR(ISNA(DS187),ISNA(DS186)),NA(),ABS(DS187-DS186))</f>
        <v/>
      </c>
      <c r="DX187">
        <f>IF(ISNA(DR187),NA(),INDEX(Capability!$N$5:$N$54,$B$23))</f>
        <v/>
      </c>
      <c r="DY187">
        <f>IF(ISNA(DR187),NA(),IF(OR(INDEX(Capability!$Q$5:$Q$54,$B$23)="",Settings!$F$7&lt;&gt;"Y"),NA(),INDEX(Capability!$Q$5:$Q$54,$B$23)))</f>
        <v/>
      </c>
      <c r="DZ187">
        <f>IF(ISNA(DR187),NA(),IF(OR(INDEX(Capability!$P$5:$P$54,$B$23)="",Settings!$F$7&lt;&gt;"Y"),NA(),INDEX(Capability!$P$5:$P$54,$B$23)))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P188">
        <f>IF((CS$1+184)&gt;CQ$1,NA(),(CS$1+184)-4)</f>
        <v/>
      </c>
      <c r="CQ188">
        <f>IF((CS$1+184)&gt;CQ$1,NA(),INDEX('Data Entry'!$H$5:$BE$10004,(CS$1+184)-4,$B$21))</f>
        <v/>
      </c>
      <c r="CR188">
        <f>IF(ISNA(CP188),NA(),INDEX(Capability!$K$5:$K$54,$B$21))</f>
        <v/>
      </c>
      <c r="CS188">
        <f>IF(ISNA(CP188),NA(),INDEX(Capability!$J$5:$J$54,$B$21))</f>
        <v/>
      </c>
      <c r="CT188">
        <f>IF(ISNA(CP188),NA(),INDEX(Capability!$L$5:$L$54,$B$21))</f>
        <v/>
      </c>
      <c r="CU188">
        <f>IF(OR(ISNA(CQ188),ISNA(CQ187)),NA(),ABS(CQ188-CQ187))</f>
        <v/>
      </c>
      <c r="CV188">
        <f>IF(ISNA(CP188),NA(),INDEX(Capability!$N$5:$N$54,$B$21))</f>
        <v/>
      </c>
      <c r="CW188">
        <f>IF(ISNA(CP188),NA(),IF(OR(INDEX(Capability!$Q$5:$Q$54,$B$21)="",Settings!$F$7&lt;&gt;"Y"),NA(),INDEX(Capability!$Q$5:$Q$54,$B$21)))</f>
        <v/>
      </c>
      <c r="CX188">
        <f>IF(ISNA(CP188),NA(),IF(OR(INDEX(Capability!$P$5:$P$54,$B$21)="",Settings!$F$7&lt;&gt;"Y"),NA(),INDEX(Capability!$P$5:$P$54,$B$21)))</f>
        <v/>
      </c>
      <c r="DD188">
        <f>IF((DG$1+184)&gt;DE$1,NA(),(DG$1+184)-4)</f>
        <v/>
      </c>
      <c r="DE188">
        <f>IF((DG$1+184)&gt;DE$1,NA(),INDEX('Data Entry'!$H$5:$BE$10004,(DG$1+184)-4,$B$22))</f>
        <v/>
      </c>
      <c r="DF188">
        <f>IF(ISNA(DD188),NA(),INDEX(Capability!$K$5:$K$54,$B$22))</f>
        <v/>
      </c>
      <c r="DG188">
        <f>IF(ISNA(DD188),NA(),INDEX(Capability!$J$5:$J$54,$B$22))</f>
        <v/>
      </c>
      <c r="DH188">
        <f>IF(ISNA(DD188),NA(),INDEX(Capability!$L$5:$L$54,$B$22))</f>
        <v/>
      </c>
      <c r="DI188">
        <f>IF(OR(ISNA(DE188),ISNA(DE187)),NA(),ABS(DE188-DE187))</f>
        <v/>
      </c>
      <c r="DJ188">
        <f>IF(ISNA(DD188),NA(),INDEX(Capability!$N$5:$N$54,$B$22))</f>
        <v/>
      </c>
      <c r="DK188">
        <f>IF(ISNA(DD188),NA(),IF(OR(INDEX(Capability!$Q$5:$Q$54,$B$22)="",Settings!$F$7&lt;&gt;"Y"),NA(),INDEX(Capability!$Q$5:$Q$54,$B$22)))</f>
        <v/>
      </c>
      <c r="DL188">
        <f>IF(ISNA(DD188),NA(),IF(OR(INDEX(Capability!$P$5:$P$54,$B$22)="",Settings!$F$7&lt;&gt;"Y"),NA(),INDEX(Capability!$P$5:$P$54,$B$22)))</f>
        <v/>
      </c>
      <c r="DR188">
        <f>IF((DU$1+184)&gt;DS$1,NA(),(DU$1+184)-4)</f>
        <v/>
      </c>
      <c r="DS188">
        <f>IF((DU$1+184)&gt;DS$1,NA(),INDEX('Data Entry'!$H$5:$BE$10004,(DU$1+184)-4,$B$23))</f>
        <v/>
      </c>
      <c r="DT188">
        <f>IF(ISNA(DR188),NA(),INDEX(Capability!$K$5:$K$54,$B$23))</f>
        <v/>
      </c>
      <c r="DU188">
        <f>IF(ISNA(DR188),NA(),INDEX(Capability!$J$5:$J$54,$B$23))</f>
        <v/>
      </c>
      <c r="DV188">
        <f>IF(ISNA(DR188),NA(),INDEX(Capability!$L$5:$L$54,$B$23))</f>
        <v/>
      </c>
      <c r="DW188">
        <f>IF(OR(ISNA(DS188),ISNA(DS187)),NA(),ABS(DS188-DS187))</f>
        <v/>
      </c>
      <c r="DX188">
        <f>IF(ISNA(DR188),NA(),INDEX(Capability!$N$5:$N$54,$B$23))</f>
        <v/>
      </c>
      <c r="DY188">
        <f>IF(ISNA(DR188),NA(),IF(OR(INDEX(Capability!$Q$5:$Q$54,$B$23)="",Settings!$F$7&lt;&gt;"Y"),NA(),INDEX(Capability!$Q$5:$Q$54,$B$23)))</f>
        <v/>
      </c>
      <c r="DZ188">
        <f>IF(ISNA(DR188),NA(),IF(OR(INDEX(Capability!$P$5:$P$54,$B$23)="",Settings!$F$7&lt;&gt;"Y"),NA(),INDEX(Capability!$P$5:$P$54,$B$23)))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P189">
        <f>IF((CS$1+185)&gt;CQ$1,NA(),(CS$1+185)-4)</f>
        <v/>
      </c>
      <c r="CQ189">
        <f>IF((CS$1+185)&gt;CQ$1,NA(),INDEX('Data Entry'!$H$5:$BE$10004,(CS$1+185)-4,$B$21))</f>
        <v/>
      </c>
      <c r="CR189">
        <f>IF(ISNA(CP189),NA(),INDEX(Capability!$K$5:$K$54,$B$21))</f>
        <v/>
      </c>
      <c r="CS189">
        <f>IF(ISNA(CP189),NA(),INDEX(Capability!$J$5:$J$54,$B$21))</f>
        <v/>
      </c>
      <c r="CT189">
        <f>IF(ISNA(CP189),NA(),INDEX(Capability!$L$5:$L$54,$B$21))</f>
        <v/>
      </c>
      <c r="CU189">
        <f>IF(OR(ISNA(CQ189),ISNA(CQ188)),NA(),ABS(CQ189-CQ188))</f>
        <v/>
      </c>
      <c r="CV189">
        <f>IF(ISNA(CP189),NA(),INDEX(Capability!$N$5:$N$54,$B$21))</f>
        <v/>
      </c>
      <c r="CW189">
        <f>IF(ISNA(CP189),NA(),IF(OR(INDEX(Capability!$Q$5:$Q$54,$B$21)="",Settings!$F$7&lt;&gt;"Y"),NA(),INDEX(Capability!$Q$5:$Q$54,$B$21)))</f>
        <v/>
      </c>
      <c r="CX189">
        <f>IF(ISNA(CP189),NA(),IF(OR(INDEX(Capability!$P$5:$P$54,$B$21)="",Settings!$F$7&lt;&gt;"Y"),NA(),INDEX(Capability!$P$5:$P$54,$B$21)))</f>
        <v/>
      </c>
      <c r="DD189">
        <f>IF((DG$1+185)&gt;DE$1,NA(),(DG$1+185)-4)</f>
        <v/>
      </c>
      <c r="DE189">
        <f>IF((DG$1+185)&gt;DE$1,NA(),INDEX('Data Entry'!$H$5:$BE$10004,(DG$1+185)-4,$B$22))</f>
        <v/>
      </c>
      <c r="DF189">
        <f>IF(ISNA(DD189),NA(),INDEX(Capability!$K$5:$K$54,$B$22))</f>
        <v/>
      </c>
      <c r="DG189">
        <f>IF(ISNA(DD189),NA(),INDEX(Capability!$J$5:$J$54,$B$22))</f>
        <v/>
      </c>
      <c r="DH189">
        <f>IF(ISNA(DD189),NA(),INDEX(Capability!$L$5:$L$54,$B$22))</f>
        <v/>
      </c>
      <c r="DI189">
        <f>IF(OR(ISNA(DE189),ISNA(DE188)),NA(),ABS(DE189-DE188))</f>
        <v/>
      </c>
      <c r="DJ189">
        <f>IF(ISNA(DD189),NA(),INDEX(Capability!$N$5:$N$54,$B$22))</f>
        <v/>
      </c>
      <c r="DK189">
        <f>IF(ISNA(DD189),NA(),IF(OR(INDEX(Capability!$Q$5:$Q$54,$B$22)="",Settings!$F$7&lt;&gt;"Y"),NA(),INDEX(Capability!$Q$5:$Q$54,$B$22)))</f>
        <v/>
      </c>
      <c r="DL189">
        <f>IF(ISNA(DD189),NA(),IF(OR(INDEX(Capability!$P$5:$P$54,$B$22)="",Settings!$F$7&lt;&gt;"Y"),NA(),INDEX(Capability!$P$5:$P$54,$B$22)))</f>
        <v/>
      </c>
      <c r="DR189">
        <f>IF((DU$1+185)&gt;DS$1,NA(),(DU$1+185)-4)</f>
        <v/>
      </c>
      <c r="DS189">
        <f>IF((DU$1+185)&gt;DS$1,NA(),INDEX('Data Entry'!$H$5:$BE$10004,(DU$1+185)-4,$B$23))</f>
        <v/>
      </c>
      <c r="DT189">
        <f>IF(ISNA(DR189),NA(),INDEX(Capability!$K$5:$K$54,$B$23))</f>
        <v/>
      </c>
      <c r="DU189">
        <f>IF(ISNA(DR189),NA(),INDEX(Capability!$J$5:$J$54,$B$23))</f>
        <v/>
      </c>
      <c r="DV189">
        <f>IF(ISNA(DR189),NA(),INDEX(Capability!$L$5:$L$54,$B$23))</f>
        <v/>
      </c>
      <c r="DW189">
        <f>IF(OR(ISNA(DS189),ISNA(DS188)),NA(),ABS(DS189-DS188))</f>
        <v/>
      </c>
      <c r="DX189">
        <f>IF(ISNA(DR189),NA(),INDEX(Capability!$N$5:$N$54,$B$23))</f>
        <v/>
      </c>
      <c r="DY189">
        <f>IF(ISNA(DR189),NA(),IF(OR(INDEX(Capability!$Q$5:$Q$54,$B$23)="",Settings!$F$7&lt;&gt;"Y"),NA(),INDEX(Capability!$Q$5:$Q$54,$B$23)))</f>
        <v/>
      </c>
      <c r="DZ189">
        <f>IF(ISNA(DR189),NA(),IF(OR(INDEX(Capability!$P$5:$P$54,$B$23)="",Settings!$F$7&lt;&gt;"Y"),NA(),INDEX(Capability!$P$5:$P$54,$B$23)))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P190">
        <f>IF((CS$1+186)&gt;CQ$1,NA(),(CS$1+186)-4)</f>
        <v/>
      </c>
      <c r="CQ190">
        <f>IF((CS$1+186)&gt;CQ$1,NA(),INDEX('Data Entry'!$H$5:$BE$10004,(CS$1+186)-4,$B$21))</f>
        <v/>
      </c>
      <c r="CR190">
        <f>IF(ISNA(CP190),NA(),INDEX(Capability!$K$5:$K$54,$B$21))</f>
        <v/>
      </c>
      <c r="CS190">
        <f>IF(ISNA(CP190),NA(),INDEX(Capability!$J$5:$J$54,$B$21))</f>
        <v/>
      </c>
      <c r="CT190">
        <f>IF(ISNA(CP190),NA(),INDEX(Capability!$L$5:$L$54,$B$21))</f>
        <v/>
      </c>
      <c r="CU190">
        <f>IF(OR(ISNA(CQ190),ISNA(CQ189)),NA(),ABS(CQ190-CQ189))</f>
        <v/>
      </c>
      <c r="CV190">
        <f>IF(ISNA(CP190),NA(),INDEX(Capability!$N$5:$N$54,$B$21))</f>
        <v/>
      </c>
      <c r="CW190">
        <f>IF(ISNA(CP190),NA(),IF(OR(INDEX(Capability!$Q$5:$Q$54,$B$21)="",Settings!$F$7&lt;&gt;"Y"),NA(),INDEX(Capability!$Q$5:$Q$54,$B$21)))</f>
        <v/>
      </c>
      <c r="CX190">
        <f>IF(ISNA(CP190),NA(),IF(OR(INDEX(Capability!$P$5:$P$54,$B$21)="",Settings!$F$7&lt;&gt;"Y"),NA(),INDEX(Capability!$P$5:$P$54,$B$21)))</f>
        <v/>
      </c>
      <c r="DD190">
        <f>IF((DG$1+186)&gt;DE$1,NA(),(DG$1+186)-4)</f>
        <v/>
      </c>
      <c r="DE190">
        <f>IF((DG$1+186)&gt;DE$1,NA(),INDEX('Data Entry'!$H$5:$BE$10004,(DG$1+186)-4,$B$22))</f>
        <v/>
      </c>
      <c r="DF190">
        <f>IF(ISNA(DD190),NA(),INDEX(Capability!$K$5:$K$54,$B$22))</f>
        <v/>
      </c>
      <c r="DG190">
        <f>IF(ISNA(DD190),NA(),INDEX(Capability!$J$5:$J$54,$B$22))</f>
        <v/>
      </c>
      <c r="DH190">
        <f>IF(ISNA(DD190),NA(),INDEX(Capability!$L$5:$L$54,$B$22))</f>
        <v/>
      </c>
      <c r="DI190">
        <f>IF(OR(ISNA(DE190),ISNA(DE189)),NA(),ABS(DE190-DE189))</f>
        <v/>
      </c>
      <c r="DJ190">
        <f>IF(ISNA(DD190),NA(),INDEX(Capability!$N$5:$N$54,$B$22))</f>
        <v/>
      </c>
      <c r="DK190">
        <f>IF(ISNA(DD190),NA(),IF(OR(INDEX(Capability!$Q$5:$Q$54,$B$22)="",Settings!$F$7&lt;&gt;"Y"),NA(),INDEX(Capability!$Q$5:$Q$54,$B$22)))</f>
        <v/>
      </c>
      <c r="DL190">
        <f>IF(ISNA(DD190),NA(),IF(OR(INDEX(Capability!$P$5:$P$54,$B$22)="",Settings!$F$7&lt;&gt;"Y"),NA(),INDEX(Capability!$P$5:$P$54,$B$22)))</f>
        <v/>
      </c>
      <c r="DR190">
        <f>IF((DU$1+186)&gt;DS$1,NA(),(DU$1+186)-4)</f>
        <v/>
      </c>
      <c r="DS190">
        <f>IF((DU$1+186)&gt;DS$1,NA(),INDEX('Data Entry'!$H$5:$BE$10004,(DU$1+186)-4,$B$23))</f>
        <v/>
      </c>
      <c r="DT190">
        <f>IF(ISNA(DR190),NA(),INDEX(Capability!$K$5:$K$54,$B$23))</f>
        <v/>
      </c>
      <c r="DU190">
        <f>IF(ISNA(DR190),NA(),INDEX(Capability!$J$5:$J$54,$B$23))</f>
        <v/>
      </c>
      <c r="DV190">
        <f>IF(ISNA(DR190),NA(),INDEX(Capability!$L$5:$L$54,$B$23))</f>
        <v/>
      </c>
      <c r="DW190">
        <f>IF(OR(ISNA(DS190),ISNA(DS189)),NA(),ABS(DS190-DS189))</f>
        <v/>
      </c>
      <c r="DX190">
        <f>IF(ISNA(DR190),NA(),INDEX(Capability!$N$5:$N$54,$B$23))</f>
        <v/>
      </c>
      <c r="DY190">
        <f>IF(ISNA(DR190),NA(),IF(OR(INDEX(Capability!$Q$5:$Q$54,$B$23)="",Settings!$F$7&lt;&gt;"Y"),NA(),INDEX(Capability!$Q$5:$Q$54,$B$23)))</f>
        <v/>
      </c>
      <c r="DZ190">
        <f>IF(ISNA(DR190),NA(),IF(OR(INDEX(Capability!$P$5:$P$54,$B$23)="",Settings!$F$7&lt;&gt;"Y"),NA(),INDEX(Capability!$P$5:$P$54,$B$23)))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P191">
        <f>IF((CS$1+187)&gt;CQ$1,NA(),(CS$1+187)-4)</f>
        <v/>
      </c>
      <c r="CQ191">
        <f>IF((CS$1+187)&gt;CQ$1,NA(),INDEX('Data Entry'!$H$5:$BE$10004,(CS$1+187)-4,$B$21))</f>
        <v/>
      </c>
      <c r="CR191">
        <f>IF(ISNA(CP191),NA(),INDEX(Capability!$K$5:$K$54,$B$21))</f>
        <v/>
      </c>
      <c r="CS191">
        <f>IF(ISNA(CP191),NA(),INDEX(Capability!$J$5:$J$54,$B$21))</f>
        <v/>
      </c>
      <c r="CT191">
        <f>IF(ISNA(CP191),NA(),INDEX(Capability!$L$5:$L$54,$B$21))</f>
        <v/>
      </c>
      <c r="CU191">
        <f>IF(OR(ISNA(CQ191),ISNA(CQ190)),NA(),ABS(CQ191-CQ190))</f>
        <v/>
      </c>
      <c r="CV191">
        <f>IF(ISNA(CP191),NA(),INDEX(Capability!$N$5:$N$54,$B$21))</f>
        <v/>
      </c>
      <c r="CW191">
        <f>IF(ISNA(CP191),NA(),IF(OR(INDEX(Capability!$Q$5:$Q$54,$B$21)="",Settings!$F$7&lt;&gt;"Y"),NA(),INDEX(Capability!$Q$5:$Q$54,$B$21)))</f>
        <v/>
      </c>
      <c r="CX191">
        <f>IF(ISNA(CP191),NA(),IF(OR(INDEX(Capability!$P$5:$P$54,$B$21)="",Settings!$F$7&lt;&gt;"Y"),NA(),INDEX(Capability!$P$5:$P$54,$B$21)))</f>
        <v/>
      </c>
      <c r="DD191">
        <f>IF((DG$1+187)&gt;DE$1,NA(),(DG$1+187)-4)</f>
        <v/>
      </c>
      <c r="DE191">
        <f>IF((DG$1+187)&gt;DE$1,NA(),INDEX('Data Entry'!$H$5:$BE$10004,(DG$1+187)-4,$B$22))</f>
        <v/>
      </c>
      <c r="DF191">
        <f>IF(ISNA(DD191),NA(),INDEX(Capability!$K$5:$K$54,$B$22))</f>
        <v/>
      </c>
      <c r="DG191">
        <f>IF(ISNA(DD191),NA(),INDEX(Capability!$J$5:$J$54,$B$22))</f>
        <v/>
      </c>
      <c r="DH191">
        <f>IF(ISNA(DD191),NA(),INDEX(Capability!$L$5:$L$54,$B$22))</f>
        <v/>
      </c>
      <c r="DI191">
        <f>IF(OR(ISNA(DE191),ISNA(DE190)),NA(),ABS(DE191-DE190))</f>
        <v/>
      </c>
      <c r="DJ191">
        <f>IF(ISNA(DD191),NA(),INDEX(Capability!$N$5:$N$54,$B$22))</f>
        <v/>
      </c>
      <c r="DK191">
        <f>IF(ISNA(DD191),NA(),IF(OR(INDEX(Capability!$Q$5:$Q$54,$B$22)="",Settings!$F$7&lt;&gt;"Y"),NA(),INDEX(Capability!$Q$5:$Q$54,$B$22)))</f>
        <v/>
      </c>
      <c r="DL191">
        <f>IF(ISNA(DD191),NA(),IF(OR(INDEX(Capability!$P$5:$P$54,$B$22)="",Settings!$F$7&lt;&gt;"Y"),NA(),INDEX(Capability!$P$5:$P$54,$B$22)))</f>
        <v/>
      </c>
      <c r="DR191">
        <f>IF((DU$1+187)&gt;DS$1,NA(),(DU$1+187)-4)</f>
        <v/>
      </c>
      <c r="DS191">
        <f>IF((DU$1+187)&gt;DS$1,NA(),INDEX('Data Entry'!$H$5:$BE$10004,(DU$1+187)-4,$B$23))</f>
        <v/>
      </c>
      <c r="DT191">
        <f>IF(ISNA(DR191),NA(),INDEX(Capability!$K$5:$K$54,$B$23))</f>
        <v/>
      </c>
      <c r="DU191">
        <f>IF(ISNA(DR191),NA(),INDEX(Capability!$J$5:$J$54,$B$23))</f>
        <v/>
      </c>
      <c r="DV191">
        <f>IF(ISNA(DR191),NA(),INDEX(Capability!$L$5:$L$54,$B$23))</f>
        <v/>
      </c>
      <c r="DW191">
        <f>IF(OR(ISNA(DS191),ISNA(DS190)),NA(),ABS(DS191-DS190))</f>
        <v/>
      </c>
      <c r="DX191">
        <f>IF(ISNA(DR191),NA(),INDEX(Capability!$N$5:$N$54,$B$23))</f>
        <v/>
      </c>
      <c r="DY191">
        <f>IF(ISNA(DR191),NA(),IF(OR(INDEX(Capability!$Q$5:$Q$54,$B$23)="",Settings!$F$7&lt;&gt;"Y"),NA(),INDEX(Capability!$Q$5:$Q$54,$B$23)))</f>
        <v/>
      </c>
      <c r="DZ191">
        <f>IF(ISNA(DR191),NA(),IF(OR(INDEX(Capability!$P$5:$P$54,$B$23)="",Settings!$F$7&lt;&gt;"Y"),NA(),INDEX(Capability!$P$5:$P$54,$B$23)))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P192">
        <f>IF((CS$1+188)&gt;CQ$1,NA(),(CS$1+188)-4)</f>
        <v/>
      </c>
      <c r="CQ192">
        <f>IF((CS$1+188)&gt;CQ$1,NA(),INDEX('Data Entry'!$H$5:$BE$10004,(CS$1+188)-4,$B$21))</f>
        <v/>
      </c>
      <c r="CR192">
        <f>IF(ISNA(CP192),NA(),INDEX(Capability!$K$5:$K$54,$B$21))</f>
        <v/>
      </c>
      <c r="CS192">
        <f>IF(ISNA(CP192),NA(),INDEX(Capability!$J$5:$J$54,$B$21))</f>
        <v/>
      </c>
      <c r="CT192">
        <f>IF(ISNA(CP192),NA(),INDEX(Capability!$L$5:$L$54,$B$21))</f>
        <v/>
      </c>
      <c r="CU192">
        <f>IF(OR(ISNA(CQ192),ISNA(CQ191)),NA(),ABS(CQ192-CQ191))</f>
        <v/>
      </c>
      <c r="CV192">
        <f>IF(ISNA(CP192),NA(),INDEX(Capability!$N$5:$N$54,$B$21))</f>
        <v/>
      </c>
      <c r="CW192">
        <f>IF(ISNA(CP192),NA(),IF(OR(INDEX(Capability!$Q$5:$Q$54,$B$21)="",Settings!$F$7&lt;&gt;"Y"),NA(),INDEX(Capability!$Q$5:$Q$54,$B$21)))</f>
        <v/>
      </c>
      <c r="CX192">
        <f>IF(ISNA(CP192),NA(),IF(OR(INDEX(Capability!$P$5:$P$54,$B$21)="",Settings!$F$7&lt;&gt;"Y"),NA(),INDEX(Capability!$P$5:$P$54,$B$21)))</f>
        <v/>
      </c>
      <c r="DD192">
        <f>IF((DG$1+188)&gt;DE$1,NA(),(DG$1+188)-4)</f>
        <v/>
      </c>
      <c r="DE192">
        <f>IF((DG$1+188)&gt;DE$1,NA(),INDEX('Data Entry'!$H$5:$BE$10004,(DG$1+188)-4,$B$22))</f>
        <v/>
      </c>
      <c r="DF192">
        <f>IF(ISNA(DD192),NA(),INDEX(Capability!$K$5:$K$54,$B$22))</f>
        <v/>
      </c>
      <c r="DG192">
        <f>IF(ISNA(DD192),NA(),INDEX(Capability!$J$5:$J$54,$B$22))</f>
        <v/>
      </c>
      <c r="DH192">
        <f>IF(ISNA(DD192),NA(),INDEX(Capability!$L$5:$L$54,$B$22))</f>
        <v/>
      </c>
      <c r="DI192">
        <f>IF(OR(ISNA(DE192),ISNA(DE191)),NA(),ABS(DE192-DE191))</f>
        <v/>
      </c>
      <c r="DJ192">
        <f>IF(ISNA(DD192),NA(),INDEX(Capability!$N$5:$N$54,$B$22))</f>
        <v/>
      </c>
      <c r="DK192">
        <f>IF(ISNA(DD192),NA(),IF(OR(INDEX(Capability!$Q$5:$Q$54,$B$22)="",Settings!$F$7&lt;&gt;"Y"),NA(),INDEX(Capability!$Q$5:$Q$54,$B$22)))</f>
        <v/>
      </c>
      <c r="DL192">
        <f>IF(ISNA(DD192),NA(),IF(OR(INDEX(Capability!$P$5:$P$54,$B$22)="",Settings!$F$7&lt;&gt;"Y"),NA(),INDEX(Capability!$P$5:$P$54,$B$22)))</f>
        <v/>
      </c>
      <c r="DR192">
        <f>IF((DU$1+188)&gt;DS$1,NA(),(DU$1+188)-4)</f>
        <v/>
      </c>
      <c r="DS192">
        <f>IF((DU$1+188)&gt;DS$1,NA(),INDEX('Data Entry'!$H$5:$BE$10004,(DU$1+188)-4,$B$23))</f>
        <v/>
      </c>
      <c r="DT192">
        <f>IF(ISNA(DR192),NA(),INDEX(Capability!$K$5:$K$54,$B$23))</f>
        <v/>
      </c>
      <c r="DU192">
        <f>IF(ISNA(DR192),NA(),INDEX(Capability!$J$5:$J$54,$B$23))</f>
        <v/>
      </c>
      <c r="DV192">
        <f>IF(ISNA(DR192),NA(),INDEX(Capability!$L$5:$L$54,$B$23))</f>
        <v/>
      </c>
      <c r="DW192">
        <f>IF(OR(ISNA(DS192),ISNA(DS191)),NA(),ABS(DS192-DS191))</f>
        <v/>
      </c>
      <c r="DX192">
        <f>IF(ISNA(DR192),NA(),INDEX(Capability!$N$5:$N$54,$B$23))</f>
        <v/>
      </c>
      <c r="DY192">
        <f>IF(ISNA(DR192),NA(),IF(OR(INDEX(Capability!$Q$5:$Q$54,$B$23)="",Settings!$F$7&lt;&gt;"Y"),NA(),INDEX(Capability!$Q$5:$Q$54,$B$23)))</f>
        <v/>
      </c>
      <c r="DZ192">
        <f>IF(ISNA(DR192),NA(),IF(OR(INDEX(Capability!$P$5:$P$54,$B$23)="",Settings!$F$7&lt;&gt;"Y"),NA(),INDEX(Capability!$P$5:$P$54,$B$23)))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P193">
        <f>IF((CS$1+189)&gt;CQ$1,NA(),(CS$1+189)-4)</f>
        <v/>
      </c>
      <c r="CQ193">
        <f>IF((CS$1+189)&gt;CQ$1,NA(),INDEX('Data Entry'!$H$5:$BE$10004,(CS$1+189)-4,$B$21))</f>
        <v/>
      </c>
      <c r="CR193">
        <f>IF(ISNA(CP193),NA(),INDEX(Capability!$K$5:$K$54,$B$21))</f>
        <v/>
      </c>
      <c r="CS193">
        <f>IF(ISNA(CP193),NA(),INDEX(Capability!$J$5:$J$54,$B$21))</f>
        <v/>
      </c>
      <c r="CT193">
        <f>IF(ISNA(CP193),NA(),INDEX(Capability!$L$5:$L$54,$B$21))</f>
        <v/>
      </c>
      <c r="CU193">
        <f>IF(OR(ISNA(CQ193),ISNA(CQ192)),NA(),ABS(CQ193-CQ192))</f>
        <v/>
      </c>
      <c r="CV193">
        <f>IF(ISNA(CP193),NA(),INDEX(Capability!$N$5:$N$54,$B$21))</f>
        <v/>
      </c>
      <c r="CW193">
        <f>IF(ISNA(CP193),NA(),IF(OR(INDEX(Capability!$Q$5:$Q$54,$B$21)="",Settings!$F$7&lt;&gt;"Y"),NA(),INDEX(Capability!$Q$5:$Q$54,$B$21)))</f>
        <v/>
      </c>
      <c r="CX193">
        <f>IF(ISNA(CP193),NA(),IF(OR(INDEX(Capability!$P$5:$P$54,$B$21)="",Settings!$F$7&lt;&gt;"Y"),NA(),INDEX(Capability!$P$5:$P$54,$B$21)))</f>
        <v/>
      </c>
      <c r="DD193">
        <f>IF((DG$1+189)&gt;DE$1,NA(),(DG$1+189)-4)</f>
        <v/>
      </c>
      <c r="DE193">
        <f>IF((DG$1+189)&gt;DE$1,NA(),INDEX('Data Entry'!$H$5:$BE$10004,(DG$1+189)-4,$B$22))</f>
        <v/>
      </c>
      <c r="DF193">
        <f>IF(ISNA(DD193),NA(),INDEX(Capability!$K$5:$K$54,$B$22))</f>
        <v/>
      </c>
      <c r="DG193">
        <f>IF(ISNA(DD193),NA(),INDEX(Capability!$J$5:$J$54,$B$22))</f>
        <v/>
      </c>
      <c r="DH193">
        <f>IF(ISNA(DD193),NA(),INDEX(Capability!$L$5:$L$54,$B$22))</f>
        <v/>
      </c>
      <c r="DI193">
        <f>IF(OR(ISNA(DE193),ISNA(DE192)),NA(),ABS(DE193-DE192))</f>
        <v/>
      </c>
      <c r="DJ193">
        <f>IF(ISNA(DD193),NA(),INDEX(Capability!$N$5:$N$54,$B$22))</f>
        <v/>
      </c>
      <c r="DK193">
        <f>IF(ISNA(DD193),NA(),IF(OR(INDEX(Capability!$Q$5:$Q$54,$B$22)="",Settings!$F$7&lt;&gt;"Y"),NA(),INDEX(Capability!$Q$5:$Q$54,$B$22)))</f>
        <v/>
      </c>
      <c r="DL193">
        <f>IF(ISNA(DD193),NA(),IF(OR(INDEX(Capability!$P$5:$P$54,$B$22)="",Settings!$F$7&lt;&gt;"Y"),NA(),INDEX(Capability!$P$5:$P$54,$B$22)))</f>
        <v/>
      </c>
      <c r="DR193">
        <f>IF((DU$1+189)&gt;DS$1,NA(),(DU$1+189)-4)</f>
        <v/>
      </c>
      <c r="DS193">
        <f>IF((DU$1+189)&gt;DS$1,NA(),INDEX('Data Entry'!$H$5:$BE$10004,(DU$1+189)-4,$B$23))</f>
        <v/>
      </c>
      <c r="DT193">
        <f>IF(ISNA(DR193),NA(),INDEX(Capability!$K$5:$K$54,$B$23))</f>
        <v/>
      </c>
      <c r="DU193">
        <f>IF(ISNA(DR193),NA(),INDEX(Capability!$J$5:$J$54,$B$23))</f>
        <v/>
      </c>
      <c r="DV193">
        <f>IF(ISNA(DR193),NA(),INDEX(Capability!$L$5:$L$54,$B$23))</f>
        <v/>
      </c>
      <c r="DW193">
        <f>IF(OR(ISNA(DS193),ISNA(DS192)),NA(),ABS(DS193-DS192))</f>
        <v/>
      </c>
      <c r="DX193">
        <f>IF(ISNA(DR193),NA(),INDEX(Capability!$N$5:$N$54,$B$23))</f>
        <v/>
      </c>
      <c r="DY193">
        <f>IF(ISNA(DR193),NA(),IF(OR(INDEX(Capability!$Q$5:$Q$54,$B$23)="",Settings!$F$7&lt;&gt;"Y"),NA(),INDEX(Capability!$Q$5:$Q$54,$B$23)))</f>
        <v/>
      </c>
      <c r="DZ193">
        <f>IF(ISNA(DR193),NA(),IF(OR(INDEX(Capability!$P$5:$P$54,$B$23)="",Settings!$F$7&lt;&gt;"Y"),NA(),INDEX(Capability!$P$5:$P$54,$B$23)))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P194">
        <f>IF((CS$1+190)&gt;CQ$1,NA(),(CS$1+190)-4)</f>
        <v/>
      </c>
      <c r="CQ194">
        <f>IF((CS$1+190)&gt;CQ$1,NA(),INDEX('Data Entry'!$H$5:$BE$10004,(CS$1+190)-4,$B$21))</f>
        <v/>
      </c>
      <c r="CR194">
        <f>IF(ISNA(CP194),NA(),INDEX(Capability!$K$5:$K$54,$B$21))</f>
        <v/>
      </c>
      <c r="CS194">
        <f>IF(ISNA(CP194),NA(),INDEX(Capability!$J$5:$J$54,$B$21))</f>
        <v/>
      </c>
      <c r="CT194">
        <f>IF(ISNA(CP194),NA(),INDEX(Capability!$L$5:$L$54,$B$21))</f>
        <v/>
      </c>
      <c r="CU194">
        <f>IF(OR(ISNA(CQ194),ISNA(CQ193)),NA(),ABS(CQ194-CQ193))</f>
        <v/>
      </c>
      <c r="CV194">
        <f>IF(ISNA(CP194),NA(),INDEX(Capability!$N$5:$N$54,$B$21))</f>
        <v/>
      </c>
      <c r="CW194">
        <f>IF(ISNA(CP194),NA(),IF(OR(INDEX(Capability!$Q$5:$Q$54,$B$21)="",Settings!$F$7&lt;&gt;"Y"),NA(),INDEX(Capability!$Q$5:$Q$54,$B$21)))</f>
        <v/>
      </c>
      <c r="CX194">
        <f>IF(ISNA(CP194),NA(),IF(OR(INDEX(Capability!$P$5:$P$54,$B$21)="",Settings!$F$7&lt;&gt;"Y"),NA(),INDEX(Capability!$P$5:$P$54,$B$21)))</f>
        <v/>
      </c>
      <c r="DD194">
        <f>IF((DG$1+190)&gt;DE$1,NA(),(DG$1+190)-4)</f>
        <v/>
      </c>
      <c r="DE194">
        <f>IF((DG$1+190)&gt;DE$1,NA(),INDEX('Data Entry'!$H$5:$BE$10004,(DG$1+190)-4,$B$22))</f>
        <v/>
      </c>
      <c r="DF194">
        <f>IF(ISNA(DD194),NA(),INDEX(Capability!$K$5:$K$54,$B$22))</f>
        <v/>
      </c>
      <c r="DG194">
        <f>IF(ISNA(DD194),NA(),INDEX(Capability!$J$5:$J$54,$B$22))</f>
        <v/>
      </c>
      <c r="DH194">
        <f>IF(ISNA(DD194),NA(),INDEX(Capability!$L$5:$L$54,$B$22))</f>
        <v/>
      </c>
      <c r="DI194">
        <f>IF(OR(ISNA(DE194),ISNA(DE193)),NA(),ABS(DE194-DE193))</f>
        <v/>
      </c>
      <c r="DJ194">
        <f>IF(ISNA(DD194),NA(),INDEX(Capability!$N$5:$N$54,$B$22))</f>
        <v/>
      </c>
      <c r="DK194">
        <f>IF(ISNA(DD194),NA(),IF(OR(INDEX(Capability!$Q$5:$Q$54,$B$22)="",Settings!$F$7&lt;&gt;"Y"),NA(),INDEX(Capability!$Q$5:$Q$54,$B$22)))</f>
        <v/>
      </c>
      <c r="DL194">
        <f>IF(ISNA(DD194),NA(),IF(OR(INDEX(Capability!$P$5:$P$54,$B$22)="",Settings!$F$7&lt;&gt;"Y"),NA(),INDEX(Capability!$P$5:$P$54,$B$22)))</f>
        <v/>
      </c>
      <c r="DR194">
        <f>IF((DU$1+190)&gt;DS$1,NA(),(DU$1+190)-4)</f>
        <v/>
      </c>
      <c r="DS194">
        <f>IF((DU$1+190)&gt;DS$1,NA(),INDEX('Data Entry'!$H$5:$BE$10004,(DU$1+190)-4,$B$23))</f>
        <v/>
      </c>
      <c r="DT194">
        <f>IF(ISNA(DR194),NA(),INDEX(Capability!$K$5:$K$54,$B$23))</f>
        <v/>
      </c>
      <c r="DU194">
        <f>IF(ISNA(DR194),NA(),INDEX(Capability!$J$5:$J$54,$B$23))</f>
        <v/>
      </c>
      <c r="DV194">
        <f>IF(ISNA(DR194),NA(),INDEX(Capability!$L$5:$L$54,$B$23))</f>
        <v/>
      </c>
      <c r="DW194">
        <f>IF(OR(ISNA(DS194),ISNA(DS193)),NA(),ABS(DS194-DS193))</f>
        <v/>
      </c>
      <c r="DX194">
        <f>IF(ISNA(DR194),NA(),INDEX(Capability!$N$5:$N$54,$B$23))</f>
        <v/>
      </c>
      <c r="DY194">
        <f>IF(ISNA(DR194),NA(),IF(OR(INDEX(Capability!$Q$5:$Q$54,$B$23)="",Settings!$F$7&lt;&gt;"Y"),NA(),INDEX(Capability!$Q$5:$Q$54,$B$23)))</f>
        <v/>
      </c>
      <c r="DZ194">
        <f>IF(ISNA(DR194),NA(),IF(OR(INDEX(Capability!$P$5:$P$54,$B$23)="",Settings!$F$7&lt;&gt;"Y"),NA(),INDEX(Capability!$P$5:$P$54,$B$23)))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P195">
        <f>IF((CS$1+191)&gt;CQ$1,NA(),(CS$1+191)-4)</f>
        <v/>
      </c>
      <c r="CQ195">
        <f>IF((CS$1+191)&gt;CQ$1,NA(),INDEX('Data Entry'!$H$5:$BE$10004,(CS$1+191)-4,$B$21))</f>
        <v/>
      </c>
      <c r="CR195">
        <f>IF(ISNA(CP195),NA(),INDEX(Capability!$K$5:$K$54,$B$21))</f>
        <v/>
      </c>
      <c r="CS195">
        <f>IF(ISNA(CP195),NA(),INDEX(Capability!$J$5:$J$54,$B$21))</f>
        <v/>
      </c>
      <c r="CT195">
        <f>IF(ISNA(CP195),NA(),INDEX(Capability!$L$5:$L$54,$B$21))</f>
        <v/>
      </c>
      <c r="CU195">
        <f>IF(OR(ISNA(CQ195),ISNA(CQ194)),NA(),ABS(CQ195-CQ194))</f>
        <v/>
      </c>
      <c r="CV195">
        <f>IF(ISNA(CP195),NA(),INDEX(Capability!$N$5:$N$54,$B$21))</f>
        <v/>
      </c>
      <c r="CW195">
        <f>IF(ISNA(CP195),NA(),IF(OR(INDEX(Capability!$Q$5:$Q$54,$B$21)="",Settings!$F$7&lt;&gt;"Y"),NA(),INDEX(Capability!$Q$5:$Q$54,$B$21)))</f>
        <v/>
      </c>
      <c r="CX195">
        <f>IF(ISNA(CP195),NA(),IF(OR(INDEX(Capability!$P$5:$P$54,$B$21)="",Settings!$F$7&lt;&gt;"Y"),NA(),INDEX(Capability!$P$5:$P$54,$B$21)))</f>
        <v/>
      </c>
      <c r="DD195">
        <f>IF((DG$1+191)&gt;DE$1,NA(),(DG$1+191)-4)</f>
        <v/>
      </c>
      <c r="DE195">
        <f>IF((DG$1+191)&gt;DE$1,NA(),INDEX('Data Entry'!$H$5:$BE$10004,(DG$1+191)-4,$B$22))</f>
        <v/>
      </c>
      <c r="DF195">
        <f>IF(ISNA(DD195),NA(),INDEX(Capability!$K$5:$K$54,$B$22))</f>
        <v/>
      </c>
      <c r="DG195">
        <f>IF(ISNA(DD195),NA(),INDEX(Capability!$J$5:$J$54,$B$22))</f>
        <v/>
      </c>
      <c r="DH195">
        <f>IF(ISNA(DD195),NA(),INDEX(Capability!$L$5:$L$54,$B$22))</f>
        <v/>
      </c>
      <c r="DI195">
        <f>IF(OR(ISNA(DE195),ISNA(DE194)),NA(),ABS(DE195-DE194))</f>
        <v/>
      </c>
      <c r="DJ195">
        <f>IF(ISNA(DD195),NA(),INDEX(Capability!$N$5:$N$54,$B$22))</f>
        <v/>
      </c>
      <c r="DK195">
        <f>IF(ISNA(DD195),NA(),IF(OR(INDEX(Capability!$Q$5:$Q$54,$B$22)="",Settings!$F$7&lt;&gt;"Y"),NA(),INDEX(Capability!$Q$5:$Q$54,$B$22)))</f>
        <v/>
      </c>
      <c r="DL195">
        <f>IF(ISNA(DD195),NA(),IF(OR(INDEX(Capability!$P$5:$P$54,$B$22)="",Settings!$F$7&lt;&gt;"Y"),NA(),INDEX(Capability!$P$5:$P$54,$B$22)))</f>
        <v/>
      </c>
      <c r="DR195">
        <f>IF((DU$1+191)&gt;DS$1,NA(),(DU$1+191)-4)</f>
        <v/>
      </c>
      <c r="DS195">
        <f>IF((DU$1+191)&gt;DS$1,NA(),INDEX('Data Entry'!$H$5:$BE$10004,(DU$1+191)-4,$B$23))</f>
        <v/>
      </c>
      <c r="DT195">
        <f>IF(ISNA(DR195),NA(),INDEX(Capability!$K$5:$K$54,$B$23))</f>
        <v/>
      </c>
      <c r="DU195">
        <f>IF(ISNA(DR195),NA(),INDEX(Capability!$J$5:$J$54,$B$23))</f>
        <v/>
      </c>
      <c r="DV195">
        <f>IF(ISNA(DR195),NA(),INDEX(Capability!$L$5:$L$54,$B$23))</f>
        <v/>
      </c>
      <c r="DW195">
        <f>IF(OR(ISNA(DS195),ISNA(DS194)),NA(),ABS(DS195-DS194))</f>
        <v/>
      </c>
      <c r="DX195">
        <f>IF(ISNA(DR195),NA(),INDEX(Capability!$N$5:$N$54,$B$23))</f>
        <v/>
      </c>
      <c r="DY195">
        <f>IF(ISNA(DR195),NA(),IF(OR(INDEX(Capability!$Q$5:$Q$54,$B$23)="",Settings!$F$7&lt;&gt;"Y"),NA(),INDEX(Capability!$Q$5:$Q$54,$B$23)))</f>
        <v/>
      </c>
      <c r="DZ195">
        <f>IF(ISNA(DR195),NA(),IF(OR(INDEX(Capability!$P$5:$P$54,$B$23)="",Settings!$F$7&lt;&gt;"Y"),NA(),INDEX(Capability!$P$5:$P$54,$B$23)))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P196">
        <f>IF((CS$1+192)&gt;CQ$1,NA(),(CS$1+192)-4)</f>
        <v/>
      </c>
      <c r="CQ196">
        <f>IF((CS$1+192)&gt;CQ$1,NA(),INDEX('Data Entry'!$H$5:$BE$10004,(CS$1+192)-4,$B$21))</f>
        <v/>
      </c>
      <c r="CR196">
        <f>IF(ISNA(CP196),NA(),INDEX(Capability!$K$5:$K$54,$B$21))</f>
        <v/>
      </c>
      <c r="CS196">
        <f>IF(ISNA(CP196),NA(),INDEX(Capability!$J$5:$J$54,$B$21))</f>
        <v/>
      </c>
      <c r="CT196">
        <f>IF(ISNA(CP196),NA(),INDEX(Capability!$L$5:$L$54,$B$21))</f>
        <v/>
      </c>
      <c r="CU196">
        <f>IF(OR(ISNA(CQ196),ISNA(CQ195)),NA(),ABS(CQ196-CQ195))</f>
        <v/>
      </c>
      <c r="CV196">
        <f>IF(ISNA(CP196),NA(),INDEX(Capability!$N$5:$N$54,$B$21))</f>
        <v/>
      </c>
      <c r="CW196">
        <f>IF(ISNA(CP196),NA(),IF(OR(INDEX(Capability!$Q$5:$Q$54,$B$21)="",Settings!$F$7&lt;&gt;"Y"),NA(),INDEX(Capability!$Q$5:$Q$54,$B$21)))</f>
        <v/>
      </c>
      <c r="CX196">
        <f>IF(ISNA(CP196),NA(),IF(OR(INDEX(Capability!$P$5:$P$54,$B$21)="",Settings!$F$7&lt;&gt;"Y"),NA(),INDEX(Capability!$P$5:$P$54,$B$21)))</f>
        <v/>
      </c>
      <c r="DD196">
        <f>IF((DG$1+192)&gt;DE$1,NA(),(DG$1+192)-4)</f>
        <v/>
      </c>
      <c r="DE196">
        <f>IF((DG$1+192)&gt;DE$1,NA(),INDEX('Data Entry'!$H$5:$BE$10004,(DG$1+192)-4,$B$22))</f>
        <v/>
      </c>
      <c r="DF196">
        <f>IF(ISNA(DD196),NA(),INDEX(Capability!$K$5:$K$54,$B$22))</f>
        <v/>
      </c>
      <c r="DG196">
        <f>IF(ISNA(DD196),NA(),INDEX(Capability!$J$5:$J$54,$B$22))</f>
        <v/>
      </c>
      <c r="DH196">
        <f>IF(ISNA(DD196),NA(),INDEX(Capability!$L$5:$L$54,$B$22))</f>
        <v/>
      </c>
      <c r="DI196">
        <f>IF(OR(ISNA(DE196),ISNA(DE195)),NA(),ABS(DE196-DE195))</f>
        <v/>
      </c>
      <c r="DJ196">
        <f>IF(ISNA(DD196),NA(),INDEX(Capability!$N$5:$N$54,$B$22))</f>
        <v/>
      </c>
      <c r="DK196">
        <f>IF(ISNA(DD196),NA(),IF(OR(INDEX(Capability!$Q$5:$Q$54,$B$22)="",Settings!$F$7&lt;&gt;"Y"),NA(),INDEX(Capability!$Q$5:$Q$54,$B$22)))</f>
        <v/>
      </c>
      <c r="DL196">
        <f>IF(ISNA(DD196),NA(),IF(OR(INDEX(Capability!$P$5:$P$54,$B$22)="",Settings!$F$7&lt;&gt;"Y"),NA(),INDEX(Capability!$P$5:$P$54,$B$22)))</f>
        <v/>
      </c>
      <c r="DR196">
        <f>IF((DU$1+192)&gt;DS$1,NA(),(DU$1+192)-4)</f>
        <v/>
      </c>
      <c r="DS196">
        <f>IF((DU$1+192)&gt;DS$1,NA(),INDEX('Data Entry'!$H$5:$BE$10004,(DU$1+192)-4,$B$23))</f>
        <v/>
      </c>
      <c r="DT196">
        <f>IF(ISNA(DR196),NA(),INDEX(Capability!$K$5:$K$54,$B$23))</f>
        <v/>
      </c>
      <c r="DU196">
        <f>IF(ISNA(DR196),NA(),INDEX(Capability!$J$5:$J$54,$B$23))</f>
        <v/>
      </c>
      <c r="DV196">
        <f>IF(ISNA(DR196),NA(),INDEX(Capability!$L$5:$L$54,$B$23))</f>
        <v/>
      </c>
      <c r="DW196">
        <f>IF(OR(ISNA(DS196),ISNA(DS195)),NA(),ABS(DS196-DS195))</f>
        <v/>
      </c>
      <c r="DX196">
        <f>IF(ISNA(DR196),NA(),INDEX(Capability!$N$5:$N$54,$B$23))</f>
        <v/>
      </c>
      <c r="DY196">
        <f>IF(ISNA(DR196),NA(),IF(OR(INDEX(Capability!$Q$5:$Q$54,$B$23)="",Settings!$F$7&lt;&gt;"Y"),NA(),INDEX(Capability!$Q$5:$Q$54,$B$23)))</f>
        <v/>
      </c>
      <c r="DZ196">
        <f>IF(ISNA(DR196),NA(),IF(OR(INDEX(Capability!$P$5:$P$54,$B$23)="",Settings!$F$7&lt;&gt;"Y"),NA(),INDEX(Capability!$P$5:$P$54,$B$23)))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P197">
        <f>IF((CS$1+193)&gt;CQ$1,NA(),(CS$1+193)-4)</f>
        <v/>
      </c>
      <c r="CQ197">
        <f>IF((CS$1+193)&gt;CQ$1,NA(),INDEX('Data Entry'!$H$5:$BE$10004,(CS$1+193)-4,$B$21))</f>
        <v/>
      </c>
      <c r="CR197">
        <f>IF(ISNA(CP197),NA(),INDEX(Capability!$K$5:$K$54,$B$21))</f>
        <v/>
      </c>
      <c r="CS197">
        <f>IF(ISNA(CP197),NA(),INDEX(Capability!$J$5:$J$54,$B$21))</f>
        <v/>
      </c>
      <c r="CT197">
        <f>IF(ISNA(CP197),NA(),INDEX(Capability!$L$5:$L$54,$B$21))</f>
        <v/>
      </c>
      <c r="CU197">
        <f>IF(OR(ISNA(CQ197),ISNA(CQ196)),NA(),ABS(CQ197-CQ196))</f>
        <v/>
      </c>
      <c r="CV197">
        <f>IF(ISNA(CP197),NA(),INDEX(Capability!$N$5:$N$54,$B$21))</f>
        <v/>
      </c>
      <c r="CW197">
        <f>IF(ISNA(CP197),NA(),IF(OR(INDEX(Capability!$Q$5:$Q$54,$B$21)="",Settings!$F$7&lt;&gt;"Y"),NA(),INDEX(Capability!$Q$5:$Q$54,$B$21)))</f>
        <v/>
      </c>
      <c r="CX197">
        <f>IF(ISNA(CP197),NA(),IF(OR(INDEX(Capability!$P$5:$P$54,$B$21)="",Settings!$F$7&lt;&gt;"Y"),NA(),INDEX(Capability!$P$5:$P$54,$B$21)))</f>
        <v/>
      </c>
      <c r="DD197">
        <f>IF((DG$1+193)&gt;DE$1,NA(),(DG$1+193)-4)</f>
        <v/>
      </c>
      <c r="DE197">
        <f>IF((DG$1+193)&gt;DE$1,NA(),INDEX('Data Entry'!$H$5:$BE$10004,(DG$1+193)-4,$B$22))</f>
        <v/>
      </c>
      <c r="DF197">
        <f>IF(ISNA(DD197),NA(),INDEX(Capability!$K$5:$K$54,$B$22))</f>
        <v/>
      </c>
      <c r="DG197">
        <f>IF(ISNA(DD197),NA(),INDEX(Capability!$J$5:$J$54,$B$22))</f>
        <v/>
      </c>
      <c r="DH197">
        <f>IF(ISNA(DD197),NA(),INDEX(Capability!$L$5:$L$54,$B$22))</f>
        <v/>
      </c>
      <c r="DI197">
        <f>IF(OR(ISNA(DE197),ISNA(DE196)),NA(),ABS(DE197-DE196))</f>
        <v/>
      </c>
      <c r="DJ197">
        <f>IF(ISNA(DD197),NA(),INDEX(Capability!$N$5:$N$54,$B$22))</f>
        <v/>
      </c>
      <c r="DK197">
        <f>IF(ISNA(DD197),NA(),IF(OR(INDEX(Capability!$Q$5:$Q$54,$B$22)="",Settings!$F$7&lt;&gt;"Y"),NA(),INDEX(Capability!$Q$5:$Q$54,$B$22)))</f>
        <v/>
      </c>
      <c r="DL197">
        <f>IF(ISNA(DD197),NA(),IF(OR(INDEX(Capability!$P$5:$P$54,$B$22)="",Settings!$F$7&lt;&gt;"Y"),NA(),INDEX(Capability!$P$5:$P$54,$B$22)))</f>
        <v/>
      </c>
      <c r="DR197">
        <f>IF((DU$1+193)&gt;DS$1,NA(),(DU$1+193)-4)</f>
        <v/>
      </c>
      <c r="DS197">
        <f>IF((DU$1+193)&gt;DS$1,NA(),INDEX('Data Entry'!$H$5:$BE$10004,(DU$1+193)-4,$B$23))</f>
        <v/>
      </c>
      <c r="DT197">
        <f>IF(ISNA(DR197),NA(),INDEX(Capability!$K$5:$K$54,$B$23))</f>
        <v/>
      </c>
      <c r="DU197">
        <f>IF(ISNA(DR197),NA(),INDEX(Capability!$J$5:$J$54,$B$23))</f>
        <v/>
      </c>
      <c r="DV197">
        <f>IF(ISNA(DR197),NA(),INDEX(Capability!$L$5:$L$54,$B$23))</f>
        <v/>
      </c>
      <c r="DW197">
        <f>IF(OR(ISNA(DS197),ISNA(DS196)),NA(),ABS(DS197-DS196))</f>
        <v/>
      </c>
      <c r="DX197">
        <f>IF(ISNA(DR197),NA(),INDEX(Capability!$N$5:$N$54,$B$23))</f>
        <v/>
      </c>
      <c r="DY197">
        <f>IF(ISNA(DR197),NA(),IF(OR(INDEX(Capability!$Q$5:$Q$54,$B$23)="",Settings!$F$7&lt;&gt;"Y"),NA(),INDEX(Capability!$Q$5:$Q$54,$B$23)))</f>
        <v/>
      </c>
      <c r="DZ197">
        <f>IF(ISNA(DR197),NA(),IF(OR(INDEX(Capability!$P$5:$P$54,$B$23)="",Settings!$F$7&lt;&gt;"Y"),NA(),INDEX(Capability!$P$5:$P$54,$B$23)))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P198">
        <f>IF((CS$1+194)&gt;CQ$1,NA(),(CS$1+194)-4)</f>
        <v/>
      </c>
      <c r="CQ198">
        <f>IF((CS$1+194)&gt;CQ$1,NA(),INDEX('Data Entry'!$H$5:$BE$10004,(CS$1+194)-4,$B$21))</f>
        <v/>
      </c>
      <c r="CR198">
        <f>IF(ISNA(CP198),NA(),INDEX(Capability!$K$5:$K$54,$B$21))</f>
        <v/>
      </c>
      <c r="CS198">
        <f>IF(ISNA(CP198),NA(),INDEX(Capability!$J$5:$J$54,$B$21))</f>
        <v/>
      </c>
      <c r="CT198">
        <f>IF(ISNA(CP198),NA(),INDEX(Capability!$L$5:$L$54,$B$21))</f>
        <v/>
      </c>
      <c r="CU198">
        <f>IF(OR(ISNA(CQ198),ISNA(CQ197)),NA(),ABS(CQ198-CQ197))</f>
        <v/>
      </c>
      <c r="CV198">
        <f>IF(ISNA(CP198),NA(),INDEX(Capability!$N$5:$N$54,$B$21))</f>
        <v/>
      </c>
      <c r="CW198">
        <f>IF(ISNA(CP198),NA(),IF(OR(INDEX(Capability!$Q$5:$Q$54,$B$21)="",Settings!$F$7&lt;&gt;"Y"),NA(),INDEX(Capability!$Q$5:$Q$54,$B$21)))</f>
        <v/>
      </c>
      <c r="CX198">
        <f>IF(ISNA(CP198),NA(),IF(OR(INDEX(Capability!$P$5:$P$54,$B$21)="",Settings!$F$7&lt;&gt;"Y"),NA(),INDEX(Capability!$P$5:$P$54,$B$21)))</f>
        <v/>
      </c>
      <c r="DD198">
        <f>IF((DG$1+194)&gt;DE$1,NA(),(DG$1+194)-4)</f>
        <v/>
      </c>
      <c r="DE198">
        <f>IF((DG$1+194)&gt;DE$1,NA(),INDEX('Data Entry'!$H$5:$BE$10004,(DG$1+194)-4,$B$22))</f>
        <v/>
      </c>
      <c r="DF198">
        <f>IF(ISNA(DD198),NA(),INDEX(Capability!$K$5:$K$54,$B$22))</f>
        <v/>
      </c>
      <c r="DG198">
        <f>IF(ISNA(DD198),NA(),INDEX(Capability!$J$5:$J$54,$B$22))</f>
        <v/>
      </c>
      <c r="DH198">
        <f>IF(ISNA(DD198),NA(),INDEX(Capability!$L$5:$L$54,$B$22))</f>
        <v/>
      </c>
      <c r="DI198">
        <f>IF(OR(ISNA(DE198),ISNA(DE197)),NA(),ABS(DE198-DE197))</f>
        <v/>
      </c>
      <c r="DJ198">
        <f>IF(ISNA(DD198),NA(),INDEX(Capability!$N$5:$N$54,$B$22))</f>
        <v/>
      </c>
      <c r="DK198">
        <f>IF(ISNA(DD198),NA(),IF(OR(INDEX(Capability!$Q$5:$Q$54,$B$22)="",Settings!$F$7&lt;&gt;"Y"),NA(),INDEX(Capability!$Q$5:$Q$54,$B$22)))</f>
        <v/>
      </c>
      <c r="DL198">
        <f>IF(ISNA(DD198),NA(),IF(OR(INDEX(Capability!$P$5:$P$54,$B$22)="",Settings!$F$7&lt;&gt;"Y"),NA(),INDEX(Capability!$P$5:$P$54,$B$22)))</f>
        <v/>
      </c>
      <c r="DR198">
        <f>IF((DU$1+194)&gt;DS$1,NA(),(DU$1+194)-4)</f>
        <v/>
      </c>
      <c r="DS198">
        <f>IF((DU$1+194)&gt;DS$1,NA(),INDEX('Data Entry'!$H$5:$BE$10004,(DU$1+194)-4,$B$23))</f>
        <v/>
      </c>
      <c r="DT198">
        <f>IF(ISNA(DR198),NA(),INDEX(Capability!$K$5:$K$54,$B$23))</f>
        <v/>
      </c>
      <c r="DU198">
        <f>IF(ISNA(DR198),NA(),INDEX(Capability!$J$5:$J$54,$B$23))</f>
        <v/>
      </c>
      <c r="DV198">
        <f>IF(ISNA(DR198),NA(),INDEX(Capability!$L$5:$L$54,$B$23))</f>
        <v/>
      </c>
      <c r="DW198">
        <f>IF(OR(ISNA(DS198),ISNA(DS197)),NA(),ABS(DS198-DS197))</f>
        <v/>
      </c>
      <c r="DX198">
        <f>IF(ISNA(DR198),NA(),INDEX(Capability!$N$5:$N$54,$B$23))</f>
        <v/>
      </c>
      <c r="DY198">
        <f>IF(ISNA(DR198),NA(),IF(OR(INDEX(Capability!$Q$5:$Q$54,$B$23)="",Settings!$F$7&lt;&gt;"Y"),NA(),INDEX(Capability!$Q$5:$Q$54,$B$23)))</f>
        <v/>
      </c>
      <c r="DZ198">
        <f>IF(ISNA(DR198),NA(),IF(OR(INDEX(Capability!$P$5:$P$54,$B$23)="",Settings!$F$7&lt;&gt;"Y"),NA(),INDEX(Capability!$P$5:$P$54,$B$23)))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P199">
        <f>IF((CS$1+195)&gt;CQ$1,NA(),(CS$1+195)-4)</f>
        <v/>
      </c>
      <c r="CQ199">
        <f>IF((CS$1+195)&gt;CQ$1,NA(),INDEX('Data Entry'!$H$5:$BE$10004,(CS$1+195)-4,$B$21))</f>
        <v/>
      </c>
      <c r="CR199">
        <f>IF(ISNA(CP199),NA(),INDEX(Capability!$K$5:$K$54,$B$21))</f>
        <v/>
      </c>
      <c r="CS199">
        <f>IF(ISNA(CP199),NA(),INDEX(Capability!$J$5:$J$54,$B$21))</f>
        <v/>
      </c>
      <c r="CT199">
        <f>IF(ISNA(CP199),NA(),INDEX(Capability!$L$5:$L$54,$B$21))</f>
        <v/>
      </c>
      <c r="CU199">
        <f>IF(OR(ISNA(CQ199),ISNA(CQ198)),NA(),ABS(CQ199-CQ198))</f>
        <v/>
      </c>
      <c r="CV199">
        <f>IF(ISNA(CP199),NA(),INDEX(Capability!$N$5:$N$54,$B$21))</f>
        <v/>
      </c>
      <c r="CW199">
        <f>IF(ISNA(CP199),NA(),IF(OR(INDEX(Capability!$Q$5:$Q$54,$B$21)="",Settings!$F$7&lt;&gt;"Y"),NA(),INDEX(Capability!$Q$5:$Q$54,$B$21)))</f>
        <v/>
      </c>
      <c r="CX199">
        <f>IF(ISNA(CP199),NA(),IF(OR(INDEX(Capability!$P$5:$P$54,$B$21)="",Settings!$F$7&lt;&gt;"Y"),NA(),INDEX(Capability!$P$5:$P$54,$B$21)))</f>
        <v/>
      </c>
      <c r="DD199">
        <f>IF((DG$1+195)&gt;DE$1,NA(),(DG$1+195)-4)</f>
        <v/>
      </c>
      <c r="DE199">
        <f>IF((DG$1+195)&gt;DE$1,NA(),INDEX('Data Entry'!$H$5:$BE$10004,(DG$1+195)-4,$B$22))</f>
        <v/>
      </c>
      <c r="DF199">
        <f>IF(ISNA(DD199),NA(),INDEX(Capability!$K$5:$K$54,$B$22))</f>
        <v/>
      </c>
      <c r="DG199">
        <f>IF(ISNA(DD199),NA(),INDEX(Capability!$J$5:$J$54,$B$22))</f>
        <v/>
      </c>
      <c r="DH199">
        <f>IF(ISNA(DD199),NA(),INDEX(Capability!$L$5:$L$54,$B$22))</f>
        <v/>
      </c>
      <c r="DI199">
        <f>IF(OR(ISNA(DE199),ISNA(DE198)),NA(),ABS(DE199-DE198))</f>
        <v/>
      </c>
      <c r="DJ199">
        <f>IF(ISNA(DD199),NA(),INDEX(Capability!$N$5:$N$54,$B$22))</f>
        <v/>
      </c>
      <c r="DK199">
        <f>IF(ISNA(DD199),NA(),IF(OR(INDEX(Capability!$Q$5:$Q$54,$B$22)="",Settings!$F$7&lt;&gt;"Y"),NA(),INDEX(Capability!$Q$5:$Q$54,$B$22)))</f>
        <v/>
      </c>
      <c r="DL199">
        <f>IF(ISNA(DD199),NA(),IF(OR(INDEX(Capability!$P$5:$P$54,$B$22)="",Settings!$F$7&lt;&gt;"Y"),NA(),INDEX(Capability!$P$5:$P$54,$B$22)))</f>
        <v/>
      </c>
      <c r="DR199">
        <f>IF((DU$1+195)&gt;DS$1,NA(),(DU$1+195)-4)</f>
        <v/>
      </c>
      <c r="DS199">
        <f>IF((DU$1+195)&gt;DS$1,NA(),INDEX('Data Entry'!$H$5:$BE$10004,(DU$1+195)-4,$B$23))</f>
        <v/>
      </c>
      <c r="DT199">
        <f>IF(ISNA(DR199),NA(),INDEX(Capability!$K$5:$K$54,$B$23))</f>
        <v/>
      </c>
      <c r="DU199">
        <f>IF(ISNA(DR199),NA(),INDEX(Capability!$J$5:$J$54,$B$23))</f>
        <v/>
      </c>
      <c r="DV199">
        <f>IF(ISNA(DR199),NA(),INDEX(Capability!$L$5:$L$54,$B$23))</f>
        <v/>
      </c>
      <c r="DW199">
        <f>IF(OR(ISNA(DS199),ISNA(DS198)),NA(),ABS(DS199-DS198))</f>
        <v/>
      </c>
      <c r="DX199">
        <f>IF(ISNA(DR199),NA(),INDEX(Capability!$N$5:$N$54,$B$23))</f>
        <v/>
      </c>
      <c r="DY199">
        <f>IF(ISNA(DR199),NA(),IF(OR(INDEX(Capability!$Q$5:$Q$54,$B$23)="",Settings!$F$7&lt;&gt;"Y"),NA(),INDEX(Capability!$Q$5:$Q$54,$B$23)))</f>
        <v/>
      </c>
      <c r="DZ199">
        <f>IF(ISNA(DR199),NA(),IF(OR(INDEX(Capability!$P$5:$P$54,$B$23)="",Settings!$F$7&lt;&gt;"Y"),NA(),INDEX(Capability!$P$5:$P$54,$B$23)))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P200">
        <f>IF((CS$1+196)&gt;CQ$1,NA(),(CS$1+196)-4)</f>
        <v/>
      </c>
      <c r="CQ200">
        <f>IF((CS$1+196)&gt;CQ$1,NA(),INDEX('Data Entry'!$H$5:$BE$10004,(CS$1+196)-4,$B$21))</f>
        <v/>
      </c>
      <c r="CR200">
        <f>IF(ISNA(CP200),NA(),INDEX(Capability!$K$5:$K$54,$B$21))</f>
        <v/>
      </c>
      <c r="CS200">
        <f>IF(ISNA(CP200),NA(),INDEX(Capability!$J$5:$J$54,$B$21))</f>
        <v/>
      </c>
      <c r="CT200">
        <f>IF(ISNA(CP200),NA(),INDEX(Capability!$L$5:$L$54,$B$21))</f>
        <v/>
      </c>
      <c r="CU200">
        <f>IF(OR(ISNA(CQ200),ISNA(CQ199)),NA(),ABS(CQ200-CQ199))</f>
        <v/>
      </c>
      <c r="CV200">
        <f>IF(ISNA(CP200),NA(),INDEX(Capability!$N$5:$N$54,$B$21))</f>
        <v/>
      </c>
      <c r="CW200">
        <f>IF(ISNA(CP200),NA(),IF(OR(INDEX(Capability!$Q$5:$Q$54,$B$21)="",Settings!$F$7&lt;&gt;"Y"),NA(),INDEX(Capability!$Q$5:$Q$54,$B$21)))</f>
        <v/>
      </c>
      <c r="CX200">
        <f>IF(ISNA(CP200),NA(),IF(OR(INDEX(Capability!$P$5:$P$54,$B$21)="",Settings!$F$7&lt;&gt;"Y"),NA(),INDEX(Capability!$P$5:$P$54,$B$21)))</f>
        <v/>
      </c>
      <c r="DD200">
        <f>IF((DG$1+196)&gt;DE$1,NA(),(DG$1+196)-4)</f>
        <v/>
      </c>
      <c r="DE200">
        <f>IF((DG$1+196)&gt;DE$1,NA(),INDEX('Data Entry'!$H$5:$BE$10004,(DG$1+196)-4,$B$22))</f>
        <v/>
      </c>
      <c r="DF200">
        <f>IF(ISNA(DD200),NA(),INDEX(Capability!$K$5:$K$54,$B$22))</f>
        <v/>
      </c>
      <c r="DG200">
        <f>IF(ISNA(DD200),NA(),INDEX(Capability!$J$5:$J$54,$B$22))</f>
        <v/>
      </c>
      <c r="DH200">
        <f>IF(ISNA(DD200),NA(),INDEX(Capability!$L$5:$L$54,$B$22))</f>
        <v/>
      </c>
      <c r="DI200">
        <f>IF(OR(ISNA(DE200),ISNA(DE199)),NA(),ABS(DE200-DE199))</f>
        <v/>
      </c>
      <c r="DJ200">
        <f>IF(ISNA(DD200),NA(),INDEX(Capability!$N$5:$N$54,$B$22))</f>
        <v/>
      </c>
      <c r="DK200">
        <f>IF(ISNA(DD200),NA(),IF(OR(INDEX(Capability!$Q$5:$Q$54,$B$22)="",Settings!$F$7&lt;&gt;"Y"),NA(),INDEX(Capability!$Q$5:$Q$54,$B$22)))</f>
        <v/>
      </c>
      <c r="DL200">
        <f>IF(ISNA(DD200),NA(),IF(OR(INDEX(Capability!$P$5:$P$54,$B$22)="",Settings!$F$7&lt;&gt;"Y"),NA(),INDEX(Capability!$P$5:$P$54,$B$22)))</f>
        <v/>
      </c>
      <c r="DR200">
        <f>IF((DU$1+196)&gt;DS$1,NA(),(DU$1+196)-4)</f>
        <v/>
      </c>
      <c r="DS200">
        <f>IF((DU$1+196)&gt;DS$1,NA(),INDEX('Data Entry'!$H$5:$BE$10004,(DU$1+196)-4,$B$23))</f>
        <v/>
      </c>
      <c r="DT200">
        <f>IF(ISNA(DR200),NA(),INDEX(Capability!$K$5:$K$54,$B$23))</f>
        <v/>
      </c>
      <c r="DU200">
        <f>IF(ISNA(DR200),NA(),INDEX(Capability!$J$5:$J$54,$B$23))</f>
        <v/>
      </c>
      <c r="DV200">
        <f>IF(ISNA(DR200),NA(),INDEX(Capability!$L$5:$L$54,$B$23))</f>
        <v/>
      </c>
      <c r="DW200">
        <f>IF(OR(ISNA(DS200),ISNA(DS199)),NA(),ABS(DS200-DS199))</f>
        <v/>
      </c>
      <c r="DX200">
        <f>IF(ISNA(DR200),NA(),INDEX(Capability!$N$5:$N$54,$B$23))</f>
        <v/>
      </c>
      <c r="DY200">
        <f>IF(ISNA(DR200),NA(),IF(OR(INDEX(Capability!$Q$5:$Q$54,$B$23)="",Settings!$F$7&lt;&gt;"Y"),NA(),INDEX(Capability!$Q$5:$Q$54,$B$23)))</f>
        <v/>
      </c>
      <c r="DZ200">
        <f>IF(ISNA(DR200),NA(),IF(OR(INDEX(Capability!$P$5:$P$54,$B$23)="",Settings!$F$7&lt;&gt;"Y"),NA(),INDEX(Capability!$P$5:$P$54,$B$23)))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P201">
        <f>IF((CS$1+197)&gt;CQ$1,NA(),(CS$1+197)-4)</f>
        <v/>
      </c>
      <c r="CQ201">
        <f>IF((CS$1+197)&gt;CQ$1,NA(),INDEX('Data Entry'!$H$5:$BE$10004,(CS$1+197)-4,$B$21))</f>
        <v/>
      </c>
      <c r="CR201">
        <f>IF(ISNA(CP201),NA(),INDEX(Capability!$K$5:$K$54,$B$21))</f>
        <v/>
      </c>
      <c r="CS201">
        <f>IF(ISNA(CP201),NA(),INDEX(Capability!$J$5:$J$54,$B$21))</f>
        <v/>
      </c>
      <c r="CT201">
        <f>IF(ISNA(CP201),NA(),INDEX(Capability!$L$5:$L$54,$B$21))</f>
        <v/>
      </c>
      <c r="CU201">
        <f>IF(OR(ISNA(CQ201),ISNA(CQ200)),NA(),ABS(CQ201-CQ200))</f>
        <v/>
      </c>
      <c r="CV201">
        <f>IF(ISNA(CP201),NA(),INDEX(Capability!$N$5:$N$54,$B$21))</f>
        <v/>
      </c>
      <c r="CW201">
        <f>IF(ISNA(CP201),NA(),IF(OR(INDEX(Capability!$Q$5:$Q$54,$B$21)="",Settings!$F$7&lt;&gt;"Y"),NA(),INDEX(Capability!$Q$5:$Q$54,$B$21)))</f>
        <v/>
      </c>
      <c r="CX201">
        <f>IF(ISNA(CP201),NA(),IF(OR(INDEX(Capability!$P$5:$P$54,$B$21)="",Settings!$F$7&lt;&gt;"Y"),NA(),INDEX(Capability!$P$5:$P$54,$B$21)))</f>
        <v/>
      </c>
      <c r="DD201">
        <f>IF((DG$1+197)&gt;DE$1,NA(),(DG$1+197)-4)</f>
        <v/>
      </c>
      <c r="DE201">
        <f>IF((DG$1+197)&gt;DE$1,NA(),INDEX('Data Entry'!$H$5:$BE$10004,(DG$1+197)-4,$B$22))</f>
        <v/>
      </c>
      <c r="DF201">
        <f>IF(ISNA(DD201),NA(),INDEX(Capability!$K$5:$K$54,$B$22))</f>
        <v/>
      </c>
      <c r="DG201">
        <f>IF(ISNA(DD201),NA(),INDEX(Capability!$J$5:$J$54,$B$22))</f>
        <v/>
      </c>
      <c r="DH201">
        <f>IF(ISNA(DD201),NA(),INDEX(Capability!$L$5:$L$54,$B$22))</f>
        <v/>
      </c>
      <c r="DI201">
        <f>IF(OR(ISNA(DE201),ISNA(DE200)),NA(),ABS(DE201-DE200))</f>
        <v/>
      </c>
      <c r="DJ201">
        <f>IF(ISNA(DD201),NA(),INDEX(Capability!$N$5:$N$54,$B$22))</f>
        <v/>
      </c>
      <c r="DK201">
        <f>IF(ISNA(DD201),NA(),IF(OR(INDEX(Capability!$Q$5:$Q$54,$B$22)="",Settings!$F$7&lt;&gt;"Y"),NA(),INDEX(Capability!$Q$5:$Q$54,$B$22)))</f>
        <v/>
      </c>
      <c r="DL201">
        <f>IF(ISNA(DD201),NA(),IF(OR(INDEX(Capability!$P$5:$P$54,$B$22)="",Settings!$F$7&lt;&gt;"Y"),NA(),INDEX(Capability!$P$5:$P$54,$B$22)))</f>
        <v/>
      </c>
      <c r="DR201">
        <f>IF((DU$1+197)&gt;DS$1,NA(),(DU$1+197)-4)</f>
        <v/>
      </c>
      <c r="DS201">
        <f>IF((DU$1+197)&gt;DS$1,NA(),INDEX('Data Entry'!$H$5:$BE$10004,(DU$1+197)-4,$B$23))</f>
        <v/>
      </c>
      <c r="DT201">
        <f>IF(ISNA(DR201),NA(),INDEX(Capability!$K$5:$K$54,$B$23))</f>
        <v/>
      </c>
      <c r="DU201">
        <f>IF(ISNA(DR201),NA(),INDEX(Capability!$J$5:$J$54,$B$23))</f>
        <v/>
      </c>
      <c r="DV201">
        <f>IF(ISNA(DR201),NA(),INDEX(Capability!$L$5:$L$54,$B$23))</f>
        <v/>
      </c>
      <c r="DW201">
        <f>IF(OR(ISNA(DS201),ISNA(DS200)),NA(),ABS(DS201-DS200))</f>
        <v/>
      </c>
      <c r="DX201">
        <f>IF(ISNA(DR201),NA(),INDEX(Capability!$N$5:$N$54,$B$23))</f>
        <v/>
      </c>
      <c r="DY201">
        <f>IF(ISNA(DR201),NA(),IF(OR(INDEX(Capability!$Q$5:$Q$54,$B$23)="",Settings!$F$7&lt;&gt;"Y"),NA(),INDEX(Capability!$Q$5:$Q$54,$B$23)))</f>
        <v/>
      </c>
      <c r="DZ201">
        <f>IF(ISNA(DR201),NA(),IF(OR(INDEX(Capability!$P$5:$P$54,$B$23)="",Settings!$F$7&lt;&gt;"Y"),NA(),INDEX(Capability!$P$5:$P$54,$B$23)))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P202">
        <f>IF((CS$1+198)&gt;CQ$1,NA(),(CS$1+198)-4)</f>
        <v/>
      </c>
      <c r="CQ202">
        <f>IF((CS$1+198)&gt;CQ$1,NA(),INDEX('Data Entry'!$H$5:$BE$10004,(CS$1+198)-4,$B$21))</f>
        <v/>
      </c>
      <c r="CR202">
        <f>IF(ISNA(CP202),NA(),INDEX(Capability!$K$5:$K$54,$B$21))</f>
        <v/>
      </c>
      <c r="CS202">
        <f>IF(ISNA(CP202),NA(),INDEX(Capability!$J$5:$J$54,$B$21))</f>
        <v/>
      </c>
      <c r="CT202">
        <f>IF(ISNA(CP202),NA(),INDEX(Capability!$L$5:$L$54,$B$21))</f>
        <v/>
      </c>
      <c r="CU202">
        <f>IF(OR(ISNA(CQ202),ISNA(CQ201)),NA(),ABS(CQ202-CQ201))</f>
        <v/>
      </c>
      <c r="CV202">
        <f>IF(ISNA(CP202),NA(),INDEX(Capability!$N$5:$N$54,$B$21))</f>
        <v/>
      </c>
      <c r="CW202">
        <f>IF(ISNA(CP202),NA(),IF(OR(INDEX(Capability!$Q$5:$Q$54,$B$21)="",Settings!$F$7&lt;&gt;"Y"),NA(),INDEX(Capability!$Q$5:$Q$54,$B$21)))</f>
        <v/>
      </c>
      <c r="CX202">
        <f>IF(ISNA(CP202),NA(),IF(OR(INDEX(Capability!$P$5:$P$54,$B$21)="",Settings!$F$7&lt;&gt;"Y"),NA(),INDEX(Capability!$P$5:$P$54,$B$21)))</f>
        <v/>
      </c>
      <c r="DD202">
        <f>IF((DG$1+198)&gt;DE$1,NA(),(DG$1+198)-4)</f>
        <v/>
      </c>
      <c r="DE202">
        <f>IF((DG$1+198)&gt;DE$1,NA(),INDEX('Data Entry'!$H$5:$BE$10004,(DG$1+198)-4,$B$22))</f>
        <v/>
      </c>
      <c r="DF202">
        <f>IF(ISNA(DD202),NA(),INDEX(Capability!$K$5:$K$54,$B$22))</f>
        <v/>
      </c>
      <c r="DG202">
        <f>IF(ISNA(DD202),NA(),INDEX(Capability!$J$5:$J$54,$B$22))</f>
        <v/>
      </c>
      <c r="DH202">
        <f>IF(ISNA(DD202),NA(),INDEX(Capability!$L$5:$L$54,$B$22))</f>
        <v/>
      </c>
      <c r="DI202">
        <f>IF(OR(ISNA(DE202),ISNA(DE201)),NA(),ABS(DE202-DE201))</f>
        <v/>
      </c>
      <c r="DJ202">
        <f>IF(ISNA(DD202),NA(),INDEX(Capability!$N$5:$N$54,$B$22))</f>
        <v/>
      </c>
      <c r="DK202">
        <f>IF(ISNA(DD202),NA(),IF(OR(INDEX(Capability!$Q$5:$Q$54,$B$22)="",Settings!$F$7&lt;&gt;"Y"),NA(),INDEX(Capability!$Q$5:$Q$54,$B$22)))</f>
        <v/>
      </c>
      <c r="DL202">
        <f>IF(ISNA(DD202),NA(),IF(OR(INDEX(Capability!$P$5:$P$54,$B$22)="",Settings!$F$7&lt;&gt;"Y"),NA(),INDEX(Capability!$P$5:$P$54,$B$22)))</f>
        <v/>
      </c>
      <c r="DR202">
        <f>IF((DU$1+198)&gt;DS$1,NA(),(DU$1+198)-4)</f>
        <v/>
      </c>
      <c r="DS202">
        <f>IF((DU$1+198)&gt;DS$1,NA(),INDEX('Data Entry'!$H$5:$BE$10004,(DU$1+198)-4,$B$23))</f>
        <v/>
      </c>
      <c r="DT202">
        <f>IF(ISNA(DR202),NA(),INDEX(Capability!$K$5:$K$54,$B$23))</f>
        <v/>
      </c>
      <c r="DU202">
        <f>IF(ISNA(DR202),NA(),INDEX(Capability!$J$5:$J$54,$B$23))</f>
        <v/>
      </c>
      <c r="DV202">
        <f>IF(ISNA(DR202),NA(),INDEX(Capability!$L$5:$L$54,$B$23))</f>
        <v/>
      </c>
      <c r="DW202">
        <f>IF(OR(ISNA(DS202),ISNA(DS201)),NA(),ABS(DS202-DS201))</f>
        <v/>
      </c>
      <c r="DX202">
        <f>IF(ISNA(DR202),NA(),INDEX(Capability!$N$5:$N$54,$B$23))</f>
        <v/>
      </c>
      <c r="DY202">
        <f>IF(ISNA(DR202),NA(),IF(OR(INDEX(Capability!$Q$5:$Q$54,$B$23)="",Settings!$F$7&lt;&gt;"Y"),NA(),INDEX(Capability!$Q$5:$Q$54,$B$23)))</f>
        <v/>
      </c>
      <c r="DZ202">
        <f>IF(ISNA(DR202),NA(),IF(OR(INDEX(Capability!$P$5:$P$54,$B$23)="",Settings!$F$7&lt;&gt;"Y"),NA(),INDEX(Capability!$P$5:$P$54,$B$23)))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P203">
        <f>IF((CS$1+199)&gt;CQ$1,NA(),(CS$1+199)-4)</f>
        <v/>
      </c>
      <c r="CQ203">
        <f>IF((CS$1+199)&gt;CQ$1,NA(),INDEX('Data Entry'!$H$5:$BE$10004,(CS$1+199)-4,$B$21))</f>
        <v/>
      </c>
      <c r="CR203">
        <f>IF(ISNA(CP203),NA(),INDEX(Capability!$K$5:$K$54,$B$21))</f>
        <v/>
      </c>
      <c r="CS203">
        <f>IF(ISNA(CP203),NA(),INDEX(Capability!$J$5:$J$54,$B$21))</f>
        <v/>
      </c>
      <c r="CT203">
        <f>IF(ISNA(CP203),NA(),INDEX(Capability!$L$5:$L$54,$B$21))</f>
        <v/>
      </c>
      <c r="CU203">
        <f>IF(OR(ISNA(CQ203),ISNA(CQ202)),NA(),ABS(CQ203-CQ202))</f>
        <v/>
      </c>
      <c r="CV203">
        <f>IF(ISNA(CP203),NA(),INDEX(Capability!$N$5:$N$54,$B$21))</f>
        <v/>
      </c>
      <c r="CW203">
        <f>IF(ISNA(CP203),NA(),IF(OR(INDEX(Capability!$Q$5:$Q$54,$B$21)="",Settings!$F$7&lt;&gt;"Y"),NA(),INDEX(Capability!$Q$5:$Q$54,$B$21)))</f>
        <v/>
      </c>
      <c r="CX203">
        <f>IF(ISNA(CP203),NA(),IF(OR(INDEX(Capability!$P$5:$P$54,$B$21)="",Settings!$F$7&lt;&gt;"Y"),NA(),INDEX(Capability!$P$5:$P$54,$B$21)))</f>
        <v/>
      </c>
      <c r="DD203">
        <f>IF((DG$1+199)&gt;DE$1,NA(),(DG$1+199)-4)</f>
        <v/>
      </c>
      <c r="DE203">
        <f>IF((DG$1+199)&gt;DE$1,NA(),INDEX('Data Entry'!$H$5:$BE$10004,(DG$1+199)-4,$B$22))</f>
        <v/>
      </c>
      <c r="DF203">
        <f>IF(ISNA(DD203),NA(),INDEX(Capability!$K$5:$K$54,$B$22))</f>
        <v/>
      </c>
      <c r="DG203">
        <f>IF(ISNA(DD203),NA(),INDEX(Capability!$J$5:$J$54,$B$22))</f>
        <v/>
      </c>
      <c r="DH203">
        <f>IF(ISNA(DD203),NA(),INDEX(Capability!$L$5:$L$54,$B$22))</f>
        <v/>
      </c>
      <c r="DI203">
        <f>IF(OR(ISNA(DE203),ISNA(DE202)),NA(),ABS(DE203-DE202))</f>
        <v/>
      </c>
      <c r="DJ203">
        <f>IF(ISNA(DD203),NA(),INDEX(Capability!$N$5:$N$54,$B$22))</f>
        <v/>
      </c>
      <c r="DK203">
        <f>IF(ISNA(DD203),NA(),IF(OR(INDEX(Capability!$Q$5:$Q$54,$B$22)="",Settings!$F$7&lt;&gt;"Y"),NA(),INDEX(Capability!$Q$5:$Q$54,$B$22)))</f>
        <v/>
      </c>
      <c r="DL203">
        <f>IF(ISNA(DD203),NA(),IF(OR(INDEX(Capability!$P$5:$P$54,$B$22)="",Settings!$F$7&lt;&gt;"Y"),NA(),INDEX(Capability!$P$5:$P$54,$B$22)))</f>
        <v/>
      </c>
      <c r="DR203">
        <f>IF((DU$1+199)&gt;DS$1,NA(),(DU$1+199)-4)</f>
        <v/>
      </c>
      <c r="DS203">
        <f>IF((DU$1+199)&gt;DS$1,NA(),INDEX('Data Entry'!$H$5:$BE$10004,(DU$1+199)-4,$B$23))</f>
        <v/>
      </c>
      <c r="DT203">
        <f>IF(ISNA(DR203),NA(),INDEX(Capability!$K$5:$K$54,$B$23))</f>
        <v/>
      </c>
      <c r="DU203">
        <f>IF(ISNA(DR203),NA(),INDEX(Capability!$J$5:$J$54,$B$23))</f>
        <v/>
      </c>
      <c r="DV203">
        <f>IF(ISNA(DR203),NA(),INDEX(Capability!$L$5:$L$54,$B$23))</f>
        <v/>
      </c>
      <c r="DW203">
        <f>IF(OR(ISNA(DS203),ISNA(DS202)),NA(),ABS(DS203-DS202))</f>
        <v/>
      </c>
      <c r="DX203">
        <f>IF(ISNA(DR203),NA(),INDEX(Capability!$N$5:$N$54,$B$23))</f>
        <v/>
      </c>
      <c r="DY203">
        <f>IF(ISNA(DR203),NA(),IF(OR(INDEX(Capability!$Q$5:$Q$54,$B$23)="",Settings!$F$7&lt;&gt;"Y"),NA(),INDEX(Capability!$Q$5:$Q$54,$B$23)))</f>
        <v/>
      </c>
      <c r="DZ203">
        <f>IF(ISNA(DR203),NA(),IF(OR(INDEX(Capability!$P$5:$P$54,$B$23)="",Settings!$F$7&lt;&gt;"Y"),NA(),INDEX(Capability!$P$5:$P$54,$B$23)))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U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4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13" t="inlineStr">
        <is>
          <t>Total</t>
        </is>
      </c>
      <c r="BI1" s="33">
        <f>MAX(_Calc!$C$5:$C$10004)</f>
        <v/>
      </c>
      <c r="BJ1" s="13" t="inlineStr">
        <is>
          <t>Start</t>
        </is>
      </c>
      <c r="BK1" s="33">
        <f>MAX(1,BI1-Settings!$F$5+1)</f>
        <v/>
      </c>
      <c r="BL1" s="13" t="inlineStr">
        <is>
          <t>Lo</t>
        </is>
      </c>
      <c r="BM1" s="33">
        <f>IF(OR($B$12="",$B$13="",((IF($B$26="",$B$13,MAX($B$13,$B$26)))-(IF($B$28="",$B$12,MIN($B$12,$B$28))))&lt;=0),"",(IF($B$28="",$B$12,MIN($B$12,$B$28)))-((IF($B$26="",$B$13,MAX($B$13,$B$26)))-(IF($B$28="",$B$12,MIN($B$12,$B$28))))*0.05)</f>
        <v/>
      </c>
      <c r="BN1" s="13" t="inlineStr">
        <is>
          <t>Width</t>
        </is>
      </c>
      <c r="BO1" s="33">
        <f>IF(OR(BM1="",BS1="",BS1&lt;=BM1),"",(BS1-BM1)/Settings!$F$6)</f>
        <v/>
      </c>
      <c r="BP1" s="13" t="inlineStr">
        <is>
          <t>MaxCnt</t>
        </is>
      </c>
      <c r="BQ1" s="33">
        <f>MAX(BR4:BR18)</f>
        <v/>
      </c>
      <c r="BR1" s="13" t="inlineStr">
        <is>
          <t>Hi</t>
        </is>
      </c>
      <c r="BS1" s="33">
        <f>IF(OR($B$12="",$B$13="",((IF($B$26="",$B$13,MAX($B$13,$B$26)))-(IF($B$28="",$B$12,MIN($B$12,$B$28))))&lt;=0),"",(IF($B$26="",$B$13,MAX($B$13,$B$26)))+((IF($B$26="",$B$13,MAX($B$13,$B$26)))-(IF($B$28="",$B$12,MIN($B$12,$B$28))))*0.05)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5" t="inlineStr">
        <is>
          <t>Feature #:</t>
        </is>
      </c>
      <c r="B3" s="11" t="n">
        <v>1</v>
      </c>
      <c r="C3" s="14">
        <f>IF(AND(B3&gt;=1,B3&lt;=50),INDEX(Settings!$B$17:$B$66,B3),"?")</f>
        <v/>
      </c>
      <c r="BH3" s="13" t="inlineStr">
        <is>
          <t>idx</t>
        </is>
      </c>
      <c r="BI3" s="13" t="inlineStr">
        <is>
          <t>X</t>
        </is>
      </c>
      <c r="BJ3" s="13" t="inlineStr">
        <is>
          <t>CL</t>
        </is>
      </c>
      <c r="BK3" s="13" t="inlineStr">
        <is>
          <t>UCL</t>
        </is>
      </c>
      <c r="BL3" s="13" t="inlineStr">
        <is>
          <t>LCL</t>
        </is>
      </c>
      <c r="BM3" s="13" t="inlineStr">
        <is>
          <t>mR</t>
        </is>
      </c>
      <c r="BN3" s="13" t="inlineStr">
        <is>
          <t>mR_UCL</t>
        </is>
      </c>
      <c r="BO3" s="13" t="inlineStr">
        <is>
          <t>USL</t>
        </is>
      </c>
      <c r="BP3" s="13" t="inlineStr">
        <is>
          <t>LSL</t>
        </is>
      </c>
      <c r="BQ3" s="13" t="inlineStr">
        <is>
          <t>Bin</t>
        </is>
      </c>
      <c r="BR3" s="13" t="inlineStr">
        <is>
          <t>Count</t>
        </is>
      </c>
      <c r="BS3" s="13" t="inlineStr">
        <is>
          <t>LSLmark</t>
        </is>
      </c>
      <c r="BT3" s="13" t="inlineStr">
        <is>
          <t>USLmark</t>
        </is>
      </c>
      <c r="BU3" s="13" t="inlineStr">
        <is>
          <t>SrcRow</t>
        </is>
      </c>
    </row>
    <row r="4">
      <c r="A4" s="25" t="inlineStr">
        <is>
          <t>Filters:</t>
        </is>
      </c>
      <c r="B4" s="13" t="inlineStr">
        <is>
          <t>Date from:</t>
        </is>
      </c>
      <c r="C4" s="11" t="n"/>
      <c r="D4" s="13" t="inlineStr">
        <is>
          <t>Date to:</t>
        </is>
      </c>
      <c r="E4" s="11" t="n"/>
      <c r="F4" s="13" t="inlineStr">
        <is>
          <t>Shift:</t>
        </is>
      </c>
      <c r="G4" s="11" t="n"/>
      <c r="H4" s="13" t="inlineStr">
        <is>
          <t>Operator:</t>
        </is>
      </c>
      <c r="I4" s="11" t="n"/>
      <c r="J4" s="13" t="inlineStr">
        <is>
          <t>Tool:</t>
        </is>
      </c>
      <c r="K4" s="11" t="n"/>
      <c r="L4" s="13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</row>
    <row r="8">
      <c r="A8" s="35" t="inlineStr">
        <is>
          <t>Feature</t>
        </is>
      </c>
      <c r="B8" s="36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</row>
    <row r="9">
      <c r="A9" s="35" t="inlineStr">
        <is>
          <t>Unit</t>
        </is>
      </c>
      <c r="B9" s="36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</row>
    <row r="10">
      <c r="A10" s="37" t="inlineStr">
        <is>
          <t>FILTERED DATA RANGE</t>
        </is>
      </c>
      <c r="B10" s="28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</row>
    <row r="11">
      <c r="A11" s="35" t="inlineStr">
        <is>
          <t>Samples (n)</t>
        </is>
      </c>
      <c r="B11" s="22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</row>
    <row r="12">
      <c r="A12" s="35" t="inlineStr">
        <is>
          <t>Min</t>
        </is>
      </c>
      <c r="B12" s="23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</row>
    <row r="13">
      <c r="A13" s="35" t="inlineStr">
        <is>
          <t>Max</t>
        </is>
      </c>
      <c r="B13" s="23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</row>
    <row r="14">
      <c r="A14" s="35" t="inlineStr">
        <is>
          <t>Range</t>
        </is>
      </c>
      <c r="B14" s="23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</row>
    <row r="15">
      <c r="A15" s="35" t="inlineStr">
        <is>
          <t>Mean</t>
        </is>
      </c>
      <c r="B15" s="23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</row>
    <row r="16">
      <c r="A16" s="35" t="inlineStr">
        <is>
          <t>Median</t>
        </is>
      </c>
      <c r="B16" s="23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</row>
    <row r="17">
      <c r="A17" s="35" t="inlineStr">
        <is>
          <t>Std Dev (overall)</t>
        </is>
      </c>
      <c r="B17" s="23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</row>
    <row r="18">
      <c r="A18" s="35" t="inlineStr">
        <is>
          <t>mR-bar</t>
        </is>
      </c>
      <c r="B18" s="23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</row>
    <row r="19">
      <c r="A19" s="35" t="inlineStr">
        <is>
          <t>Sigma (within)</t>
        </is>
      </c>
      <c r="B19" s="23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7" t="inlineStr">
        <is>
          <t>CONTROL (filtered)</t>
        </is>
      </c>
      <c r="B20" s="28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5" t="inlineStr">
        <is>
          <t>UCL</t>
        </is>
      </c>
      <c r="B21" s="23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5" t="inlineStr">
        <is>
          <t>CL</t>
        </is>
      </c>
      <c r="B22" s="23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5" t="inlineStr">
        <is>
          <t>LCL</t>
        </is>
      </c>
      <c r="B23" s="23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5" t="inlineStr">
        <is>
          <t>mR UCL</t>
        </is>
      </c>
      <c r="B24" s="23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7" t="inlineStr">
        <is>
          <t>SPECIFICATION</t>
        </is>
      </c>
      <c r="B25" s="28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5" t="inlineStr">
        <is>
          <t>USL</t>
        </is>
      </c>
      <c r="B26" s="23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5" t="inlineStr">
        <is>
          <t>Nominal</t>
        </is>
      </c>
      <c r="B27" s="23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5" t="inlineStr">
        <is>
          <t>LSL</t>
        </is>
      </c>
      <c r="B28" s="23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7" t="inlineStr">
        <is>
          <t>CAPABILITY (filtered)</t>
        </is>
      </c>
      <c r="B29" s="28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5" t="inlineStr">
        <is>
          <t>Cp</t>
        </is>
      </c>
      <c r="B30" s="38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5" t="inlineStr">
        <is>
          <t>Cpk</t>
        </is>
      </c>
      <c r="B31" s="38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5" t="inlineStr">
        <is>
          <t>Pp</t>
        </is>
      </c>
      <c r="B32" s="38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5" t="inlineStr">
        <is>
          <t>Ppk</t>
        </is>
      </c>
      <c r="B33" s="38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8" t="inlineStr">
        <is>
          <t>Feature</t>
        </is>
      </c>
      <c r="B4" s="18" t="inlineStr">
        <is>
          <t>n</t>
        </is>
      </c>
      <c r="C4" s="18" t="inlineStr">
        <is>
          <t>Mean</t>
        </is>
      </c>
      <c r="D4" s="18" t="inlineStr">
        <is>
          <t>Median</t>
        </is>
      </c>
      <c r="E4" s="18" t="inlineStr">
        <is>
          <t>Min</t>
        </is>
      </c>
      <c r="F4" s="18" t="inlineStr">
        <is>
          <t>Max</t>
        </is>
      </c>
      <c r="G4" s="18" t="inlineStr">
        <is>
          <t>Range</t>
        </is>
      </c>
      <c r="H4" s="18" t="inlineStr">
        <is>
          <t>Sigma (within)</t>
        </is>
      </c>
      <c r="I4" s="18" t="inlineStr">
        <is>
          <t>Sigma (overall)</t>
        </is>
      </c>
      <c r="J4" s="18" t="inlineStr">
        <is>
          <t>X UCL</t>
        </is>
      </c>
      <c r="K4" s="18" t="inlineStr">
        <is>
          <t>X CL</t>
        </is>
      </c>
      <c r="L4" s="18" t="inlineStr">
        <is>
          <t>X LCL</t>
        </is>
      </c>
      <c r="M4" s="18" t="inlineStr">
        <is>
          <t>mR-bar</t>
        </is>
      </c>
      <c r="N4" s="18" t="inlineStr">
        <is>
          <t>mR UCL</t>
        </is>
      </c>
      <c r="O4" s="18" t="inlineStr">
        <is>
          <t>Nominal</t>
        </is>
      </c>
      <c r="P4" s="18" t="inlineStr">
        <is>
          <t>LSL</t>
        </is>
      </c>
      <c r="Q4" s="18" t="inlineStr">
        <is>
          <t>USL</t>
        </is>
      </c>
      <c r="R4" s="18" t="inlineStr">
        <is>
          <t>Tol Width</t>
        </is>
      </c>
      <c r="S4" s="18" t="inlineStr">
        <is>
          <t>Cp</t>
        </is>
      </c>
      <c r="T4" s="18" t="inlineStr">
        <is>
          <t>Cpk</t>
        </is>
      </c>
      <c r="U4" s="18" t="inlineStr">
        <is>
          <t>Pp</t>
        </is>
      </c>
      <c r="V4" s="18" t="inlineStr">
        <is>
          <t>Ppk</t>
        </is>
      </c>
      <c r="W4" s="18" t="inlineStr">
        <is>
          <t>In Control?</t>
        </is>
      </c>
      <c r="X4" s="18" t="inlineStr">
        <is>
          <t>In Spec?</t>
        </is>
      </c>
      <c r="Y4" s="18" t="inlineStr">
        <is>
          <t>Verdict</t>
        </is>
      </c>
    </row>
    <row r="5">
      <c r="A5" s="16">
        <f>IF(Settings!G17="Y",Settings!B17,"")</f>
        <v/>
      </c>
      <c r="B5" s="40">
        <f>'Data Entry'!H10009</f>
        <v/>
      </c>
      <c r="C5" s="41">
        <f>'Data Entry'!H10010</f>
        <v/>
      </c>
      <c r="D5" s="41">
        <f>'Data Entry'!H10021</f>
        <v/>
      </c>
      <c r="E5" s="41">
        <f>'Data Entry'!H10011</f>
        <v/>
      </c>
      <c r="F5" s="41">
        <f>'Data Entry'!H10012</f>
        <v/>
      </c>
      <c r="G5" s="41">
        <f>'Data Entry'!H10013</f>
        <v/>
      </c>
      <c r="H5" s="41">
        <f>'Data Entry'!H10016</f>
        <v/>
      </c>
      <c r="I5" s="41">
        <f>'Data Entry'!H10014</f>
        <v/>
      </c>
      <c r="J5" s="41">
        <f>'Data Entry'!H10017</f>
        <v/>
      </c>
      <c r="K5" s="41">
        <f>'Data Entry'!H10018</f>
        <v/>
      </c>
      <c r="L5" s="41">
        <f>'Data Entry'!H10019</f>
        <v/>
      </c>
      <c r="M5" s="41">
        <f>'Data Entry'!H10015</f>
        <v/>
      </c>
      <c r="N5" s="41">
        <f>'Data Entry'!H10020</f>
        <v/>
      </c>
      <c r="O5" s="41">
        <f>IF(Settings!C17="","",Settings!C17)</f>
        <v/>
      </c>
      <c r="P5" s="41">
        <f>IF(Settings!D17="","",Settings!D17)</f>
        <v/>
      </c>
      <c r="Q5" s="41">
        <f>IF(Settings!E17="","",Settings!E17)</f>
        <v/>
      </c>
      <c r="R5" s="42">
        <f>IF(OR(Q5="",P5=""),"",Q5-P5)</f>
        <v/>
      </c>
      <c r="S5" s="42">
        <f>IF(OR(OR(Q5="",P5=""),H5="",H5=0),"",(Q5-P5)/(6*H5))</f>
        <v/>
      </c>
      <c r="T5" s="42">
        <f>IF(OR(OR(Q5="",P5=""),H5="",H5=0),"",MIN(Q5-C5,C5-P5)/(3*H5))</f>
        <v/>
      </c>
      <c r="U5" s="42">
        <f>IF(OR(OR(Q5="",P5=""),I5="",I5=0),"",(Q5-P5)/(6*I5))</f>
        <v/>
      </c>
      <c r="V5" s="42">
        <f>IF(OR(OR(Q5="",P5=""),I5="",I5=0),"",MIN(Q5-C5,C5-P5)/(3*I5))</f>
        <v/>
      </c>
      <c r="W5" s="16">
        <f>IF(M5="","",IF(OR(MAX('Data Entry'!$H$5:$H$10004)&gt;J5,MIN('Data Entry'!$H$5:$H$10004)&lt;L5),"OUT","IN"))</f>
        <v/>
      </c>
      <c r="X5" s="16">
        <f>IF(OR(OR(Q5="",P5=""),B5=0),"",IF(OR(MAX('Data Entry'!$H$5:$H$10004)&gt;Q5,MIN('Data Entry'!$H$5:$H$10004)&lt;P5),"FAIL","PASS"))</f>
        <v/>
      </c>
      <c r="Y5" s="16">
        <f>IF(T5="","No spec",IF(T5&gt;=1.33,"Capable",IF(T5&gt;=1,"Marginal","Not capable")))</f>
        <v/>
      </c>
    </row>
    <row r="6">
      <c r="A6" s="16">
        <f>IF(Settings!G18="Y",Settings!B18,"")</f>
        <v/>
      </c>
      <c r="B6" s="40">
        <f>'Data Entry'!I10009</f>
        <v/>
      </c>
      <c r="C6" s="41">
        <f>'Data Entry'!I10010</f>
        <v/>
      </c>
      <c r="D6" s="41">
        <f>'Data Entry'!I10021</f>
        <v/>
      </c>
      <c r="E6" s="41">
        <f>'Data Entry'!I10011</f>
        <v/>
      </c>
      <c r="F6" s="41">
        <f>'Data Entry'!I10012</f>
        <v/>
      </c>
      <c r="G6" s="41">
        <f>'Data Entry'!I10013</f>
        <v/>
      </c>
      <c r="H6" s="41">
        <f>'Data Entry'!I10016</f>
        <v/>
      </c>
      <c r="I6" s="41">
        <f>'Data Entry'!I10014</f>
        <v/>
      </c>
      <c r="J6" s="41">
        <f>'Data Entry'!I10017</f>
        <v/>
      </c>
      <c r="K6" s="41">
        <f>'Data Entry'!I10018</f>
        <v/>
      </c>
      <c r="L6" s="41">
        <f>'Data Entry'!I10019</f>
        <v/>
      </c>
      <c r="M6" s="41">
        <f>'Data Entry'!I10015</f>
        <v/>
      </c>
      <c r="N6" s="41">
        <f>'Data Entry'!I10020</f>
        <v/>
      </c>
      <c r="O6" s="41">
        <f>IF(Settings!C18="","",Settings!C18)</f>
        <v/>
      </c>
      <c r="P6" s="41">
        <f>IF(Settings!D18="","",Settings!D18)</f>
        <v/>
      </c>
      <c r="Q6" s="41">
        <f>IF(Settings!E18="","",Settings!E18)</f>
        <v/>
      </c>
      <c r="R6" s="42">
        <f>IF(OR(Q6="",P6=""),"",Q6-P6)</f>
        <v/>
      </c>
      <c r="S6" s="42">
        <f>IF(OR(OR(Q6="",P6=""),H6="",H6=0),"",(Q6-P6)/(6*H6))</f>
        <v/>
      </c>
      <c r="T6" s="42">
        <f>IF(OR(OR(Q6="",P6=""),H6="",H6=0),"",MIN(Q6-C6,C6-P6)/(3*H6))</f>
        <v/>
      </c>
      <c r="U6" s="42">
        <f>IF(OR(OR(Q6="",P6=""),I6="",I6=0),"",(Q6-P6)/(6*I6))</f>
        <v/>
      </c>
      <c r="V6" s="42">
        <f>IF(OR(OR(Q6="",P6=""),I6="",I6=0),"",MIN(Q6-C6,C6-P6)/(3*I6))</f>
        <v/>
      </c>
      <c r="W6" s="16">
        <f>IF(M6="","",IF(OR(MAX('Data Entry'!$I$5:$I$10004)&gt;J6,MIN('Data Entry'!$I$5:$I$10004)&lt;L6),"OUT","IN"))</f>
        <v/>
      </c>
      <c r="X6" s="16">
        <f>IF(OR(OR(Q6="",P6=""),B6=0),"",IF(OR(MAX('Data Entry'!$I$5:$I$10004)&gt;Q6,MIN('Data Entry'!$I$5:$I$10004)&lt;P6),"FAIL","PASS"))</f>
        <v/>
      </c>
      <c r="Y6" s="16">
        <f>IF(T6="","No spec",IF(T6&gt;=1.33,"Capable",IF(T6&gt;=1,"Marginal","Not capable")))</f>
        <v/>
      </c>
    </row>
    <row r="7">
      <c r="A7" s="16">
        <f>IF(Settings!G19="Y",Settings!B19,"")</f>
        <v/>
      </c>
      <c r="B7" s="40">
        <f>'Data Entry'!J10009</f>
        <v/>
      </c>
      <c r="C7" s="41">
        <f>'Data Entry'!J10010</f>
        <v/>
      </c>
      <c r="D7" s="41">
        <f>'Data Entry'!J10021</f>
        <v/>
      </c>
      <c r="E7" s="41">
        <f>'Data Entry'!J10011</f>
        <v/>
      </c>
      <c r="F7" s="41">
        <f>'Data Entry'!J10012</f>
        <v/>
      </c>
      <c r="G7" s="41">
        <f>'Data Entry'!J10013</f>
        <v/>
      </c>
      <c r="H7" s="41">
        <f>'Data Entry'!J10016</f>
        <v/>
      </c>
      <c r="I7" s="41">
        <f>'Data Entry'!J10014</f>
        <v/>
      </c>
      <c r="J7" s="41">
        <f>'Data Entry'!J10017</f>
        <v/>
      </c>
      <c r="K7" s="41">
        <f>'Data Entry'!J10018</f>
        <v/>
      </c>
      <c r="L7" s="41">
        <f>'Data Entry'!J10019</f>
        <v/>
      </c>
      <c r="M7" s="41">
        <f>'Data Entry'!J10015</f>
        <v/>
      </c>
      <c r="N7" s="41">
        <f>'Data Entry'!J10020</f>
        <v/>
      </c>
      <c r="O7" s="41">
        <f>IF(Settings!C19="","",Settings!C19)</f>
        <v/>
      </c>
      <c r="P7" s="41">
        <f>IF(Settings!D19="","",Settings!D19)</f>
        <v/>
      </c>
      <c r="Q7" s="41">
        <f>IF(Settings!E19="","",Settings!E19)</f>
        <v/>
      </c>
      <c r="R7" s="42">
        <f>IF(OR(Q7="",P7=""),"",Q7-P7)</f>
        <v/>
      </c>
      <c r="S7" s="42">
        <f>IF(OR(OR(Q7="",P7=""),H7="",H7=0),"",(Q7-P7)/(6*H7))</f>
        <v/>
      </c>
      <c r="T7" s="42">
        <f>IF(OR(OR(Q7="",P7=""),H7="",H7=0),"",MIN(Q7-C7,C7-P7)/(3*H7))</f>
        <v/>
      </c>
      <c r="U7" s="42">
        <f>IF(OR(OR(Q7="",P7=""),I7="",I7=0),"",(Q7-P7)/(6*I7))</f>
        <v/>
      </c>
      <c r="V7" s="42">
        <f>IF(OR(OR(Q7="",P7=""),I7="",I7=0),"",MIN(Q7-C7,C7-P7)/(3*I7))</f>
        <v/>
      </c>
      <c r="W7" s="16">
        <f>IF(M7="","",IF(OR(MAX('Data Entry'!$J$5:$J$10004)&gt;J7,MIN('Data Entry'!$J$5:$J$10004)&lt;L7),"OUT","IN"))</f>
        <v/>
      </c>
      <c r="X7" s="16">
        <f>IF(OR(OR(Q7="",P7=""),B7=0),"",IF(OR(MAX('Data Entry'!$J$5:$J$10004)&gt;Q7,MIN('Data Entry'!$J$5:$J$10004)&lt;P7),"FAIL","PASS"))</f>
        <v/>
      </c>
      <c r="Y7" s="16">
        <f>IF(T7="","No spec",IF(T7&gt;=1.33,"Capable",IF(T7&gt;=1,"Marginal","Not capable")))</f>
        <v/>
      </c>
    </row>
    <row r="8">
      <c r="A8" s="16">
        <f>IF(Settings!G20="Y",Settings!B20,"")</f>
        <v/>
      </c>
      <c r="B8" s="40">
        <f>'Data Entry'!K10009</f>
        <v/>
      </c>
      <c r="C8" s="41">
        <f>'Data Entry'!K10010</f>
        <v/>
      </c>
      <c r="D8" s="41">
        <f>'Data Entry'!K10021</f>
        <v/>
      </c>
      <c r="E8" s="41">
        <f>'Data Entry'!K10011</f>
        <v/>
      </c>
      <c r="F8" s="41">
        <f>'Data Entry'!K10012</f>
        <v/>
      </c>
      <c r="G8" s="41">
        <f>'Data Entry'!K10013</f>
        <v/>
      </c>
      <c r="H8" s="41">
        <f>'Data Entry'!K10016</f>
        <v/>
      </c>
      <c r="I8" s="41">
        <f>'Data Entry'!K10014</f>
        <v/>
      </c>
      <c r="J8" s="41">
        <f>'Data Entry'!K10017</f>
        <v/>
      </c>
      <c r="K8" s="41">
        <f>'Data Entry'!K10018</f>
        <v/>
      </c>
      <c r="L8" s="41">
        <f>'Data Entry'!K10019</f>
        <v/>
      </c>
      <c r="M8" s="41">
        <f>'Data Entry'!K10015</f>
        <v/>
      </c>
      <c r="N8" s="41">
        <f>'Data Entry'!K10020</f>
        <v/>
      </c>
      <c r="O8" s="41">
        <f>IF(Settings!C20="","",Settings!C20)</f>
        <v/>
      </c>
      <c r="P8" s="41">
        <f>IF(Settings!D20="","",Settings!D20)</f>
        <v/>
      </c>
      <c r="Q8" s="41">
        <f>IF(Settings!E20="","",Settings!E20)</f>
        <v/>
      </c>
      <c r="R8" s="42">
        <f>IF(OR(Q8="",P8=""),"",Q8-P8)</f>
        <v/>
      </c>
      <c r="S8" s="42">
        <f>IF(OR(OR(Q8="",P8=""),H8="",H8=0),"",(Q8-P8)/(6*H8))</f>
        <v/>
      </c>
      <c r="T8" s="42">
        <f>IF(OR(OR(Q8="",P8=""),H8="",H8=0),"",MIN(Q8-C8,C8-P8)/(3*H8))</f>
        <v/>
      </c>
      <c r="U8" s="42">
        <f>IF(OR(OR(Q8="",P8=""),I8="",I8=0),"",(Q8-P8)/(6*I8))</f>
        <v/>
      </c>
      <c r="V8" s="42">
        <f>IF(OR(OR(Q8="",P8=""),I8="",I8=0),"",MIN(Q8-C8,C8-P8)/(3*I8))</f>
        <v/>
      </c>
      <c r="W8" s="16">
        <f>IF(M8="","",IF(OR(MAX('Data Entry'!$K$5:$K$10004)&gt;J8,MIN('Data Entry'!$K$5:$K$10004)&lt;L8),"OUT","IN"))</f>
        <v/>
      </c>
      <c r="X8" s="16">
        <f>IF(OR(OR(Q8="",P8=""),B8=0),"",IF(OR(MAX('Data Entry'!$K$5:$K$10004)&gt;Q8,MIN('Data Entry'!$K$5:$K$10004)&lt;P8),"FAIL","PASS"))</f>
        <v/>
      </c>
      <c r="Y8" s="16">
        <f>IF(T8="","No spec",IF(T8&gt;=1.33,"Capable",IF(T8&gt;=1,"Marginal","Not capable")))</f>
        <v/>
      </c>
    </row>
    <row r="9">
      <c r="A9" s="16">
        <f>IF(Settings!G21="Y",Settings!B21,"")</f>
        <v/>
      </c>
      <c r="B9" s="40">
        <f>'Data Entry'!L10009</f>
        <v/>
      </c>
      <c r="C9" s="41">
        <f>'Data Entry'!L10010</f>
        <v/>
      </c>
      <c r="D9" s="41">
        <f>'Data Entry'!L10021</f>
        <v/>
      </c>
      <c r="E9" s="41">
        <f>'Data Entry'!L10011</f>
        <v/>
      </c>
      <c r="F9" s="41">
        <f>'Data Entry'!L10012</f>
        <v/>
      </c>
      <c r="G9" s="41">
        <f>'Data Entry'!L10013</f>
        <v/>
      </c>
      <c r="H9" s="41">
        <f>'Data Entry'!L10016</f>
        <v/>
      </c>
      <c r="I9" s="41">
        <f>'Data Entry'!L10014</f>
        <v/>
      </c>
      <c r="J9" s="41">
        <f>'Data Entry'!L10017</f>
        <v/>
      </c>
      <c r="K9" s="41">
        <f>'Data Entry'!L10018</f>
        <v/>
      </c>
      <c r="L9" s="41">
        <f>'Data Entry'!L10019</f>
        <v/>
      </c>
      <c r="M9" s="41">
        <f>'Data Entry'!L10015</f>
        <v/>
      </c>
      <c r="N9" s="41">
        <f>'Data Entry'!L10020</f>
        <v/>
      </c>
      <c r="O9" s="41">
        <f>IF(Settings!C21="","",Settings!C21)</f>
        <v/>
      </c>
      <c r="P9" s="41">
        <f>IF(Settings!D21="","",Settings!D21)</f>
        <v/>
      </c>
      <c r="Q9" s="41">
        <f>IF(Settings!E21="","",Settings!E21)</f>
        <v/>
      </c>
      <c r="R9" s="42">
        <f>IF(OR(Q9="",P9=""),"",Q9-P9)</f>
        <v/>
      </c>
      <c r="S9" s="42">
        <f>IF(OR(OR(Q9="",P9=""),H9="",H9=0),"",(Q9-P9)/(6*H9))</f>
        <v/>
      </c>
      <c r="T9" s="42">
        <f>IF(OR(OR(Q9="",P9=""),H9="",H9=0),"",MIN(Q9-C9,C9-P9)/(3*H9))</f>
        <v/>
      </c>
      <c r="U9" s="42">
        <f>IF(OR(OR(Q9="",P9=""),I9="",I9=0),"",(Q9-P9)/(6*I9))</f>
        <v/>
      </c>
      <c r="V9" s="42">
        <f>IF(OR(OR(Q9="",P9=""),I9="",I9=0),"",MIN(Q9-C9,C9-P9)/(3*I9))</f>
        <v/>
      </c>
      <c r="W9" s="16">
        <f>IF(M9="","",IF(OR(MAX('Data Entry'!$L$5:$L$10004)&gt;J9,MIN('Data Entry'!$L$5:$L$10004)&lt;L9),"OUT","IN"))</f>
        <v/>
      </c>
      <c r="X9" s="16">
        <f>IF(OR(OR(Q9="",P9=""),B9=0),"",IF(OR(MAX('Data Entry'!$L$5:$L$10004)&gt;Q9,MIN('Data Entry'!$L$5:$L$10004)&lt;P9),"FAIL","PASS"))</f>
        <v/>
      </c>
      <c r="Y9" s="16">
        <f>IF(T9="","No spec",IF(T9&gt;=1.33,"Capable",IF(T9&gt;=1,"Marginal","Not capable")))</f>
        <v/>
      </c>
    </row>
    <row r="10">
      <c r="A10" s="16">
        <f>IF(Settings!G22="Y",Settings!B22,"")</f>
        <v/>
      </c>
      <c r="B10" s="40">
        <f>'Data Entry'!M10009</f>
        <v/>
      </c>
      <c r="C10" s="41">
        <f>'Data Entry'!M10010</f>
        <v/>
      </c>
      <c r="D10" s="41">
        <f>'Data Entry'!M10021</f>
        <v/>
      </c>
      <c r="E10" s="41">
        <f>'Data Entry'!M10011</f>
        <v/>
      </c>
      <c r="F10" s="41">
        <f>'Data Entry'!M10012</f>
        <v/>
      </c>
      <c r="G10" s="41">
        <f>'Data Entry'!M10013</f>
        <v/>
      </c>
      <c r="H10" s="41">
        <f>'Data Entry'!M10016</f>
        <v/>
      </c>
      <c r="I10" s="41">
        <f>'Data Entry'!M10014</f>
        <v/>
      </c>
      <c r="J10" s="41">
        <f>'Data Entry'!M10017</f>
        <v/>
      </c>
      <c r="K10" s="41">
        <f>'Data Entry'!M10018</f>
        <v/>
      </c>
      <c r="L10" s="41">
        <f>'Data Entry'!M10019</f>
        <v/>
      </c>
      <c r="M10" s="41">
        <f>'Data Entry'!M10015</f>
        <v/>
      </c>
      <c r="N10" s="41">
        <f>'Data Entry'!M10020</f>
        <v/>
      </c>
      <c r="O10" s="41">
        <f>IF(Settings!C22="","",Settings!C22)</f>
        <v/>
      </c>
      <c r="P10" s="41">
        <f>IF(Settings!D22="","",Settings!D22)</f>
        <v/>
      </c>
      <c r="Q10" s="41">
        <f>IF(Settings!E22="","",Settings!E22)</f>
        <v/>
      </c>
      <c r="R10" s="42">
        <f>IF(OR(Q10="",P10=""),"",Q10-P10)</f>
        <v/>
      </c>
      <c r="S10" s="42">
        <f>IF(OR(OR(Q10="",P10=""),H10="",H10=0),"",(Q10-P10)/(6*H10))</f>
        <v/>
      </c>
      <c r="T10" s="42">
        <f>IF(OR(OR(Q10="",P10=""),H10="",H10=0),"",MIN(Q10-C10,C10-P10)/(3*H10))</f>
        <v/>
      </c>
      <c r="U10" s="42">
        <f>IF(OR(OR(Q10="",P10=""),I10="",I10=0),"",(Q10-P10)/(6*I10))</f>
        <v/>
      </c>
      <c r="V10" s="42">
        <f>IF(OR(OR(Q10="",P10=""),I10="",I10=0),"",MIN(Q10-C10,C10-P10)/(3*I10))</f>
        <v/>
      </c>
      <c r="W10" s="16">
        <f>IF(M10="","",IF(OR(MAX('Data Entry'!$M$5:$M$10004)&gt;J10,MIN('Data Entry'!$M$5:$M$10004)&lt;L10),"OUT","IN"))</f>
        <v/>
      </c>
      <c r="X10" s="16">
        <f>IF(OR(OR(Q10="",P10=""),B10=0),"",IF(OR(MAX('Data Entry'!$M$5:$M$10004)&gt;Q10,MIN('Data Entry'!$M$5:$M$10004)&lt;P10),"FAIL","PASS"))</f>
        <v/>
      </c>
      <c r="Y10" s="16">
        <f>IF(T10="","No spec",IF(T10&gt;=1.33,"Capable",IF(T10&gt;=1,"Marginal","Not capable")))</f>
        <v/>
      </c>
    </row>
    <row r="11">
      <c r="A11" s="16">
        <f>IF(Settings!G23="Y",Settings!B23,"")</f>
        <v/>
      </c>
      <c r="B11" s="40">
        <f>'Data Entry'!N10009</f>
        <v/>
      </c>
      <c r="C11" s="41">
        <f>'Data Entry'!N10010</f>
        <v/>
      </c>
      <c r="D11" s="41">
        <f>'Data Entry'!N10021</f>
        <v/>
      </c>
      <c r="E11" s="41">
        <f>'Data Entry'!N10011</f>
        <v/>
      </c>
      <c r="F11" s="41">
        <f>'Data Entry'!N10012</f>
        <v/>
      </c>
      <c r="G11" s="41">
        <f>'Data Entry'!N10013</f>
        <v/>
      </c>
      <c r="H11" s="41">
        <f>'Data Entry'!N10016</f>
        <v/>
      </c>
      <c r="I11" s="41">
        <f>'Data Entry'!N10014</f>
        <v/>
      </c>
      <c r="J11" s="41">
        <f>'Data Entry'!N10017</f>
        <v/>
      </c>
      <c r="K11" s="41">
        <f>'Data Entry'!N10018</f>
        <v/>
      </c>
      <c r="L11" s="41">
        <f>'Data Entry'!N10019</f>
        <v/>
      </c>
      <c r="M11" s="41">
        <f>'Data Entry'!N10015</f>
        <v/>
      </c>
      <c r="N11" s="41">
        <f>'Data Entry'!N10020</f>
        <v/>
      </c>
      <c r="O11" s="41">
        <f>IF(Settings!C23="","",Settings!C23)</f>
        <v/>
      </c>
      <c r="P11" s="41">
        <f>IF(Settings!D23="","",Settings!D23)</f>
        <v/>
      </c>
      <c r="Q11" s="41">
        <f>IF(Settings!E23="","",Settings!E23)</f>
        <v/>
      </c>
      <c r="R11" s="42">
        <f>IF(OR(Q11="",P11=""),"",Q11-P11)</f>
        <v/>
      </c>
      <c r="S11" s="42">
        <f>IF(OR(OR(Q11="",P11=""),H11="",H11=0),"",(Q11-P11)/(6*H11))</f>
        <v/>
      </c>
      <c r="T11" s="42">
        <f>IF(OR(OR(Q11="",P11=""),H11="",H11=0),"",MIN(Q11-C11,C11-P11)/(3*H11))</f>
        <v/>
      </c>
      <c r="U11" s="42">
        <f>IF(OR(OR(Q11="",P11=""),I11="",I11=0),"",(Q11-P11)/(6*I11))</f>
        <v/>
      </c>
      <c r="V11" s="42">
        <f>IF(OR(OR(Q11="",P11=""),I11="",I11=0),"",MIN(Q11-C11,C11-P11)/(3*I11))</f>
        <v/>
      </c>
      <c r="W11" s="16">
        <f>IF(M11="","",IF(OR(MAX('Data Entry'!$N$5:$N$10004)&gt;J11,MIN('Data Entry'!$N$5:$N$10004)&lt;L11),"OUT","IN"))</f>
        <v/>
      </c>
      <c r="X11" s="16">
        <f>IF(OR(OR(Q11="",P11=""),B11=0),"",IF(OR(MAX('Data Entry'!$N$5:$N$10004)&gt;Q11,MIN('Data Entry'!$N$5:$N$10004)&lt;P11),"FAIL","PASS"))</f>
        <v/>
      </c>
      <c r="Y11" s="16">
        <f>IF(T11="","No spec",IF(T11&gt;=1.33,"Capable",IF(T11&gt;=1,"Marginal","Not capable")))</f>
        <v/>
      </c>
    </row>
    <row r="12">
      <c r="A12" s="16">
        <f>IF(Settings!G24="Y",Settings!B24,"")</f>
        <v/>
      </c>
      <c r="B12" s="40">
        <f>'Data Entry'!O10009</f>
        <v/>
      </c>
      <c r="C12" s="41">
        <f>'Data Entry'!O10010</f>
        <v/>
      </c>
      <c r="D12" s="41">
        <f>'Data Entry'!O10021</f>
        <v/>
      </c>
      <c r="E12" s="41">
        <f>'Data Entry'!O10011</f>
        <v/>
      </c>
      <c r="F12" s="41">
        <f>'Data Entry'!O10012</f>
        <v/>
      </c>
      <c r="G12" s="41">
        <f>'Data Entry'!O10013</f>
        <v/>
      </c>
      <c r="H12" s="41">
        <f>'Data Entry'!O10016</f>
        <v/>
      </c>
      <c r="I12" s="41">
        <f>'Data Entry'!O10014</f>
        <v/>
      </c>
      <c r="J12" s="41">
        <f>'Data Entry'!O10017</f>
        <v/>
      </c>
      <c r="K12" s="41">
        <f>'Data Entry'!O10018</f>
        <v/>
      </c>
      <c r="L12" s="41">
        <f>'Data Entry'!O10019</f>
        <v/>
      </c>
      <c r="M12" s="41">
        <f>'Data Entry'!O10015</f>
        <v/>
      </c>
      <c r="N12" s="41">
        <f>'Data Entry'!O10020</f>
        <v/>
      </c>
      <c r="O12" s="41">
        <f>IF(Settings!C24="","",Settings!C24)</f>
        <v/>
      </c>
      <c r="P12" s="41">
        <f>IF(Settings!D24="","",Settings!D24)</f>
        <v/>
      </c>
      <c r="Q12" s="41">
        <f>IF(Settings!E24="","",Settings!E24)</f>
        <v/>
      </c>
      <c r="R12" s="42">
        <f>IF(OR(Q12="",P12=""),"",Q12-P12)</f>
        <v/>
      </c>
      <c r="S12" s="42">
        <f>IF(OR(OR(Q12="",P12=""),H12="",H12=0),"",(Q12-P12)/(6*H12))</f>
        <v/>
      </c>
      <c r="T12" s="42">
        <f>IF(OR(OR(Q12="",P12=""),H12="",H12=0),"",MIN(Q12-C12,C12-P12)/(3*H12))</f>
        <v/>
      </c>
      <c r="U12" s="42">
        <f>IF(OR(OR(Q12="",P12=""),I12="",I12=0),"",(Q12-P12)/(6*I12))</f>
        <v/>
      </c>
      <c r="V12" s="42">
        <f>IF(OR(OR(Q12="",P12=""),I12="",I12=0),"",MIN(Q12-C12,C12-P12)/(3*I12))</f>
        <v/>
      </c>
      <c r="W12" s="16">
        <f>IF(M12="","",IF(OR(MAX('Data Entry'!$O$5:$O$10004)&gt;J12,MIN('Data Entry'!$O$5:$O$10004)&lt;L12),"OUT","IN"))</f>
        <v/>
      </c>
      <c r="X12" s="16">
        <f>IF(OR(OR(Q12="",P12=""),B12=0),"",IF(OR(MAX('Data Entry'!$O$5:$O$10004)&gt;Q12,MIN('Data Entry'!$O$5:$O$10004)&lt;P12),"FAIL","PASS"))</f>
        <v/>
      </c>
      <c r="Y12" s="16">
        <f>IF(T12="","No spec",IF(T12&gt;=1.33,"Capable",IF(T12&gt;=1,"Marginal","Not capable")))</f>
        <v/>
      </c>
    </row>
    <row r="13">
      <c r="A13" s="16">
        <f>IF(Settings!G25="Y",Settings!B25,"")</f>
        <v/>
      </c>
      <c r="B13" s="40">
        <f>'Data Entry'!P10009</f>
        <v/>
      </c>
      <c r="C13" s="41">
        <f>'Data Entry'!P10010</f>
        <v/>
      </c>
      <c r="D13" s="41">
        <f>'Data Entry'!P10021</f>
        <v/>
      </c>
      <c r="E13" s="41">
        <f>'Data Entry'!P10011</f>
        <v/>
      </c>
      <c r="F13" s="41">
        <f>'Data Entry'!P10012</f>
        <v/>
      </c>
      <c r="G13" s="41">
        <f>'Data Entry'!P10013</f>
        <v/>
      </c>
      <c r="H13" s="41">
        <f>'Data Entry'!P10016</f>
        <v/>
      </c>
      <c r="I13" s="41">
        <f>'Data Entry'!P10014</f>
        <v/>
      </c>
      <c r="J13" s="41">
        <f>'Data Entry'!P10017</f>
        <v/>
      </c>
      <c r="K13" s="41">
        <f>'Data Entry'!P10018</f>
        <v/>
      </c>
      <c r="L13" s="41">
        <f>'Data Entry'!P10019</f>
        <v/>
      </c>
      <c r="M13" s="41">
        <f>'Data Entry'!P10015</f>
        <v/>
      </c>
      <c r="N13" s="41">
        <f>'Data Entry'!P10020</f>
        <v/>
      </c>
      <c r="O13" s="41">
        <f>IF(Settings!C25="","",Settings!C25)</f>
        <v/>
      </c>
      <c r="P13" s="41">
        <f>IF(Settings!D25="","",Settings!D25)</f>
        <v/>
      </c>
      <c r="Q13" s="41">
        <f>IF(Settings!E25="","",Settings!E25)</f>
        <v/>
      </c>
      <c r="R13" s="42">
        <f>IF(OR(Q13="",P13=""),"",Q13-P13)</f>
        <v/>
      </c>
      <c r="S13" s="42">
        <f>IF(OR(OR(Q13="",P13=""),H13="",H13=0),"",(Q13-P13)/(6*H13))</f>
        <v/>
      </c>
      <c r="T13" s="42">
        <f>IF(OR(OR(Q13="",P13=""),H13="",H13=0),"",MIN(Q13-C13,C13-P13)/(3*H13))</f>
        <v/>
      </c>
      <c r="U13" s="42">
        <f>IF(OR(OR(Q13="",P13=""),I13="",I13=0),"",(Q13-P13)/(6*I13))</f>
        <v/>
      </c>
      <c r="V13" s="42">
        <f>IF(OR(OR(Q13="",P13=""),I13="",I13=0),"",MIN(Q13-C13,C13-P13)/(3*I13))</f>
        <v/>
      </c>
      <c r="W13" s="16">
        <f>IF(M13="","",IF(OR(MAX('Data Entry'!$P$5:$P$10004)&gt;J13,MIN('Data Entry'!$P$5:$P$10004)&lt;L13),"OUT","IN"))</f>
        <v/>
      </c>
      <c r="X13" s="16">
        <f>IF(OR(OR(Q13="",P13=""),B13=0),"",IF(OR(MAX('Data Entry'!$P$5:$P$10004)&gt;Q13,MIN('Data Entry'!$P$5:$P$10004)&lt;P13),"FAIL","PASS"))</f>
        <v/>
      </c>
      <c r="Y13" s="16">
        <f>IF(T13="","No spec",IF(T13&gt;=1.33,"Capable",IF(T13&gt;=1,"Marginal","Not capable")))</f>
        <v/>
      </c>
    </row>
    <row r="14">
      <c r="A14" s="16">
        <f>IF(Settings!G26="Y",Settings!B26,"")</f>
        <v/>
      </c>
      <c r="B14" s="40">
        <f>'Data Entry'!Q10009</f>
        <v/>
      </c>
      <c r="C14" s="41">
        <f>'Data Entry'!Q10010</f>
        <v/>
      </c>
      <c r="D14" s="41">
        <f>'Data Entry'!Q10021</f>
        <v/>
      </c>
      <c r="E14" s="41">
        <f>'Data Entry'!Q10011</f>
        <v/>
      </c>
      <c r="F14" s="41">
        <f>'Data Entry'!Q10012</f>
        <v/>
      </c>
      <c r="G14" s="41">
        <f>'Data Entry'!Q10013</f>
        <v/>
      </c>
      <c r="H14" s="41">
        <f>'Data Entry'!Q10016</f>
        <v/>
      </c>
      <c r="I14" s="41">
        <f>'Data Entry'!Q10014</f>
        <v/>
      </c>
      <c r="J14" s="41">
        <f>'Data Entry'!Q10017</f>
        <v/>
      </c>
      <c r="K14" s="41">
        <f>'Data Entry'!Q10018</f>
        <v/>
      </c>
      <c r="L14" s="41">
        <f>'Data Entry'!Q10019</f>
        <v/>
      </c>
      <c r="M14" s="41">
        <f>'Data Entry'!Q10015</f>
        <v/>
      </c>
      <c r="N14" s="41">
        <f>'Data Entry'!Q10020</f>
        <v/>
      </c>
      <c r="O14" s="41">
        <f>IF(Settings!C26="","",Settings!C26)</f>
        <v/>
      </c>
      <c r="P14" s="41">
        <f>IF(Settings!D26="","",Settings!D26)</f>
        <v/>
      </c>
      <c r="Q14" s="41">
        <f>IF(Settings!E26="","",Settings!E26)</f>
        <v/>
      </c>
      <c r="R14" s="42">
        <f>IF(OR(Q14="",P14=""),"",Q14-P14)</f>
        <v/>
      </c>
      <c r="S14" s="42">
        <f>IF(OR(OR(Q14="",P14=""),H14="",H14=0),"",(Q14-P14)/(6*H14))</f>
        <v/>
      </c>
      <c r="T14" s="42">
        <f>IF(OR(OR(Q14="",P14=""),H14="",H14=0),"",MIN(Q14-C14,C14-P14)/(3*H14))</f>
        <v/>
      </c>
      <c r="U14" s="42">
        <f>IF(OR(OR(Q14="",P14=""),I14="",I14=0),"",(Q14-P14)/(6*I14))</f>
        <v/>
      </c>
      <c r="V14" s="42">
        <f>IF(OR(OR(Q14="",P14=""),I14="",I14=0),"",MIN(Q14-C14,C14-P14)/(3*I14))</f>
        <v/>
      </c>
      <c r="W14" s="16">
        <f>IF(M14="","",IF(OR(MAX('Data Entry'!$Q$5:$Q$10004)&gt;J14,MIN('Data Entry'!$Q$5:$Q$10004)&lt;L14),"OUT","IN"))</f>
        <v/>
      </c>
      <c r="X14" s="16">
        <f>IF(OR(OR(Q14="",P14=""),B14=0),"",IF(OR(MAX('Data Entry'!$Q$5:$Q$10004)&gt;Q14,MIN('Data Entry'!$Q$5:$Q$10004)&lt;P14),"FAIL","PASS"))</f>
        <v/>
      </c>
      <c r="Y14" s="16">
        <f>IF(T14="","No spec",IF(T14&gt;=1.33,"Capable",IF(T14&gt;=1,"Marginal","Not capable")))</f>
        <v/>
      </c>
    </row>
    <row r="15">
      <c r="A15" s="16">
        <f>IF(Settings!G27="Y",Settings!B27,"")</f>
        <v/>
      </c>
      <c r="B15" s="40">
        <f>'Data Entry'!R10009</f>
        <v/>
      </c>
      <c r="C15" s="41">
        <f>'Data Entry'!R10010</f>
        <v/>
      </c>
      <c r="D15" s="41">
        <f>'Data Entry'!R10021</f>
        <v/>
      </c>
      <c r="E15" s="41">
        <f>'Data Entry'!R10011</f>
        <v/>
      </c>
      <c r="F15" s="41">
        <f>'Data Entry'!R10012</f>
        <v/>
      </c>
      <c r="G15" s="41">
        <f>'Data Entry'!R10013</f>
        <v/>
      </c>
      <c r="H15" s="41">
        <f>'Data Entry'!R10016</f>
        <v/>
      </c>
      <c r="I15" s="41">
        <f>'Data Entry'!R10014</f>
        <v/>
      </c>
      <c r="J15" s="41">
        <f>'Data Entry'!R10017</f>
        <v/>
      </c>
      <c r="K15" s="41">
        <f>'Data Entry'!R10018</f>
        <v/>
      </c>
      <c r="L15" s="41">
        <f>'Data Entry'!R10019</f>
        <v/>
      </c>
      <c r="M15" s="41">
        <f>'Data Entry'!R10015</f>
        <v/>
      </c>
      <c r="N15" s="41">
        <f>'Data Entry'!R10020</f>
        <v/>
      </c>
      <c r="O15" s="41">
        <f>IF(Settings!C27="","",Settings!C27)</f>
        <v/>
      </c>
      <c r="P15" s="41">
        <f>IF(Settings!D27="","",Settings!D27)</f>
        <v/>
      </c>
      <c r="Q15" s="41">
        <f>IF(Settings!E27="","",Settings!E27)</f>
        <v/>
      </c>
      <c r="R15" s="42">
        <f>IF(OR(Q15="",P15=""),"",Q15-P15)</f>
        <v/>
      </c>
      <c r="S15" s="42">
        <f>IF(OR(OR(Q15="",P15=""),H15="",H15=0),"",(Q15-P15)/(6*H15))</f>
        <v/>
      </c>
      <c r="T15" s="42">
        <f>IF(OR(OR(Q15="",P15=""),H15="",H15=0),"",MIN(Q15-C15,C15-P15)/(3*H15))</f>
        <v/>
      </c>
      <c r="U15" s="42">
        <f>IF(OR(OR(Q15="",P15=""),I15="",I15=0),"",(Q15-P15)/(6*I15))</f>
        <v/>
      </c>
      <c r="V15" s="42">
        <f>IF(OR(OR(Q15="",P15=""),I15="",I15=0),"",MIN(Q15-C15,C15-P15)/(3*I15))</f>
        <v/>
      </c>
      <c r="W15" s="16">
        <f>IF(M15="","",IF(OR(MAX('Data Entry'!$R$5:$R$10004)&gt;J15,MIN('Data Entry'!$R$5:$R$10004)&lt;L15),"OUT","IN"))</f>
        <v/>
      </c>
      <c r="X15" s="16">
        <f>IF(OR(OR(Q15="",P15=""),B15=0),"",IF(OR(MAX('Data Entry'!$R$5:$R$10004)&gt;Q15,MIN('Data Entry'!$R$5:$R$10004)&lt;P15),"FAIL","PASS"))</f>
        <v/>
      </c>
      <c r="Y15" s="16">
        <f>IF(T15="","No spec",IF(T15&gt;=1.33,"Capable",IF(T15&gt;=1,"Marginal","Not capable")))</f>
        <v/>
      </c>
    </row>
    <row r="16">
      <c r="A16" s="16">
        <f>IF(Settings!G28="Y",Settings!B28,"")</f>
        <v/>
      </c>
      <c r="B16" s="40">
        <f>'Data Entry'!S10009</f>
        <v/>
      </c>
      <c r="C16" s="41">
        <f>'Data Entry'!S10010</f>
        <v/>
      </c>
      <c r="D16" s="41">
        <f>'Data Entry'!S10021</f>
        <v/>
      </c>
      <c r="E16" s="41">
        <f>'Data Entry'!S10011</f>
        <v/>
      </c>
      <c r="F16" s="41">
        <f>'Data Entry'!S10012</f>
        <v/>
      </c>
      <c r="G16" s="41">
        <f>'Data Entry'!S10013</f>
        <v/>
      </c>
      <c r="H16" s="41">
        <f>'Data Entry'!S10016</f>
        <v/>
      </c>
      <c r="I16" s="41">
        <f>'Data Entry'!S10014</f>
        <v/>
      </c>
      <c r="J16" s="41">
        <f>'Data Entry'!S10017</f>
        <v/>
      </c>
      <c r="K16" s="41">
        <f>'Data Entry'!S10018</f>
        <v/>
      </c>
      <c r="L16" s="41">
        <f>'Data Entry'!S10019</f>
        <v/>
      </c>
      <c r="M16" s="41">
        <f>'Data Entry'!S10015</f>
        <v/>
      </c>
      <c r="N16" s="41">
        <f>'Data Entry'!S10020</f>
        <v/>
      </c>
      <c r="O16" s="41">
        <f>IF(Settings!C28="","",Settings!C28)</f>
        <v/>
      </c>
      <c r="P16" s="41">
        <f>IF(Settings!D28="","",Settings!D28)</f>
        <v/>
      </c>
      <c r="Q16" s="41">
        <f>IF(Settings!E28="","",Settings!E28)</f>
        <v/>
      </c>
      <c r="R16" s="42">
        <f>IF(OR(Q16="",P16=""),"",Q16-P16)</f>
        <v/>
      </c>
      <c r="S16" s="42">
        <f>IF(OR(OR(Q16="",P16=""),H16="",H16=0),"",(Q16-P16)/(6*H16))</f>
        <v/>
      </c>
      <c r="T16" s="42">
        <f>IF(OR(OR(Q16="",P16=""),H16="",H16=0),"",MIN(Q16-C16,C16-P16)/(3*H16))</f>
        <v/>
      </c>
      <c r="U16" s="42">
        <f>IF(OR(OR(Q16="",P16=""),I16="",I16=0),"",(Q16-P16)/(6*I16))</f>
        <v/>
      </c>
      <c r="V16" s="42">
        <f>IF(OR(OR(Q16="",P16=""),I16="",I16=0),"",MIN(Q16-C16,C16-P16)/(3*I16))</f>
        <v/>
      </c>
      <c r="W16" s="16">
        <f>IF(M16="","",IF(OR(MAX('Data Entry'!$S$5:$S$10004)&gt;J16,MIN('Data Entry'!$S$5:$S$10004)&lt;L16),"OUT","IN"))</f>
        <v/>
      </c>
      <c r="X16" s="16">
        <f>IF(OR(OR(Q16="",P16=""),B16=0),"",IF(OR(MAX('Data Entry'!$S$5:$S$10004)&gt;Q16,MIN('Data Entry'!$S$5:$S$10004)&lt;P16),"FAIL","PASS"))</f>
        <v/>
      </c>
      <c r="Y16" s="16">
        <f>IF(T16="","No spec",IF(T16&gt;=1.33,"Capable",IF(T16&gt;=1,"Marginal","Not capable")))</f>
        <v/>
      </c>
    </row>
    <row r="17">
      <c r="A17" s="16">
        <f>IF(Settings!G29="Y",Settings!B29,"")</f>
        <v/>
      </c>
      <c r="B17" s="40">
        <f>'Data Entry'!T10009</f>
        <v/>
      </c>
      <c r="C17" s="41">
        <f>'Data Entry'!T10010</f>
        <v/>
      </c>
      <c r="D17" s="41">
        <f>'Data Entry'!T10021</f>
        <v/>
      </c>
      <c r="E17" s="41">
        <f>'Data Entry'!T10011</f>
        <v/>
      </c>
      <c r="F17" s="41">
        <f>'Data Entry'!T10012</f>
        <v/>
      </c>
      <c r="G17" s="41">
        <f>'Data Entry'!T10013</f>
        <v/>
      </c>
      <c r="H17" s="41">
        <f>'Data Entry'!T10016</f>
        <v/>
      </c>
      <c r="I17" s="41">
        <f>'Data Entry'!T10014</f>
        <v/>
      </c>
      <c r="J17" s="41">
        <f>'Data Entry'!T10017</f>
        <v/>
      </c>
      <c r="K17" s="41">
        <f>'Data Entry'!T10018</f>
        <v/>
      </c>
      <c r="L17" s="41">
        <f>'Data Entry'!T10019</f>
        <v/>
      </c>
      <c r="M17" s="41">
        <f>'Data Entry'!T10015</f>
        <v/>
      </c>
      <c r="N17" s="41">
        <f>'Data Entry'!T10020</f>
        <v/>
      </c>
      <c r="O17" s="41">
        <f>IF(Settings!C29="","",Settings!C29)</f>
        <v/>
      </c>
      <c r="P17" s="41">
        <f>IF(Settings!D29="","",Settings!D29)</f>
        <v/>
      </c>
      <c r="Q17" s="41">
        <f>IF(Settings!E29="","",Settings!E29)</f>
        <v/>
      </c>
      <c r="R17" s="42">
        <f>IF(OR(Q17="",P17=""),"",Q17-P17)</f>
        <v/>
      </c>
      <c r="S17" s="42">
        <f>IF(OR(OR(Q17="",P17=""),H17="",H17=0),"",(Q17-P17)/(6*H17))</f>
        <v/>
      </c>
      <c r="T17" s="42">
        <f>IF(OR(OR(Q17="",P17=""),H17="",H17=0),"",MIN(Q17-C17,C17-P17)/(3*H17))</f>
        <v/>
      </c>
      <c r="U17" s="42">
        <f>IF(OR(OR(Q17="",P17=""),I17="",I17=0),"",(Q17-P17)/(6*I17))</f>
        <v/>
      </c>
      <c r="V17" s="42">
        <f>IF(OR(OR(Q17="",P17=""),I17="",I17=0),"",MIN(Q17-C17,C17-P17)/(3*I17))</f>
        <v/>
      </c>
      <c r="W17" s="16">
        <f>IF(M17="","",IF(OR(MAX('Data Entry'!$T$5:$T$10004)&gt;J17,MIN('Data Entry'!$T$5:$T$10004)&lt;L17),"OUT","IN"))</f>
        <v/>
      </c>
      <c r="X17" s="16">
        <f>IF(OR(OR(Q17="",P17=""),B17=0),"",IF(OR(MAX('Data Entry'!$T$5:$T$10004)&gt;Q17,MIN('Data Entry'!$T$5:$T$10004)&lt;P17),"FAIL","PASS"))</f>
        <v/>
      </c>
      <c r="Y17" s="16">
        <f>IF(T17="","No spec",IF(T17&gt;=1.33,"Capable",IF(T17&gt;=1,"Marginal","Not capable")))</f>
        <v/>
      </c>
    </row>
    <row r="18">
      <c r="A18" s="16">
        <f>IF(Settings!G30="Y",Settings!B30,"")</f>
        <v/>
      </c>
      <c r="B18" s="40">
        <f>'Data Entry'!U10009</f>
        <v/>
      </c>
      <c r="C18" s="41">
        <f>'Data Entry'!U10010</f>
        <v/>
      </c>
      <c r="D18" s="41">
        <f>'Data Entry'!U10021</f>
        <v/>
      </c>
      <c r="E18" s="41">
        <f>'Data Entry'!U10011</f>
        <v/>
      </c>
      <c r="F18" s="41">
        <f>'Data Entry'!U10012</f>
        <v/>
      </c>
      <c r="G18" s="41">
        <f>'Data Entry'!U10013</f>
        <v/>
      </c>
      <c r="H18" s="41">
        <f>'Data Entry'!U10016</f>
        <v/>
      </c>
      <c r="I18" s="41">
        <f>'Data Entry'!U10014</f>
        <v/>
      </c>
      <c r="J18" s="41">
        <f>'Data Entry'!U10017</f>
        <v/>
      </c>
      <c r="K18" s="41">
        <f>'Data Entry'!U10018</f>
        <v/>
      </c>
      <c r="L18" s="41">
        <f>'Data Entry'!U10019</f>
        <v/>
      </c>
      <c r="M18" s="41">
        <f>'Data Entry'!U10015</f>
        <v/>
      </c>
      <c r="N18" s="41">
        <f>'Data Entry'!U10020</f>
        <v/>
      </c>
      <c r="O18" s="41">
        <f>IF(Settings!C30="","",Settings!C30)</f>
        <v/>
      </c>
      <c r="P18" s="41">
        <f>IF(Settings!D30="","",Settings!D30)</f>
        <v/>
      </c>
      <c r="Q18" s="41">
        <f>IF(Settings!E30="","",Settings!E30)</f>
        <v/>
      </c>
      <c r="R18" s="42">
        <f>IF(OR(Q18="",P18=""),"",Q18-P18)</f>
        <v/>
      </c>
      <c r="S18" s="42">
        <f>IF(OR(OR(Q18="",P18=""),H18="",H18=0),"",(Q18-P18)/(6*H18))</f>
        <v/>
      </c>
      <c r="T18" s="42">
        <f>IF(OR(OR(Q18="",P18=""),H18="",H18=0),"",MIN(Q18-C18,C18-P18)/(3*H18))</f>
        <v/>
      </c>
      <c r="U18" s="42">
        <f>IF(OR(OR(Q18="",P18=""),I18="",I18=0),"",(Q18-P18)/(6*I18))</f>
        <v/>
      </c>
      <c r="V18" s="42">
        <f>IF(OR(OR(Q18="",P18=""),I18="",I18=0),"",MIN(Q18-C18,C18-P18)/(3*I18))</f>
        <v/>
      </c>
      <c r="W18" s="16">
        <f>IF(M18="","",IF(OR(MAX('Data Entry'!$U$5:$U$10004)&gt;J18,MIN('Data Entry'!$U$5:$U$10004)&lt;L18),"OUT","IN"))</f>
        <v/>
      </c>
      <c r="X18" s="16">
        <f>IF(OR(OR(Q18="",P18=""),B18=0),"",IF(OR(MAX('Data Entry'!$U$5:$U$10004)&gt;Q18,MIN('Data Entry'!$U$5:$U$10004)&lt;P18),"FAIL","PASS"))</f>
        <v/>
      </c>
      <c r="Y18" s="16">
        <f>IF(T18="","No spec",IF(T18&gt;=1.33,"Capable",IF(T18&gt;=1,"Marginal","Not capable")))</f>
        <v/>
      </c>
    </row>
    <row r="19">
      <c r="A19" s="16">
        <f>IF(Settings!G31="Y",Settings!B31,"")</f>
        <v/>
      </c>
      <c r="B19" s="40">
        <f>'Data Entry'!V10009</f>
        <v/>
      </c>
      <c r="C19" s="41">
        <f>'Data Entry'!V10010</f>
        <v/>
      </c>
      <c r="D19" s="41">
        <f>'Data Entry'!V10021</f>
        <v/>
      </c>
      <c r="E19" s="41">
        <f>'Data Entry'!V10011</f>
        <v/>
      </c>
      <c r="F19" s="41">
        <f>'Data Entry'!V10012</f>
        <v/>
      </c>
      <c r="G19" s="41">
        <f>'Data Entry'!V10013</f>
        <v/>
      </c>
      <c r="H19" s="41">
        <f>'Data Entry'!V10016</f>
        <v/>
      </c>
      <c r="I19" s="41">
        <f>'Data Entry'!V10014</f>
        <v/>
      </c>
      <c r="J19" s="41">
        <f>'Data Entry'!V10017</f>
        <v/>
      </c>
      <c r="K19" s="41">
        <f>'Data Entry'!V10018</f>
        <v/>
      </c>
      <c r="L19" s="41">
        <f>'Data Entry'!V10019</f>
        <v/>
      </c>
      <c r="M19" s="41">
        <f>'Data Entry'!V10015</f>
        <v/>
      </c>
      <c r="N19" s="41">
        <f>'Data Entry'!V10020</f>
        <v/>
      </c>
      <c r="O19" s="41">
        <f>IF(Settings!C31="","",Settings!C31)</f>
        <v/>
      </c>
      <c r="P19" s="41">
        <f>IF(Settings!D31="","",Settings!D31)</f>
        <v/>
      </c>
      <c r="Q19" s="41">
        <f>IF(Settings!E31="","",Settings!E31)</f>
        <v/>
      </c>
      <c r="R19" s="42">
        <f>IF(OR(Q19="",P19=""),"",Q19-P19)</f>
        <v/>
      </c>
      <c r="S19" s="42">
        <f>IF(OR(OR(Q19="",P19=""),H19="",H19=0),"",(Q19-P19)/(6*H19))</f>
        <v/>
      </c>
      <c r="T19" s="42">
        <f>IF(OR(OR(Q19="",P19=""),H19="",H19=0),"",MIN(Q19-C19,C19-P19)/(3*H19))</f>
        <v/>
      </c>
      <c r="U19" s="42">
        <f>IF(OR(OR(Q19="",P19=""),I19="",I19=0),"",(Q19-P19)/(6*I19))</f>
        <v/>
      </c>
      <c r="V19" s="42">
        <f>IF(OR(OR(Q19="",P19=""),I19="",I19=0),"",MIN(Q19-C19,C19-P19)/(3*I19))</f>
        <v/>
      </c>
      <c r="W19" s="16">
        <f>IF(M19="","",IF(OR(MAX('Data Entry'!$V$5:$V$10004)&gt;J19,MIN('Data Entry'!$V$5:$V$10004)&lt;L19),"OUT","IN"))</f>
        <v/>
      </c>
      <c r="X19" s="16">
        <f>IF(OR(OR(Q19="",P19=""),B19=0),"",IF(OR(MAX('Data Entry'!$V$5:$V$10004)&gt;Q19,MIN('Data Entry'!$V$5:$V$10004)&lt;P19),"FAIL","PASS"))</f>
        <v/>
      </c>
      <c r="Y19" s="16">
        <f>IF(T19="","No spec",IF(T19&gt;=1.33,"Capable",IF(T19&gt;=1,"Marginal","Not capable")))</f>
        <v/>
      </c>
    </row>
    <row r="20">
      <c r="A20" s="16">
        <f>IF(Settings!G32="Y",Settings!B32,"")</f>
        <v/>
      </c>
      <c r="B20" s="40">
        <f>'Data Entry'!W10009</f>
        <v/>
      </c>
      <c r="C20" s="41">
        <f>'Data Entry'!W10010</f>
        <v/>
      </c>
      <c r="D20" s="41">
        <f>'Data Entry'!W10021</f>
        <v/>
      </c>
      <c r="E20" s="41">
        <f>'Data Entry'!W10011</f>
        <v/>
      </c>
      <c r="F20" s="41">
        <f>'Data Entry'!W10012</f>
        <v/>
      </c>
      <c r="G20" s="41">
        <f>'Data Entry'!W10013</f>
        <v/>
      </c>
      <c r="H20" s="41">
        <f>'Data Entry'!W10016</f>
        <v/>
      </c>
      <c r="I20" s="41">
        <f>'Data Entry'!W10014</f>
        <v/>
      </c>
      <c r="J20" s="41">
        <f>'Data Entry'!W10017</f>
        <v/>
      </c>
      <c r="K20" s="41">
        <f>'Data Entry'!W10018</f>
        <v/>
      </c>
      <c r="L20" s="41">
        <f>'Data Entry'!W10019</f>
        <v/>
      </c>
      <c r="M20" s="41">
        <f>'Data Entry'!W10015</f>
        <v/>
      </c>
      <c r="N20" s="41">
        <f>'Data Entry'!W10020</f>
        <v/>
      </c>
      <c r="O20" s="41">
        <f>IF(Settings!C32="","",Settings!C32)</f>
        <v/>
      </c>
      <c r="P20" s="41">
        <f>IF(Settings!D32="","",Settings!D32)</f>
        <v/>
      </c>
      <c r="Q20" s="41">
        <f>IF(Settings!E32="","",Settings!E32)</f>
        <v/>
      </c>
      <c r="R20" s="42">
        <f>IF(OR(Q20="",P20=""),"",Q20-P20)</f>
        <v/>
      </c>
      <c r="S20" s="42">
        <f>IF(OR(OR(Q20="",P20=""),H20="",H20=0),"",(Q20-P20)/(6*H20))</f>
        <v/>
      </c>
      <c r="T20" s="42">
        <f>IF(OR(OR(Q20="",P20=""),H20="",H20=0),"",MIN(Q20-C20,C20-P20)/(3*H20))</f>
        <v/>
      </c>
      <c r="U20" s="42">
        <f>IF(OR(OR(Q20="",P20=""),I20="",I20=0),"",(Q20-P20)/(6*I20))</f>
        <v/>
      </c>
      <c r="V20" s="42">
        <f>IF(OR(OR(Q20="",P20=""),I20="",I20=0),"",MIN(Q20-C20,C20-P20)/(3*I20))</f>
        <v/>
      </c>
      <c r="W20" s="16">
        <f>IF(M20="","",IF(OR(MAX('Data Entry'!$W$5:$W$10004)&gt;J20,MIN('Data Entry'!$W$5:$W$10004)&lt;L20),"OUT","IN"))</f>
        <v/>
      </c>
      <c r="X20" s="16">
        <f>IF(OR(OR(Q20="",P20=""),B20=0),"",IF(OR(MAX('Data Entry'!$W$5:$W$10004)&gt;Q20,MIN('Data Entry'!$W$5:$W$10004)&lt;P20),"FAIL","PASS"))</f>
        <v/>
      </c>
      <c r="Y20" s="16">
        <f>IF(T20="","No spec",IF(T20&gt;=1.33,"Capable",IF(T20&gt;=1,"Marginal","Not capable")))</f>
        <v/>
      </c>
    </row>
    <row r="21">
      <c r="A21" s="16">
        <f>IF(Settings!G33="Y",Settings!B33,"")</f>
        <v/>
      </c>
      <c r="B21" s="40">
        <f>'Data Entry'!X10009</f>
        <v/>
      </c>
      <c r="C21" s="41">
        <f>'Data Entry'!X10010</f>
        <v/>
      </c>
      <c r="D21" s="41">
        <f>'Data Entry'!X10021</f>
        <v/>
      </c>
      <c r="E21" s="41">
        <f>'Data Entry'!X10011</f>
        <v/>
      </c>
      <c r="F21" s="41">
        <f>'Data Entry'!X10012</f>
        <v/>
      </c>
      <c r="G21" s="41">
        <f>'Data Entry'!X10013</f>
        <v/>
      </c>
      <c r="H21" s="41">
        <f>'Data Entry'!X10016</f>
        <v/>
      </c>
      <c r="I21" s="41">
        <f>'Data Entry'!X10014</f>
        <v/>
      </c>
      <c r="J21" s="41">
        <f>'Data Entry'!X10017</f>
        <v/>
      </c>
      <c r="K21" s="41">
        <f>'Data Entry'!X10018</f>
        <v/>
      </c>
      <c r="L21" s="41">
        <f>'Data Entry'!X10019</f>
        <v/>
      </c>
      <c r="M21" s="41">
        <f>'Data Entry'!X10015</f>
        <v/>
      </c>
      <c r="N21" s="41">
        <f>'Data Entry'!X10020</f>
        <v/>
      </c>
      <c r="O21" s="41">
        <f>IF(Settings!C33="","",Settings!C33)</f>
        <v/>
      </c>
      <c r="P21" s="41">
        <f>IF(Settings!D33="","",Settings!D33)</f>
        <v/>
      </c>
      <c r="Q21" s="41">
        <f>IF(Settings!E33="","",Settings!E33)</f>
        <v/>
      </c>
      <c r="R21" s="42">
        <f>IF(OR(Q21="",P21=""),"",Q21-P21)</f>
        <v/>
      </c>
      <c r="S21" s="42">
        <f>IF(OR(OR(Q21="",P21=""),H21="",H21=0),"",(Q21-P21)/(6*H21))</f>
        <v/>
      </c>
      <c r="T21" s="42">
        <f>IF(OR(OR(Q21="",P21=""),H21="",H21=0),"",MIN(Q21-C21,C21-P21)/(3*H21))</f>
        <v/>
      </c>
      <c r="U21" s="42">
        <f>IF(OR(OR(Q21="",P21=""),I21="",I21=0),"",(Q21-P21)/(6*I21))</f>
        <v/>
      </c>
      <c r="V21" s="42">
        <f>IF(OR(OR(Q21="",P21=""),I21="",I21=0),"",MIN(Q21-C21,C21-P21)/(3*I21))</f>
        <v/>
      </c>
      <c r="W21" s="16">
        <f>IF(M21="","",IF(OR(MAX('Data Entry'!$X$5:$X$10004)&gt;J21,MIN('Data Entry'!$X$5:$X$10004)&lt;L21),"OUT","IN"))</f>
        <v/>
      </c>
      <c r="X21" s="16">
        <f>IF(OR(OR(Q21="",P21=""),B21=0),"",IF(OR(MAX('Data Entry'!$X$5:$X$10004)&gt;Q21,MIN('Data Entry'!$X$5:$X$10004)&lt;P21),"FAIL","PASS"))</f>
        <v/>
      </c>
      <c r="Y21" s="16">
        <f>IF(T21="","No spec",IF(T21&gt;=1.33,"Capable",IF(T21&gt;=1,"Marginal","Not capable")))</f>
        <v/>
      </c>
    </row>
    <row r="22">
      <c r="A22" s="16">
        <f>IF(Settings!G34="Y",Settings!B34,"")</f>
        <v/>
      </c>
      <c r="B22" s="40">
        <f>'Data Entry'!Y10009</f>
        <v/>
      </c>
      <c r="C22" s="41">
        <f>'Data Entry'!Y10010</f>
        <v/>
      </c>
      <c r="D22" s="41">
        <f>'Data Entry'!Y10021</f>
        <v/>
      </c>
      <c r="E22" s="41">
        <f>'Data Entry'!Y10011</f>
        <v/>
      </c>
      <c r="F22" s="41">
        <f>'Data Entry'!Y10012</f>
        <v/>
      </c>
      <c r="G22" s="41">
        <f>'Data Entry'!Y10013</f>
        <v/>
      </c>
      <c r="H22" s="41">
        <f>'Data Entry'!Y10016</f>
        <v/>
      </c>
      <c r="I22" s="41">
        <f>'Data Entry'!Y10014</f>
        <v/>
      </c>
      <c r="J22" s="41">
        <f>'Data Entry'!Y10017</f>
        <v/>
      </c>
      <c r="K22" s="41">
        <f>'Data Entry'!Y10018</f>
        <v/>
      </c>
      <c r="L22" s="41">
        <f>'Data Entry'!Y10019</f>
        <v/>
      </c>
      <c r="M22" s="41">
        <f>'Data Entry'!Y10015</f>
        <v/>
      </c>
      <c r="N22" s="41">
        <f>'Data Entry'!Y10020</f>
        <v/>
      </c>
      <c r="O22" s="41">
        <f>IF(Settings!C34="","",Settings!C34)</f>
        <v/>
      </c>
      <c r="P22" s="41">
        <f>IF(Settings!D34="","",Settings!D34)</f>
        <v/>
      </c>
      <c r="Q22" s="41">
        <f>IF(Settings!E34="","",Settings!E34)</f>
        <v/>
      </c>
      <c r="R22" s="42">
        <f>IF(OR(Q22="",P22=""),"",Q22-P22)</f>
        <v/>
      </c>
      <c r="S22" s="42">
        <f>IF(OR(OR(Q22="",P22=""),H22="",H22=0),"",(Q22-P22)/(6*H22))</f>
        <v/>
      </c>
      <c r="T22" s="42">
        <f>IF(OR(OR(Q22="",P22=""),H22="",H22=0),"",MIN(Q22-C22,C22-P22)/(3*H22))</f>
        <v/>
      </c>
      <c r="U22" s="42">
        <f>IF(OR(OR(Q22="",P22=""),I22="",I22=0),"",(Q22-P22)/(6*I22))</f>
        <v/>
      </c>
      <c r="V22" s="42">
        <f>IF(OR(OR(Q22="",P22=""),I22="",I22=0),"",MIN(Q22-C22,C22-P22)/(3*I22))</f>
        <v/>
      </c>
      <c r="W22" s="16">
        <f>IF(M22="","",IF(OR(MAX('Data Entry'!$Y$5:$Y$10004)&gt;J22,MIN('Data Entry'!$Y$5:$Y$10004)&lt;L22),"OUT","IN"))</f>
        <v/>
      </c>
      <c r="X22" s="16">
        <f>IF(OR(OR(Q22="",P22=""),B22=0),"",IF(OR(MAX('Data Entry'!$Y$5:$Y$10004)&gt;Q22,MIN('Data Entry'!$Y$5:$Y$10004)&lt;P22),"FAIL","PASS"))</f>
        <v/>
      </c>
      <c r="Y22" s="16">
        <f>IF(T22="","No spec",IF(T22&gt;=1.33,"Capable",IF(T22&gt;=1,"Marginal","Not capable")))</f>
        <v/>
      </c>
    </row>
    <row r="23">
      <c r="A23" s="16">
        <f>IF(Settings!G35="Y",Settings!B35,"")</f>
        <v/>
      </c>
      <c r="B23" s="40">
        <f>'Data Entry'!Z10009</f>
        <v/>
      </c>
      <c r="C23" s="41">
        <f>'Data Entry'!Z10010</f>
        <v/>
      </c>
      <c r="D23" s="41">
        <f>'Data Entry'!Z10021</f>
        <v/>
      </c>
      <c r="E23" s="41">
        <f>'Data Entry'!Z10011</f>
        <v/>
      </c>
      <c r="F23" s="41">
        <f>'Data Entry'!Z10012</f>
        <v/>
      </c>
      <c r="G23" s="41">
        <f>'Data Entry'!Z10013</f>
        <v/>
      </c>
      <c r="H23" s="41">
        <f>'Data Entry'!Z10016</f>
        <v/>
      </c>
      <c r="I23" s="41">
        <f>'Data Entry'!Z10014</f>
        <v/>
      </c>
      <c r="J23" s="41">
        <f>'Data Entry'!Z10017</f>
        <v/>
      </c>
      <c r="K23" s="41">
        <f>'Data Entry'!Z10018</f>
        <v/>
      </c>
      <c r="L23" s="41">
        <f>'Data Entry'!Z10019</f>
        <v/>
      </c>
      <c r="M23" s="41">
        <f>'Data Entry'!Z10015</f>
        <v/>
      </c>
      <c r="N23" s="41">
        <f>'Data Entry'!Z10020</f>
        <v/>
      </c>
      <c r="O23" s="41">
        <f>IF(Settings!C35="","",Settings!C35)</f>
        <v/>
      </c>
      <c r="P23" s="41">
        <f>IF(Settings!D35="","",Settings!D35)</f>
        <v/>
      </c>
      <c r="Q23" s="41">
        <f>IF(Settings!E35="","",Settings!E35)</f>
        <v/>
      </c>
      <c r="R23" s="42">
        <f>IF(OR(Q23="",P23=""),"",Q23-P23)</f>
        <v/>
      </c>
      <c r="S23" s="42">
        <f>IF(OR(OR(Q23="",P23=""),H23="",H23=0),"",(Q23-P23)/(6*H23))</f>
        <v/>
      </c>
      <c r="T23" s="42">
        <f>IF(OR(OR(Q23="",P23=""),H23="",H23=0),"",MIN(Q23-C23,C23-P23)/(3*H23))</f>
        <v/>
      </c>
      <c r="U23" s="42">
        <f>IF(OR(OR(Q23="",P23=""),I23="",I23=0),"",(Q23-P23)/(6*I23))</f>
        <v/>
      </c>
      <c r="V23" s="42">
        <f>IF(OR(OR(Q23="",P23=""),I23="",I23=0),"",MIN(Q23-C23,C23-P23)/(3*I23))</f>
        <v/>
      </c>
      <c r="W23" s="16">
        <f>IF(M23="","",IF(OR(MAX('Data Entry'!$Z$5:$Z$10004)&gt;J23,MIN('Data Entry'!$Z$5:$Z$10004)&lt;L23),"OUT","IN"))</f>
        <v/>
      </c>
      <c r="X23" s="16">
        <f>IF(OR(OR(Q23="",P23=""),B23=0),"",IF(OR(MAX('Data Entry'!$Z$5:$Z$10004)&gt;Q23,MIN('Data Entry'!$Z$5:$Z$10004)&lt;P23),"FAIL","PASS"))</f>
        <v/>
      </c>
      <c r="Y23" s="16">
        <f>IF(T23="","No spec",IF(T23&gt;=1.33,"Capable",IF(T23&gt;=1,"Marginal","Not capable")))</f>
        <v/>
      </c>
    </row>
    <row r="24">
      <c r="A24" s="16">
        <f>IF(Settings!G36="Y",Settings!B36,"")</f>
        <v/>
      </c>
      <c r="B24" s="40">
        <f>'Data Entry'!AA10009</f>
        <v/>
      </c>
      <c r="C24" s="41">
        <f>'Data Entry'!AA10010</f>
        <v/>
      </c>
      <c r="D24" s="41">
        <f>'Data Entry'!AA10021</f>
        <v/>
      </c>
      <c r="E24" s="41">
        <f>'Data Entry'!AA10011</f>
        <v/>
      </c>
      <c r="F24" s="41">
        <f>'Data Entry'!AA10012</f>
        <v/>
      </c>
      <c r="G24" s="41">
        <f>'Data Entry'!AA10013</f>
        <v/>
      </c>
      <c r="H24" s="41">
        <f>'Data Entry'!AA10016</f>
        <v/>
      </c>
      <c r="I24" s="41">
        <f>'Data Entry'!AA10014</f>
        <v/>
      </c>
      <c r="J24" s="41">
        <f>'Data Entry'!AA10017</f>
        <v/>
      </c>
      <c r="K24" s="41">
        <f>'Data Entry'!AA10018</f>
        <v/>
      </c>
      <c r="L24" s="41">
        <f>'Data Entry'!AA10019</f>
        <v/>
      </c>
      <c r="M24" s="41">
        <f>'Data Entry'!AA10015</f>
        <v/>
      </c>
      <c r="N24" s="41">
        <f>'Data Entry'!AA10020</f>
        <v/>
      </c>
      <c r="O24" s="41">
        <f>IF(Settings!C36="","",Settings!C36)</f>
        <v/>
      </c>
      <c r="P24" s="41">
        <f>IF(Settings!D36="","",Settings!D36)</f>
        <v/>
      </c>
      <c r="Q24" s="41">
        <f>IF(Settings!E36="","",Settings!E36)</f>
        <v/>
      </c>
      <c r="R24" s="42">
        <f>IF(OR(Q24="",P24=""),"",Q24-P24)</f>
        <v/>
      </c>
      <c r="S24" s="42">
        <f>IF(OR(OR(Q24="",P24=""),H24="",H24=0),"",(Q24-P24)/(6*H24))</f>
        <v/>
      </c>
      <c r="T24" s="42">
        <f>IF(OR(OR(Q24="",P24=""),H24="",H24=0),"",MIN(Q24-C24,C24-P24)/(3*H24))</f>
        <v/>
      </c>
      <c r="U24" s="42">
        <f>IF(OR(OR(Q24="",P24=""),I24="",I24=0),"",(Q24-P24)/(6*I24))</f>
        <v/>
      </c>
      <c r="V24" s="42">
        <f>IF(OR(OR(Q24="",P24=""),I24="",I24=0),"",MIN(Q24-C24,C24-P24)/(3*I24))</f>
        <v/>
      </c>
      <c r="W24" s="16">
        <f>IF(M24="","",IF(OR(MAX('Data Entry'!$AA$5:$AA$10004)&gt;J24,MIN('Data Entry'!$AA$5:$AA$10004)&lt;L24),"OUT","IN"))</f>
        <v/>
      </c>
      <c r="X24" s="16">
        <f>IF(OR(OR(Q24="",P24=""),B24=0),"",IF(OR(MAX('Data Entry'!$AA$5:$AA$10004)&gt;Q24,MIN('Data Entry'!$AA$5:$AA$10004)&lt;P24),"FAIL","PASS"))</f>
        <v/>
      </c>
      <c r="Y24" s="16">
        <f>IF(T24="","No spec",IF(T24&gt;=1.33,"Capable",IF(T24&gt;=1,"Marginal","Not capable")))</f>
        <v/>
      </c>
    </row>
    <row r="25">
      <c r="A25" s="16">
        <f>IF(Settings!G37="Y",Settings!B37,"")</f>
        <v/>
      </c>
      <c r="B25" s="40">
        <f>'Data Entry'!AB10009</f>
        <v/>
      </c>
      <c r="C25" s="41">
        <f>'Data Entry'!AB10010</f>
        <v/>
      </c>
      <c r="D25" s="41">
        <f>'Data Entry'!AB10021</f>
        <v/>
      </c>
      <c r="E25" s="41">
        <f>'Data Entry'!AB10011</f>
        <v/>
      </c>
      <c r="F25" s="41">
        <f>'Data Entry'!AB10012</f>
        <v/>
      </c>
      <c r="G25" s="41">
        <f>'Data Entry'!AB10013</f>
        <v/>
      </c>
      <c r="H25" s="41">
        <f>'Data Entry'!AB10016</f>
        <v/>
      </c>
      <c r="I25" s="41">
        <f>'Data Entry'!AB10014</f>
        <v/>
      </c>
      <c r="J25" s="41">
        <f>'Data Entry'!AB10017</f>
        <v/>
      </c>
      <c r="K25" s="41">
        <f>'Data Entry'!AB10018</f>
        <v/>
      </c>
      <c r="L25" s="41">
        <f>'Data Entry'!AB10019</f>
        <v/>
      </c>
      <c r="M25" s="41">
        <f>'Data Entry'!AB10015</f>
        <v/>
      </c>
      <c r="N25" s="41">
        <f>'Data Entry'!AB10020</f>
        <v/>
      </c>
      <c r="O25" s="41">
        <f>IF(Settings!C37="","",Settings!C37)</f>
        <v/>
      </c>
      <c r="P25" s="41">
        <f>IF(Settings!D37="","",Settings!D37)</f>
        <v/>
      </c>
      <c r="Q25" s="41">
        <f>IF(Settings!E37="","",Settings!E37)</f>
        <v/>
      </c>
      <c r="R25" s="42">
        <f>IF(OR(Q25="",P25=""),"",Q25-P25)</f>
        <v/>
      </c>
      <c r="S25" s="42">
        <f>IF(OR(OR(Q25="",P25=""),H25="",H25=0),"",(Q25-P25)/(6*H25))</f>
        <v/>
      </c>
      <c r="T25" s="42">
        <f>IF(OR(OR(Q25="",P25=""),H25="",H25=0),"",MIN(Q25-C25,C25-P25)/(3*H25))</f>
        <v/>
      </c>
      <c r="U25" s="42">
        <f>IF(OR(OR(Q25="",P25=""),I25="",I25=0),"",(Q25-P25)/(6*I25))</f>
        <v/>
      </c>
      <c r="V25" s="42">
        <f>IF(OR(OR(Q25="",P25=""),I25="",I25=0),"",MIN(Q25-C25,C25-P25)/(3*I25))</f>
        <v/>
      </c>
      <c r="W25" s="16">
        <f>IF(M25="","",IF(OR(MAX('Data Entry'!$AB$5:$AB$10004)&gt;J25,MIN('Data Entry'!$AB$5:$AB$10004)&lt;L25),"OUT","IN"))</f>
        <v/>
      </c>
      <c r="X25" s="16">
        <f>IF(OR(OR(Q25="",P25=""),B25=0),"",IF(OR(MAX('Data Entry'!$AB$5:$AB$10004)&gt;Q25,MIN('Data Entry'!$AB$5:$AB$10004)&lt;P25),"FAIL","PASS"))</f>
        <v/>
      </c>
      <c r="Y25" s="16">
        <f>IF(T25="","No spec",IF(T25&gt;=1.33,"Capable",IF(T25&gt;=1,"Marginal","Not capable")))</f>
        <v/>
      </c>
    </row>
    <row r="26">
      <c r="A26" s="16">
        <f>IF(Settings!G38="Y",Settings!B38,"")</f>
        <v/>
      </c>
      <c r="B26" s="40">
        <f>'Data Entry'!AC10009</f>
        <v/>
      </c>
      <c r="C26" s="41">
        <f>'Data Entry'!AC10010</f>
        <v/>
      </c>
      <c r="D26" s="41">
        <f>'Data Entry'!AC10021</f>
        <v/>
      </c>
      <c r="E26" s="41">
        <f>'Data Entry'!AC10011</f>
        <v/>
      </c>
      <c r="F26" s="41">
        <f>'Data Entry'!AC10012</f>
        <v/>
      </c>
      <c r="G26" s="41">
        <f>'Data Entry'!AC10013</f>
        <v/>
      </c>
      <c r="H26" s="41">
        <f>'Data Entry'!AC10016</f>
        <v/>
      </c>
      <c r="I26" s="41">
        <f>'Data Entry'!AC10014</f>
        <v/>
      </c>
      <c r="J26" s="41">
        <f>'Data Entry'!AC10017</f>
        <v/>
      </c>
      <c r="K26" s="41">
        <f>'Data Entry'!AC10018</f>
        <v/>
      </c>
      <c r="L26" s="41">
        <f>'Data Entry'!AC10019</f>
        <v/>
      </c>
      <c r="M26" s="41">
        <f>'Data Entry'!AC10015</f>
        <v/>
      </c>
      <c r="N26" s="41">
        <f>'Data Entry'!AC10020</f>
        <v/>
      </c>
      <c r="O26" s="41">
        <f>IF(Settings!C38="","",Settings!C38)</f>
        <v/>
      </c>
      <c r="P26" s="41">
        <f>IF(Settings!D38="","",Settings!D38)</f>
        <v/>
      </c>
      <c r="Q26" s="41">
        <f>IF(Settings!E38="","",Settings!E38)</f>
        <v/>
      </c>
      <c r="R26" s="42">
        <f>IF(OR(Q26="",P26=""),"",Q26-P26)</f>
        <v/>
      </c>
      <c r="S26" s="42">
        <f>IF(OR(OR(Q26="",P26=""),H26="",H26=0),"",(Q26-P26)/(6*H26))</f>
        <v/>
      </c>
      <c r="T26" s="42">
        <f>IF(OR(OR(Q26="",P26=""),H26="",H26=0),"",MIN(Q26-C26,C26-P26)/(3*H26))</f>
        <v/>
      </c>
      <c r="U26" s="42">
        <f>IF(OR(OR(Q26="",P26=""),I26="",I26=0),"",(Q26-P26)/(6*I26))</f>
        <v/>
      </c>
      <c r="V26" s="42">
        <f>IF(OR(OR(Q26="",P26=""),I26="",I26=0),"",MIN(Q26-C26,C26-P26)/(3*I26))</f>
        <v/>
      </c>
      <c r="W26" s="16">
        <f>IF(M26="","",IF(OR(MAX('Data Entry'!$AC$5:$AC$10004)&gt;J26,MIN('Data Entry'!$AC$5:$AC$10004)&lt;L26),"OUT","IN"))</f>
        <v/>
      </c>
      <c r="X26" s="16">
        <f>IF(OR(OR(Q26="",P26=""),B26=0),"",IF(OR(MAX('Data Entry'!$AC$5:$AC$10004)&gt;Q26,MIN('Data Entry'!$AC$5:$AC$10004)&lt;P26),"FAIL","PASS"))</f>
        <v/>
      </c>
      <c r="Y26" s="16">
        <f>IF(T26="","No spec",IF(T26&gt;=1.33,"Capable",IF(T26&gt;=1,"Marginal","Not capable")))</f>
        <v/>
      </c>
    </row>
    <row r="27">
      <c r="A27" s="16">
        <f>IF(Settings!G39="Y",Settings!B39,"")</f>
        <v/>
      </c>
      <c r="B27" s="40">
        <f>'Data Entry'!AD10009</f>
        <v/>
      </c>
      <c r="C27" s="41">
        <f>'Data Entry'!AD10010</f>
        <v/>
      </c>
      <c r="D27" s="41">
        <f>'Data Entry'!AD10021</f>
        <v/>
      </c>
      <c r="E27" s="41">
        <f>'Data Entry'!AD10011</f>
        <v/>
      </c>
      <c r="F27" s="41">
        <f>'Data Entry'!AD10012</f>
        <v/>
      </c>
      <c r="G27" s="41">
        <f>'Data Entry'!AD10013</f>
        <v/>
      </c>
      <c r="H27" s="41">
        <f>'Data Entry'!AD10016</f>
        <v/>
      </c>
      <c r="I27" s="41">
        <f>'Data Entry'!AD10014</f>
        <v/>
      </c>
      <c r="J27" s="41">
        <f>'Data Entry'!AD10017</f>
        <v/>
      </c>
      <c r="K27" s="41">
        <f>'Data Entry'!AD10018</f>
        <v/>
      </c>
      <c r="L27" s="41">
        <f>'Data Entry'!AD10019</f>
        <v/>
      </c>
      <c r="M27" s="41">
        <f>'Data Entry'!AD10015</f>
        <v/>
      </c>
      <c r="N27" s="41">
        <f>'Data Entry'!AD10020</f>
        <v/>
      </c>
      <c r="O27" s="41">
        <f>IF(Settings!C39="","",Settings!C39)</f>
        <v/>
      </c>
      <c r="P27" s="41">
        <f>IF(Settings!D39="","",Settings!D39)</f>
        <v/>
      </c>
      <c r="Q27" s="41">
        <f>IF(Settings!E39="","",Settings!E39)</f>
        <v/>
      </c>
      <c r="R27" s="42">
        <f>IF(OR(Q27="",P27=""),"",Q27-P27)</f>
        <v/>
      </c>
      <c r="S27" s="42">
        <f>IF(OR(OR(Q27="",P27=""),H27="",H27=0),"",(Q27-P27)/(6*H27))</f>
        <v/>
      </c>
      <c r="T27" s="42">
        <f>IF(OR(OR(Q27="",P27=""),H27="",H27=0),"",MIN(Q27-C27,C27-P27)/(3*H27))</f>
        <v/>
      </c>
      <c r="U27" s="42">
        <f>IF(OR(OR(Q27="",P27=""),I27="",I27=0),"",(Q27-P27)/(6*I27))</f>
        <v/>
      </c>
      <c r="V27" s="42">
        <f>IF(OR(OR(Q27="",P27=""),I27="",I27=0),"",MIN(Q27-C27,C27-P27)/(3*I27))</f>
        <v/>
      </c>
      <c r="W27" s="16">
        <f>IF(M27="","",IF(OR(MAX('Data Entry'!$AD$5:$AD$10004)&gt;J27,MIN('Data Entry'!$AD$5:$AD$10004)&lt;L27),"OUT","IN"))</f>
        <v/>
      </c>
      <c r="X27" s="16">
        <f>IF(OR(OR(Q27="",P27=""),B27=0),"",IF(OR(MAX('Data Entry'!$AD$5:$AD$10004)&gt;Q27,MIN('Data Entry'!$AD$5:$AD$10004)&lt;P27),"FAIL","PASS"))</f>
        <v/>
      </c>
      <c r="Y27" s="16">
        <f>IF(T27="","No spec",IF(T27&gt;=1.33,"Capable",IF(T27&gt;=1,"Marginal","Not capable")))</f>
        <v/>
      </c>
    </row>
    <row r="28">
      <c r="A28" s="16">
        <f>IF(Settings!G40="Y",Settings!B40,"")</f>
        <v/>
      </c>
      <c r="B28" s="40">
        <f>'Data Entry'!AE10009</f>
        <v/>
      </c>
      <c r="C28" s="41">
        <f>'Data Entry'!AE10010</f>
        <v/>
      </c>
      <c r="D28" s="41">
        <f>'Data Entry'!AE10021</f>
        <v/>
      </c>
      <c r="E28" s="41">
        <f>'Data Entry'!AE10011</f>
        <v/>
      </c>
      <c r="F28" s="41">
        <f>'Data Entry'!AE10012</f>
        <v/>
      </c>
      <c r="G28" s="41">
        <f>'Data Entry'!AE10013</f>
        <v/>
      </c>
      <c r="H28" s="41">
        <f>'Data Entry'!AE10016</f>
        <v/>
      </c>
      <c r="I28" s="41">
        <f>'Data Entry'!AE10014</f>
        <v/>
      </c>
      <c r="J28" s="41">
        <f>'Data Entry'!AE10017</f>
        <v/>
      </c>
      <c r="K28" s="41">
        <f>'Data Entry'!AE10018</f>
        <v/>
      </c>
      <c r="L28" s="41">
        <f>'Data Entry'!AE10019</f>
        <v/>
      </c>
      <c r="M28" s="41">
        <f>'Data Entry'!AE10015</f>
        <v/>
      </c>
      <c r="N28" s="41">
        <f>'Data Entry'!AE10020</f>
        <v/>
      </c>
      <c r="O28" s="41">
        <f>IF(Settings!C40="","",Settings!C40)</f>
        <v/>
      </c>
      <c r="P28" s="41">
        <f>IF(Settings!D40="","",Settings!D40)</f>
        <v/>
      </c>
      <c r="Q28" s="41">
        <f>IF(Settings!E40="","",Settings!E40)</f>
        <v/>
      </c>
      <c r="R28" s="42">
        <f>IF(OR(Q28="",P28=""),"",Q28-P28)</f>
        <v/>
      </c>
      <c r="S28" s="42">
        <f>IF(OR(OR(Q28="",P28=""),H28="",H28=0),"",(Q28-P28)/(6*H28))</f>
        <v/>
      </c>
      <c r="T28" s="42">
        <f>IF(OR(OR(Q28="",P28=""),H28="",H28=0),"",MIN(Q28-C28,C28-P28)/(3*H28))</f>
        <v/>
      </c>
      <c r="U28" s="42">
        <f>IF(OR(OR(Q28="",P28=""),I28="",I28=0),"",(Q28-P28)/(6*I28))</f>
        <v/>
      </c>
      <c r="V28" s="42">
        <f>IF(OR(OR(Q28="",P28=""),I28="",I28=0),"",MIN(Q28-C28,C28-P28)/(3*I28))</f>
        <v/>
      </c>
      <c r="W28" s="16">
        <f>IF(M28="","",IF(OR(MAX('Data Entry'!$AE$5:$AE$10004)&gt;J28,MIN('Data Entry'!$AE$5:$AE$10004)&lt;L28),"OUT","IN"))</f>
        <v/>
      </c>
      <c r="X28" s="16">
        <f>IF(OR(OR(Q28="",P28=""),B28=0),"",IF(OR(MAX('Data Entry'!$AE$5:$AE$10004)&gt;Q28,MIN('Data Entry'!$AE$5:$AE$10004)&lt;P28),"FAIL","PASS"))</f>
        <v/>
      </c>
      <c r="Y28" s="16">
        <f>IF(T28="","No spec",IF(T28&gt;=1.33,"Capable",IF(T28&gt;=1,"Marginal","Not capable")))</f>
        <v/>
      </c>
    </row>
    <row r="29">
      <c r="A29" s="16">
        <f>IF(Settings!G41="Y",Settings!B41,"")</f>
        <v/>
      </c>
      <c r="B29" s="40">
        <f>'Data Entry'!AF10009</f>
        <v/>
      </c>
      <c r="C29" s="41">
        <f>'Data Entry'!AF10010</f>
        <v/>
      </c>
      <c r="D29" s="41">
        <f>'Data Entry'!AF10021</f>
        <v/>
      </c>
      <c r="E29" s="41">
        <f>'Data Entry'!AF10011</f>
        <v/>
      </c>
      <c r="F29" s="41">
        <f>'Data Entry'!AF10012</f>
        <v/>
      </c>
      <c r="G29" s="41">
        <f>'Data Entry'!AF10013</f>
        <v/>
      </c>
      <c r="H29" s="41">
        <f>'Data Entry'!AF10016</f>
        <v/>
      </c>
      <c r="I29" s="41">
        <f>'Data Entry'!AF10014</f>
        <v/>
      </c>
      <c r="J29" s="41">
        <f>'Data Entry'!AF10017</f>
        <v/>
      </c>
      <c r="K29" s="41">
        <f>'Data Entry'!AF10018</f>
        <v/>
      </c>
      <c r="L29" s="41">
        <f>'Data Entry'!AF10019</f>
        <v/>
      </c>
      <c r="M29" s="41">
        <f>'Data Entry'!AF10015</f>
        <v/>
      </c>
      <c r="N29" s="41">
        <f>'Data Entry'!AF10020</f>
        <v/>
      </c>
      <c r="O29" s="41">
        <f>IF(Settings!C41="","",Settings!C41)</f>
        <v/>
      </c>
      <c r="P29" s="41">
        <f>IF(Settings!D41="","",Settings!D41)</f>
        <v/>
      </c>
      <c r="Q29" s="41">
        <f>IF(Settings!E41="","",Settings!E41)</f>
        <v/>
      </c>
      <c r="R29" s="42">
        <f>IF(OR(Q29="",P29=""),"",Q29-P29)</f>
        <v/>
      </c>
      <c r="S29" s="42">
        <f>IF(OR(OR(Q29="",P29=""),H29="",H29=0),"",(Q29-P29)/(6*H29))</f>
        <v/>
      </c>
      <c r="T29" s="42">
        <f>IF(OR(OR(Q29="",P29=""),H29="",H29=0),"",MIN(Q29-C29,C29-P29)/(3*H29))</f>
        <v/>
      </c>
      <c r="U29" s="42">
        <f>IF(OR(OR(Q29="",P29=""),I29="",I29=0),"",(Q29-P29)/(6*I29))</f>
        <v/>
      </c>
      <c r="V29" s="42">
        <f>IF(OR(OR(Q29="",P29=""),I29="",I29=0),"",MIN(Q29-C29,C29-P29)/(3*I29))</f>
        <v/>
      </c>
      <c r="W29" s="16">
        <f>IF(M29="","",IF(OR(MAX('Data Entry'!$AF$5:$AF$10004)&gt;J29,MIN('Data Entry'!$AF$5:$AF$10004)&lt;L29),"OUT","IN"))</f>
        <v/>
      </c>
      <c r="X29" s="16">
        <f>IF(OR(OR(Q29="",P29=""),B29=0),"",IF(OR(MAX('Data Entry'!$AF$5:$AF$10004)&gt;Q29,MIN('Data Entry'!$AF$5:$AF$10004)&lt;P29),"FAIL","PASS"))</f>
        <v/>
      </c>
      <c r="Y29" s="16">
        <f>IF(T29="","No spec",IF(T29&gt;=1.33,"Capable",IF(T29&gt;=1,"Marginal","Not capable")))</f>
        <v/>
      </c>
    </row>
    <row r="30">
      <c r="A30" s="16">
        <f>IF(Settings!G42="Y",Settings!B42,"")</f>
        <v/>
      </c>
      <c r="B30" s="40">
        <f>'Data Entry'!AG10009</f>
        <v/>
      </c>
      <c r="C30" s="41">
        <f>'Data Entry'!AG10010</f>
        <v/>
      </c>
      <c r="D30" s="41">
        <f>'Data Entry'!AG10021</f>
        <v/>
      </c>
      <c r="E30" s="41">
        <f>'Data Entry'!AG10011</f>
        <v/>
      </c>
      <c r="F30" s="41">
        <f>'Data Entry'!AG10012</f>
        <v/>
      </c>
      <c r="G30" s="41">
        <f>'Data Entry'!AG10013</f>
        <v/>
      </c>
      <c r="H30" s="41">
        <f>'Data Entry'!AG10016</f>
        <v/>
      </c>
      <c r="I30" s="41">
        <f>'Data Entry'!AG10014</f>
        <v/>
      </c>
      <c r="J30" s="41">
        <f>'Data Entry'!AG10017</f>
        <v/>
      </c>
      <c r="K30" s="41">
        <f>'Data Entry'!AG10018</f>
        <v/>
      </c>
      <c r="L30" s="41">
        <f>'Data Entry'!AG10019</f>
        <v/>
      </c>
      <c r="M30" s="41">
        <f>'Data Entry'!AG10015</f>
        <v/>
      </c>
      <c r="N30" s="41">
        <f>'Data Entry'!AG10020</f>
        <v/>
      </c>
      <c r="O30" s="41">
        <f>IF(Settings!C42="","",Settings!C42)</f>
        <v/>
      </c>
      <c r="P30" s="41">
        <f>IF(Settings!D42="","",Settings!D42)</f>
        <v/>
      </c>
      <c r="Q30" s="41">
        <f>IF(Settings!E42="","",Settings!E42)</f>
        <v/>
      </c>
      <c r="R30" s="42">
        <f>IF(OR(Q30="",P30=""),"",Q30-P30)</f>
        <v/>
      </c>
      <c r="S30" s="42">
        <f>IF(OR(OR(Q30="",P30=""),H30="",H30=0),"",(Q30-P30)/(6*H30))</f>
        <v/>
      </c>
      <c r="T30" s="42">
        <f>IF(OR(OR(Q30="",P30=""),H30="",H30=0),"",MIN(Q30-C30,C30-P30)/(3*H30))</f>
        <v/>
      </c>
      <c r="U30" s="42">
        <f>IF(OR(OR(Q30="",P30=""),I30="",I30=0),"",(Q30-P30)/(6*I30))</f>
        <v/>
      </c>
      <c r="V30" s="42">
        <f>IF(OR(OR(Q30="",P30=""),I30="",I30=0),"",MIN(Q30-C30,C30-P30)/(3*I30))</f>
        <v/>
      </c>
      <c r="W30" s="16">
        <f>IF(M30="","",IF(OR(MAX('Data Entry'!$AG$5:$AG$10004)&gt;J30,MIN('Data Entry'!$AG$5:$AG$10004)&lt;L30),"OUT","IN"))</f>
        <v/>
      </c>
      <c r="X30" s="16">
        <f>IF(OR(OR(Q30="",P30=""),B30=0),"",IF(OR(MAX('Data Entry'!$AG$5:$AG$10004)&gt;Q30,MIN('Data Entry'!$AG$5:$AG$10004)&lt;P30),"FAIL","PASS"))</f>
        <v/>
      </c>
      <c r="Y30" s="16">
        <f>IF(T30="","No spec",IF(T30&gt;=1.33,"Capable",IF(T30&gt;=1,"Marginal","Not capable")))</f>
        <v/>
      </c>
    </row>
    <row r="31">
      <c r="A31" s="16">
        <f>IF(Settings!G43="Y",Settings!B43,"")</f>
        <v/>
      </c>
      <c r="B31" s="40">
        <f>'Data Entry'!AH10009</f>
        <v/>
      </c>
      <c r="C31" s="41">
        <f>'Data Entry'!AH10010</f>
        <v/>
      </c>
      <c r="D31" s="41">
        <f>'Data Entry'!AH10021</f>
        <v/>
      </c>
      <c r="E31" s="41">
        <f>'Data Entry'!AH10011</f>
        <v/>
      </c>
      <c r="F31" s="41">
        <f>'Data Entry'!AH10012</f>
        <v/>
      </c>
      <c r="G31" s="41">
        <f>'Data Entry'!AH10013</f>
        <v/>
      </c>
      <c r="H31" s="41">
        <f>'Data Entry'!AH10016</f>
        <v/>
      </c>
      <c r="I31" s="41">
        <f>'Data Entry'!AH10014</f>
        <v/>
      </c>
      <c r="J31" s="41">
        <f>'Data Entry'!AH10017</f>
        <v/>
      </c>
      <c r="K31" s="41">
        <f>'Data Entry'!AH10018</f>
        <v/>
      </c>
      <c r="L31" s="41">
        <f>'Data Entry'!AH10019</f>
        <v/>
      </c>
      <c r="M31" s="41">
        <f>'Data Entry'!AH10015</f>
        <v/>
      </c>
      <c r="N31" s="41">
        <f>'Data Entry'!AH10020</f>
        <v/>
      </c>
      <c r="O31" s="41">
        <f>IF(Settings!C43="","",Settings!C43)</f>
        <v/>
      </c>
      <c r="P31" s="41">
        <f>IF(Settings!D43="","",Settings!D43)</f>
        <v/>
      </c>
      <c r="Q31" s="41">
        <f>IF(Settings!E43="","",Settings!E43)</f>
        <v/>
      </c>
      <c r="R31" s="42">
        <f>IF(OR(Q31="",P31=""),"",Q31-P31)</f>
        <v/>
      </c>
      <c r="S31" s="42">
        <f>IF(OR(OR(Q31="",P31=""),H31="",H31=0),"",(Q31-P31)/(6*H31))</f>
        <v/>
      </c>
      <c r="T31" s="42">
        <f>IF(OR(OR(Q31="",P31=""),H31="",H31=0),"",MIN(Q31-C31,C31-P31)/(3*H31))</f>
        <v/>
      </c>
      <c r="U31" s="42">
        <f>IF(OR(OR(Q31="",P31=""),I31="",I31=0),"",(Q31-P31)/(6*I31))</f>
        <v/>
      </c>
      <c r="V31" s="42">
        <f>IF(OR(OR(Q31="",P31=""),I31="",I31=0),"",MIN(Q31-C31,C31-P31)/(3*I31))</f>
        <v/>
      </c>
      <c r="W31" s="16">
        <f>IF(M31="","",IF(OR(MAX('Data Entry'!$AH$5:$AH$10004)&gt;J31,MIN('Data Entry'!$AH$5:$AH$10004)&lt;L31),"OUT","IN"))</f>
        <v/>
      </c>
      <c r="X31" s="16">
        <f>IF(OR(OR(Q31="",P31=""),B31=0),"",IF(OR(MAX('Data Entry'!$AH$5:$AH$10004)&gt;Q31,MIN('Data Entry'!$AH$5:$AH$10004)&lt;P31),"FAIL","PASS"))</f>
        <v/>
      </c>
      <c r="Y31" s="16">
        <f>IF(T31="","No spec",IF(T31&gt;=1.33,"Capable",IF(T31&gt;=1,"Marginal","Not capable")))</f>
        <v/>
      </c>
    </row>
    <row r="32">
      <c r="A32" s="16">
        <f>IF(Settings!G44="Y",Settings!B44,"")</f>
        <v/>
      </c>
      <c r="B32" s="40">
        <f>'Data Entry'!AI10009</f>
        <v/>
      </c>
      <c r="C32" s="41">
        <f>'Data Entry'!AI10010</f>
        <v/>
      </c>
      <c r="D32" s="41">
        <f>'Data Entry'!AI10021</f>
        <v/>
      </c>
      <c r="E32" s="41">
        <f>'Data Entry'!AI10011</f>
        <v/>
      </c>
      <c r="F32" s="41">
        <f>'Data Entry'!AI10012</f>
        <v/>
      </c>
      <c r="G32" s="41">
        <f>'Data Entry'!AI10013</f>
        <v/>
      </c>
      <c r="H32" s="41">
        <f>'Data Entry'!AI10016</f>
        <v/>
      </c>
      <c r="I32" s="41">
        <f>'Data Entry'!AI10014</f>
        <v/>
      </c>
      <c r="J32" s="41">
        <f>'Data Entry'!AI10017</f>
        <v/>
      </c>
      <c r="K32" s="41">
        <f>'Data Entry'!AI10018</f>
        <v/>
      </c>
      <c r="L32" s="41">
        <f>'Data Entry'!AI10019</f>
        <v/>
      </c>
      <c r="M32" s="41">
        <f>'Data Entry'!AI10015</f>
        <v/>
      </c>
      <c r="N32" s="41">
        <f>'Data Entry'!AI10020</f>
        <v/>
      </c>
      <c r="O32" s="41">
        <f>IF(Settings!C44="","",Settings!C44)</f>
        <v/>
      </c>
      <c r="P32" s="41">
        <f>IF(Settings!D44="","",Settings!D44)</f>
        <v/>
      </c>
      <c r="Q32" s="41">
        <f>IF(Settings!E44="","",Settings!E44)</f>
        <v/>
      </c>
      <c r="R32" s="42">
        <f>IF(OR(Q32="",P32=""),"",Q32-P32)</f>
        <v/>
      </c>
      <c r="S32" s="42">
        <f>IF(OR(OR(Q32="",P32=""),H32="",H32=0),"",(Q32-P32)/(6*H32))</f>
        <v/>
      </c>
      <c r="T32" s="42">
        <f>IF(OR(OR(Q32="",P32=""),H32="",H32=0),"",MIN(Q32-C32,C32-P32)/(3*H32))</f>
        <v/>
      </c>
      <c r="U32" s="42">
        <f>IF(OR(OR(Q32="",P32=""),I32="",I32=0),"",(Q32-P32)/(6*I32))</f>
        <v/>
      </c>
      <c r="V32" s="42">
        <f>IF(OR(OR(Q32="",P32=""),I32="",I32=0),"",MIN(Q32-C32,C32-P32)/(3*I32))</f>
        <v/>
      </c>
      <c r="W32" s="16">
        <f>IF(M32="","",IF(OR(MAX('Data Entry'!$AI$5:$AI$10004)&gt;J32,MIN('Data Entry'!$AI$5:$AI$10004)&lt;L32),"OUT","IN"))</f>
        <v/>
      </c>
      <c r="X32" s="16">
        <f>IF(OR(OR(Q32="",P32=""),B32=0),"",IF(OR(MAX('Data Entry'!$AI$5:$AI$10004)&gt;Q32,MIN('Data Entry'!$AI$5:$AI$10004)&lt;P32),"FAIL","PASS"))</f>
        <v/>
      </c>
      <c r="Y32" s="16">
        <f>IF(T32="","No spec",IF(T32&gt;=1.33,"Capable",IF(T32&gt;=1,"Marginal","Not capable")))</f>
        <v/>
      </c>
    </row>
    <row r="33">
      <c r="A33" s="16">
        <f>IF(Settings!G45="Y",Settings!B45,"")</f>
        <v/>
      </c>
      <c r="B33" s="40">
        <f>'Data Entry'!AJ10009</f>
        <v/>
      </c>
      <c r="C33" s="41">
        <f>'Data Entry'!AJ10010</f>
        <v/>
      </c>
      <c r="D33" s="41">
        <f>'Data Entry'!AJ10021</f>
        <v/>
      </c>
      <c r="E33" s="41">
        <f>'Data Entry'!AJ10011</f>
        <v/>
      </c>
      <c r="F33" s="41">
        <f>'Data Entry'!AJ10012</f>
        <v/>
      </c>
      <c r="G33" s="41">
        <f>'Data Entry'!AJ10013</f>
        <v/>
      </c>
      <c r="H33" s="41">
        <f>'Data Entry'!AJ10016</f>
        <v/>
      </c>
      <c r="I33" s="41">
        <f>'Data Entry'!AJ10014</f>
        <v/>
      </c>
      <c r="J33" s="41">
        <f>'Data Entry'!AJ10017</f>
        <v/>
      </c>
      <c r="K33" s="41">
        <f>'Data Entry'!AJ10018</f>
        <v/>
      </c>
      <c r="L33" s="41">
        <f>'Data Entry'!AJ10019</f>
        <v/>
      </c>
      <c r="M33" s="41">
        <f>'Data Entry'!AJ10015</f>
        <v/>
      </c>
      <c r="N33" s="41">
        <f>'Data Entry'!AJ10020</f>
        <v/>
      </c>
      <c r="O33" s="41">
        <f>IF(Settings!C45="","",Settings!C45)</f>
        <v/>
      </c>
      <c r="P33" s="41">
        <f>IF(Settings!D45="","",Settings!D45)</f>
        <v/>
      </c>
      <c r="Q33" s="41">
        <f>IF(Settings!E45="","",Settings!E45)</f>
        <v/>
      </c>
      <c r="R33" s="42">
        <f>IF(OR(Q33="",P33=""),"",Q33-P33)</f>
        <v/>
      </c>
      <c r="S33" s="42">
        <f>IF(OR(OR(Q33="",P33=""),H33="",H33=0),"",(Q33-P33)/(6*H33))</f>
        <v/>
      </c>
      <c r="T33" s="42">
        <f>IF(OR(OR(Q33="",P33=""),H33="",H33=0),"",MIN(Q33-C33,C33-P33)/(3*H33))</f>
        <v/>
      </c>
      <c r="U33" s="42">
        <f>IF(OR(OR(Q33="",P33=""),I33="",I33=0),"",(Q33-P33)/(6*I33))</f>
        <v/>
      </c>
      <c r="V33" s="42">
        <f>IF(OR(OR(Q33="",P33=""),I33="",I33=0),"",MIN(Q33-C33,C33-P33)/(3*I33))</f>
        <v/>
      </c>
      <c r="W33" s="16">
        <f>IF(M33="","",IF(OR(MAX('Data Entry'!$AJ$5:$AJ$10004)&gt;J33,MIN('Data Entry'!$AJ$5:$AJ$10004)&lt;L33),"OUT","IN"))</f>
        <v/>
      </c>
      <c r="X33" s="16">
        <f>IF(OR(OR(Q33="",P33=""),B33=0),"",IF(OR(MAX('Data Entry'!$AJ$5:$AJ$10004)&gt;Q33,MIN('Data Entry'!$AJ$5:$AJ$10004)&lt;P33),"FAIL","PASS"))</f>
        <v/>
      </c>
      <c r="Y33" s="16">
        <f>IF(T33="","No spec",IF(T33&gt;=1.33,"Capable",IF(T33&gt;=1,"Marginal","Not capable")))</f>
        <v/>
      </c>
    </row>
    <row r="34">
      <c r="A34" s="16">
        <f>IF(Settings!G46="Y",Settings!B46,"")</f>
        <v/>
      </c>
      <c r="B34" s="40">
        <f>'Data Entry'!AK10009</f>
        <v/>
      </c>
      <c r="C34" s="41">
        <f>'Data Entry'!AK10010</f>
        <v/>
      </c>
      <c r="D34" s="41">
        <f>'Data Entry'!AK10021</f>
        <v/>
      </c>
      <c r="E34" s="41">
        <f>'Data Entry'!AK10011</f>
        <v/>
      </c>
      <c r="F34" s="41">
        <f>'Data Entry'!AK10012</f>
        <v/>
      </c>
      <c r="G34" s="41">
        <f>'Data Entry'!AK10013</f>
        <v/>
      </c>
      <c r="H34" s="41">
        <f>'Data Entry'!AK10016</f>
        <v/>
      </c>
      <c r="I34" s="41">
        <f>'Data Entry'!AK10014</f>
        <v/>
      </c>
      <c r="J34" s="41">
        <f>'Data Entry'!AK10017</f>
        <v/>
      </c>
      <c r="K34" s="41">
        <f>'Data Entry'!AK10018</f>
        <v/>
      </c>
      <c r="L34" s="41">
        <f>'Data Entry'!AK10019</f>
        <v/>
      </c>
      <c r="M34" s="41">
        <f>'Data Entry'!AK10015</f>
        <v/>
      </c>
      <c r="N34" s="41">
        <f>'Data Entry'!AK10020</f>
        <v/>
      </c>
      <c r="O34" s="41">
        <f>IF(Settings!C46="","",Settings!C46)</f>
        <v/>
      </c>
      <c r="P34" s="41">
        <f>IF(Settings!D46="","",Settings!D46)</f>
        <v/>
      </c>
      <c r="Q34" s="41">
        <f>IF(Settings!E46="","",Settings!E46)</f>
        <v/>
      </c>
      <c r="R34" s="42">
        <f>IF(OR(Q34="",P34=""),"",Q34-P34)</f>
        <v/>
      </c>
      <c r="S34" s="42">
        <f>IF(OR(OR(Q34="",P34=""),H34="",H34=0),"",(Q34-P34)/(6*H34))</f>
        <v/>
      </c>
      <c r="T34" s="42">
        <f>IF(OR(OR(Q34="",P34=""),H34="",H34=0),"",MIN(Q34-C34,C34-P34)/(3*H34))</f>
        <v/>
      </c>
      <c r="U34" s="42">
        <f>IF(OR(OR(Q34="",P34=""),I34="",I34=0),"",(Q34-P34)/(6*I34))</f>
        <v/>
      </c>
      <c r="V34" s="42">
        <f>IF(OR(OR(Q34="",P34=""),I34="",I34=0),"",MIN(Q34-C34,C34-P34)/(3*I34))</f>
        <v/>
      </c>
      <c r="W34" s="16">
        <f>IF(M34="","",IF(OR(MAX('Data Entry'!$AK$5:$AK$10004)&gt;J34,MIN('Data Entry'!$AK$5:$AK$10004)&lt;L34),"OUT","IN"))</f>
        <v/>
      </c>
      <c r="X34" s="16">
        <f>IF(OR(OR(Q34="",P34=""),B34=0),"",IF(OR(MAX('Data Entry'!$AK$5:$AK$10004)&gt;Q34,MIN('Data Entry'!$AK$5:$AK$10004)&lt;P34),"FAIL","PASS"))</f>
        <v/>
      </c>
      <c r="Y34" s="16">
        <f>IF(T34="","No spec",IF(T34&gt;=1.33,"Capable",IF(T34&gt;=1,"Marginal","Not capable")))</f>
        <v/>
      </c>
    </row>
    <row r="35">
      <c r="A35" s="16">
        <f>IF(Settings!G47="Y",Settings!B47,"")</f>
        <v/>
      </c>
      <c r="B35" s="40">
        <f>'Data Entry'!AL10009</f>
        <v/>
      </c>
      <c r="C35" s="41">
        <f>'Data Entry'!AL10010</f>
        <v/>
      </c>
      <c r="D35" s="41">
        <f>'Data Entry'!AL10021</f>
        <v/>
      </c>
      <c r="E35" s="41">
        <f>'Data Entry'!AL10011</f>
        <v/>
      </c>
      <c r="F35" s="41">
        <f>'Data Entry'!AL10012</f>
        <v/>
      </c>
      <c r="G35" s="41">
        <f>'Data Entry'!AL10013</f>
        <v/>
      </c>
      <c r="H35" s="41">
        <f>'Data Entry'!AL10016</f>
        <v/>
      </c>
      <c r="I35" s="41">
        <f>'Data Entry'!AL10014</f>
        <v/>
      </c>
      <c r="J35" s="41">
        <f>'Data Entry'!AL10017</f>
        <v/>
      </c>
      <c r="K35" s="41">
        <f>'Data Entry'!AL10018</f>
        <v/>
      </c>
      <c r="L35" s="41">
        <f>'Data Entry'!AL10019</f>
        <v/>
      </c>
      <c r="M35" s="41">
        <f>'Data Entry'!AL10015</f>
        <v/>
      </c>
      <c r="N35" s="41">
        <f>'Data Entry'!AL10020</f>
        <v/>
      </c>
      <c r="O35" s="41">
        <f>IF(Settings!C47="","",Settings!C47)</f>
        <v/>
      </c>
      <c r="P35" s="41">
        <f>IF(Settings!D47="","",Settings!D47)</f>
        <v/>
      </c>
      <c r="Q35" s="41">
        <f>IF(Settings!E47="","",Settings!E47)</f>
        <v/>
      </c>
      <c r="R35" s="42">
        <f>IF(OR(Q35="",P35=""),"",Q35-P35)</f>
        <v/>
      </c>
      <c r="S35" s="42">
        <f>IF(OR(OR(Q35="",P35=""),H35="",H35=0),"",(Q35-P35)/(6*H35))</f>
        <v/>
      </c>
      <c r="T35" s="42">
        <f>IF(OR(OR(Q35="",P35=""),H35="",H35=0),"",MIN(Q35-C35,C35-P35)/(3*H35))</f>
        <v/>
      </c>
      <c r="U35" s="42">
        <f>IF(OR(OR(Q35="",P35=""),I35="",I35=0),"",(Q35-P35)/(6*I35))</f>
        <v/>
      </c>
      <c r="V35" s="42">
        <f>IF(OR(OR(Q35="",P35=""),I35="",I35=0),"",MIN(Q35-C35,C35-P35)/(3*I35))</f>
        <v/>
      </c>
      <c r="W35" s="16">
        <f>IF(M35="","",IF(OR(MAX('Data Entry'!$AL$5:$AL$10004)&gt;J35,MIN('Data Entry'!$AL$5:$AL$10004)&lt;L35),"OUT","IN"))</f>
        <v/>
      </c>
      <c r="X35" s="16">
        <f>IF(OR(OR(Q35="",P35=""),B35=0),"",IF(OR(MAX('Data Entry'!$AL$5:$AL$10004)&gt;Q35,MIN('Data Entry'!$AL$5:$AL$10004)&lt;P35),"FAIL","PASS"))</f>
        <v/>
      </c>
      <c r="Y35" s="16">
        <f>IF(T35="","No spec",IF(T35&gt;=1.33,"Capable",IF(T35&gt;=1,"Marginal","Not capable")))</f>
        <v/>
      </c>
    </row>
    <row r="36">
      <c r="A36" s="16">
        <f>IF(Settings!G48="Y",Settings!B48,"")</f>
        <v/>
      </c>
      <c r="B36" s="40">
        <f>'Data Entry'!AM10009</f>
        <v/>
      </c>
      <c r="C36" s="41">
        <f>'Data Entry'!AM10010</f>
        <v/>
      </c>
      <c r="D36" s="41">
        <f>'Data Entry'!AM10021</f>
        <v/>
      </c>
      <c r="E36" s="41">
        <f>'Data Entry'!AM10011</f>
        <v/>
      </c>
      <c r="F36" s="41">
        <f>'Data Entry'!AM10012</f>
        <v/>
      </c>
      <c r="G36" s="41">
        <f>'Data Entry'!AM10013</f>
        <v/>
      </c>
      <c r="H36" s="41">
        <f>'Data Entry'!AM10016</f>
        <v/>
      </c>
      <c r="I36" s="41">
        <f>'Data Entry'!AM10014</f>
        <v/>
      </c>
      <c r="J36" s="41">
        <f>'Data Entry'!AM10017</f>
        <v/>
      </c>
      <c r="K36" s="41">
        <f>'Data Entry'!AM10018</f>
        <v/>
      </c>
      <c r="L36" s="41">
        <f>'Data Entry'!AM10019</f>
        <v/>
      </c>
      <c r="M36" s="41">
        <f>'Data Entry'!AM10015</f>
        <v/>
      </c>
      <c r="N36" s="41">
        <f>'Data Entry'!AM10020</f>
        <v/>
      </c>
      <c r="O36" s="41">
        <f>IF(Settings!C48="","",Settings!C48)</f>
        <v/>
      </c>
      <c r="P36" s="41">
        <f>IF(Settings!D48="","",Settings!D48)</f>
        <v/>
      </c>
      <c r="Q36" s="41">
        <f>IF(Settings!E48="","",Settings!E48)</f>
        <v/>
      </c>
      <c r="R36" s="42">
        <f>IF(OR(Q36="",P36=""),"",Q36-P36)</f>
        <v/>
      </c>
      <c r="S36" s="42">
        <f>IF(OR(OR(Q36="",P36=""),H36="",H36=0),"",(Q36-P36)/(6*H36))</f>
        <v/>
      </c>
      <c r="T36" s="42">
        <f>IF(OR(OR(Q36="",P36=""),H36="",H36=0),"",MIN(Q36-C36,C36-P36)/(3*H36))</f>
        <v/>
      </c>
      <c r="U36" s="42">
        <f>IF(OR(OR(Q36="",P36=""),I36="",I36=0),"",(Q36-P36)/(6*I36))</f>
        <v/>
      </c>
      <c r="V36" s="42">
        <f>IF(OR(OR(Q36="",P36=""),I36="",I36=0),"",MIN(Q36-C36,C36-P36)/(3*I36))</f>
        <v/>
      </c>
      <c r="W36" s="16">
        <f>IF(M36="","",IF(OR(MAX('Data Entry'!$AM$5:$AM$10004)&gt;J36,MIN('Data Entry'!$AM$5:$AM$10004)&lt;L36),"OUT","IN"))</f>
        <v/>
      </c>
      <c r="X36" s="16">
        <f>IF(OR(OR(Q36="",P36=""),B36=0),"",IF(OR(MAX('Data Entry'!$AM$5:$AM$10004)&gt;Q36,MIN('Data Entry'!$AM$5:$AM$10004)&lt;P36),"FAIL","PASS"))</f>
        <v/>
      </c>
      <c r="Y36" s="16">
        <f>IF(T36="","No spec",IF(T36&gt;=1.33,"Capable",IF(T36&gt;=1,"Marginal","Not capable")))</f>
        <v/>
      </c>
    </row>
    <row r="37">
      <c r="A37" s="16">
        <f>IF(Settings!G49="Y",Settings!B49,"")</f>
        <v/>
      </c>
      <c r="B37" s="40">
        <f>'Data Entry'!AN10009</f>
        <v/>
      </c>
      <c r="C37" s="41">
        <f>'Data Entry'!AN10010</f>
        <v/>
      </c>
      <c r="D37" s="41">
        <f>'Data Entry'!AN10021</f>
        <v/>
      </c>
      <c r="E37" s="41">
        <f>'Data Entry'!AN10011</f>
        <v/>
      </c>
      <c r="F37" s="41">
        <f>'Data Entry'!AN10012</f>
        <v/>
      </c>
      <c r="G37" s="41">
        <f>'Data Entry'!AN10013</f>
        <v/>
      </c>
      <c r="H37" s="41">
        <f>'Data Entry'!AN10016</f>
        <v/>
      </c>
      <c r="I37" s="41">
        <f>'Data Entry'!AN10014</f>
        <v/>
      </c>
      <c r="J37" s="41">
        <f>'Data Entry'!AN10017</f>
        <v/>
      </c>
      <c r="K37" s="41">
        <f>'Data Entry'!AN10018</f>
        <v/>
      </c>
      <c r="L37" s="41">
        <f>'Data Entry'!AN10019</f>
        <v/>
      </c>
      <c r="M37" s="41">
        <f>'Data Entry'!AN10015</f>
        <v/>
      </c>
      <c r="N37" s="41">
        <f>'Data Entry'!AN10020</f>
        <v/>
      </c>
      <c r="O37" s="41">
        <f>IF(Settings!C49="","",Settings!C49)</f>
        <v/>
      </c>
      <c r="P37" s="41">
        <f>IF(Settings!D49="","",Settings!D49)</f>
        <v/>
      </c>
      <c r="Q37" s="41">
        <f>IF(Settings!E49="","",Settings!E49)</f>
        <v/>
      </c>
      <c r="R37" s="42">
        <f>IF(OR(Q37="",P37=""),"",Q37-P37)</f>
        <v/>
      </c>
      <c r="S37" s="42">
        <f>IF(OR(OR(Q37="",P37=""),H37="",H37=0),"",(Q37-P37)/(6*H37))</f>
        <v/>
      </c>
      <c r="T37" s="42">
        <f>IF(OR(OR(Q37="",P37=""),H37="",H37=0),"",MIN(Q37-C37,C37-P37)/(3*H37))</f>
        <v/>
      </c>
      <c r="U37" s="42">
        <f>IF(OR(OR(Q37="",P37=""),I37="",I37=0),"",(Q37-P37)/(6*I37))</f>
        <v/>
      </c>
      <c r="V37" s="42">
        <f>IF(OR(OR(Q37="",P37=""),I37="",I37=0),"",MIN(Q37-C37,C37-P37)/(3*I37))</f>
        <v/>
      </c>
      <c r="W37" s="16">
        <f>IF(M37="","",IF(OR(MAX('Data Entry'!$AN$5:$AN$10004)&gt;J37,MIN('Data Entry'!$AN$5:$AN$10004)&lt;L37),"OUT","IN"))</f>
        <v/>
      </c>
      <c r="X37" s="16">
        <f>IF(OR(OR(Q37="",P37=""),B37=0),"",IF(OR(MAX('Data Entry'!$AN$5:$AN$10004)&gt;Q37,MIN('Data Entry'!$AN$5:$AN$10004)&lt;P37),"FAIL","PASS"))</f>
        <v/>
      </c>
      <c r="Y37" s="16">
        <f>IF(T37="","No spec",IF(T37&gt;=1.33,"Capable",IF(T37&gt;=1,"Marginal","Not capable")))</f>
        <v/>
      </c>
    </row>
    <row r="38">
      <c r="A38" s="16">
        <f>IF(Settings!G50="Y",Settings!B50,"")</f>
        <v/>
      </c>
      <c r="B38" s="40">
        <f>'Data Entry'!AO10009</f>
        <v/>
      </c>
      <c r="C38" s="41">
        <f>'Data Entry'!AO10010</f>
        <v/>
      </c>
      <c r="D38" s="41">
        <f>'Data Entry'!AO10021</f>
        <v/>
      </c>
      <c r="E38" s="41">
        <f>'Data Entry'!AO10011</f>
        <v/>
      </c>
      <c r="F38" s="41">
        <f>'Data Entry'!AO10012</f>
        <v/>
      </c>
      <c r="G38" s="41">
        <f>'Data Entry'!AO10013</f>
        <v/>
      </c>
      <c r="H38" s="41">
        <f>'Data Entry'!AO10016</f>
        <v/>
      </c>
      <c r="I38" s="41">
        <f>'Data Entry'!AO10014</f>
        <v/>
      </c>
      <c r="J38" s="41">
        <f>'Data Entry'!AO10017</f>
        <v/>
      </c>
      <c r="K38" s="41">
        <f>'Data Entry'!AO10018</f>
        <v/>
      </c>
      <c r="L38" s="41">
        <f>'Data Entry'!AO10019</f>
        <v/>
      </c>
      <c r="M38" s="41">
        <f>'Data Entry'!AO10015</f>
        <v/>
      </c>
      <c r="N38" s="41">
        <f>'Data Entry'!AO10020</f>
        <v/>
      </c>
      <c r="O38" s="41">
        <f>IF(Settings!C50="","",Settings!C50)</f>
        <v/>
      </c>
      <c r="P38" s="41">
        <f>IF(Settings!D50="","",Settings!D50)</f>
        <v/>
      </c>
      <c r="Q38" s="41">
        <f>IF(Settings!E50="","",Settings!E50)</f>
        <v/>
      </c>
      <c r="R38" s="42">
        <f>IF(OR(Q38="",P38=""),"",Q38-P38)</f>
        <v/>
      </c>
      <c r="S38" s="42">
        <f>IF(OR(OR(Q38="",P38=""),H38="",H38=0),"",(Q38-P38)/(6*H38))</f>
        <v/>
      </c>
      <c r="T38" s="42">
        <f>IF(OR(OR(Q38="",P38=""),H38="",H38=0),"",MIN(Q38-C38,C38-P38)/(3*H38))</f>
        <v/>
      </c>
      <c r="U38" s="42">
        <f>IF(OR(OR(Q38="",P38=""),I38="",I38=0),"",(Q38-P38)/(6*I38))</f>
        <v/>
      </c>
      <c r="V38" s="42">
        <f>IF(OR(OR(Q38="",P38=""),I38="",I38=0),"",MIN(Q38-C38,C38-P38)/(3*I38))</f>
        <v/>
      </c>
      <c r="W38" s="16">
        <f>IF(M38="","",IF(OR(MAX('Data Entry'!$AO$5:$AO$10004)&gt;J38,MIN('Data Entry'!$AO$5:$AO$10004)&lt;L38),"OUT","IN"))</f>
        <v/>
      </c>
      <c r="X38" s="16">
        <f>IF(OR(OR(Q38="",P38=""),B38=0),"",IF(OR(MAX('Data Entry'!$AO$5:$AO$10004)&gt;Q38,MIN('Data Entry'!$AO$5:$AO$10004)&lt;P38),"FAIL","PASS"))</f>
        <v/>
      </c>
      <c r="Y38" s="16">
        <f>IF(T38="","No spec",IF(T38&gt;=1.33,"Capable",IF(T38&gt;=1,"Marginal","Not capable")))</f>
        <v/>
      </c>
    </row>
    <row r="39">
      <c r="A39" s="16">
        <f>IF(Settings!G51="Y",Settings!B51,"")</f>
        <v/>
      </c>
      <c r="B39" s="40">
        <f>'Data Entry'!AP10009</f>
        <v/>
      </c>
      <c r="C39" s="41">
        <f>'Data Entry'!AP10010</f>
        <v/>
      </c>
      <c r="D39" s="41">
        <f>'Data Entry'!AP10021</f>
        <v/>
      </c>
      <c r="E39" s="41">
        <f>'Data Entry'!AP10011</f>
        <v/>
      </c>
      <c r="F39" s="41">
        <f>'Data Entry'!AP10012</f>
        <v/>
      </c>
      <c r="G39" s="41">
        <f>'Data Entry'!AP10013</f>
        <v/>
      </c>
      <c r="H39" s="41">
        <f>'Data Entry'!AP10016</f>
        <v/>
      </c>
      <c r="I39" s="41">
        <f>'Data Entry'!AP10014</f>
        <v/>
      </c>
      <c r="J39" s="41">
        <f>'Data Entry'!AP10017</f>
        <v/>
      </c>
      <c r="K39" s="41">
        <f>'Data Entry'!AP10018</f>
        <v/>
      </c>
      <c r="L39" s="41">
        <f>'Data Entry'!AP10019</f>
        <v/>
      </c>
      <c r="M39" s="41">
        <f>'Data Entry'!AP10015</f>
        <v/>
      </c>
      <c r="N39" s="41">
        <f>'Data Entry'!AP10020</f>
        <v/>
      </c>
      <c r="O39" s="41">
        <f>IF(Settings!C51="","",Settings!C51)</f>
        <v/>
      </c>
      <c r="P39" s="41">
        <f>IF(Settings!D51="","",Settings!D51)</f>
        <v/>
      </c>
      <c r="Q39" s="41">
        <f>IF(Settings!E51="","",Settings!E51)</f>
        <v/>
      </c>
      <c r="R39" s="42">
        <f>IF(OR(Q39="",P39=""),"",Q39-P39)</f>
        <v/>
      </c>
      <c r="S39" s="42">
        <f>IF(OR(OR(Q39="",P39=""),H39="",H39=0),"",(Q39-P39)/(6*H39))</f>
        <v/>
      </c>
      <c r="T39" s="42">
        <f>IF(OR(OR(Q39="",P39=""),H39="",H39=0),"",MIN(Q39-C39,C39-P39)/(3*H39))</f>
        <v/>
      </c>
      <c r="U39" s="42">
        <f>IF(OR(OR(Q39="",P39=""),I39="",I39=0),"",(Q39-P39)/(6*I39))</f>
        <v/>
      </c>
      <c r="V39" s="42">
        <f>IF(OR(OR(Q39="",P39=""),I39="",I39=0),"",MIN(Q39-C39,C39-P39)/(3*I39))</f>
        <v/>
      </c>
      <c r="W39" s="16">
        <f>IF(M39="","",IF(OR(MAX('Data Entry'!$AP$5:$AP$10004)&gt;J39,MIN('Data Entry'!$AP$5:$AP$10004)&lt;L39),"OUT","IN"))</f>
        <v/>
      </c>
      <c r="X39" s="16">
        <f>IF(OR(OR(Q39="",P39=""),B39=0),"",IF(OR(MAX('Data Entry'!$AP$5:$AP$10004)&gt;Q39,MIN('Data Entry'!$AP$5:$AP$10004)&lt;P39),"FAIL","PASS"))</f>
        <v/>
      </c>
      <c r="Y39" s="16">
        <f>IF(T39="","No spec",IF(T39&gt;=1.33,"Capable",IF(T39&gt;=1,"Marginal","Not capable")))</f>
        <v/>
      </c>
    </row>
    <row r="40">
      <c r="A40" s="16">
        <f>IF(Settings!G52="Y",Settings!B52,"")</f>
        <v/>
      </c>
      <c r="B40" s="40">
        <f>'Data Entry'!AQ10009</f>
        <v/>
      </c>
      <c r="C40" s="41">
        <f>'Data Entry'!AQ10010</f>
        <v/>
      </c>
      <c r="D40" s="41">
        <f>'Data Entry'!AQ10021</f>
        <v/>
      </c>
      <c r="E40" s="41">
        <f>'Data Entry'!AQ10011</f>
        <v/>
      </c>
      <c r="F40" s="41">
        <f>'Data Entry'!AQ10012</f>
        <v/>
      </c>
      <c r="G40" s="41">
        <f>'Data Entry'!AQ10013</f>
        <v/>
      </c>
      <c r="H40" s="41">
        <f>'Data Entry'!AQ10016</f>
        <v/>
      </c>
      <c r="I40" s="41">
        <f>'Data Entry'!AQ10014</f>
        <v/>
      </c>
      <c r="J40" s="41">
        <f>'Data Entry'!AQ10017</f>
        <v/>
      </c>
      <c r="K40" s="41">
        <f>'Data Entry'!AQ10018</f>
        <v/>
      </c>
      <c r="L40" s="41">
        <f>'Data Entry'!AQ10019</f>
        <v/>
      </c>
      <c r="M40" s="41">
        <f>'Data Entry'!AQ10015</f>
        <v/>
      </c>
      <c r="N40" s="41">
        <f>'Data Entry'!AQ10020</f>
        <v/>
      </c>
      <c r="O40" s="41">
        <f>IF(Settings!C52="","",Settings!C52)</f>
        <v/>
      </c>
      <c r="P40" s="41">
        <f>IF(Settings!D52="","",Settings!D52)</f>
        <v/>
      </c>
      <c r="Q40" s="41">
        <f>IF(Settings!E52="","",Settings!E52)</f>
        <v/>
      </c>
      <c r="R40" s="42">
        <f>IF(OR(Q40="",P40=""),"",Q40-P40)</f>
        <v/>
      </c>
      <c r="S40" s="42">
        <f>IF(OR(OR(Q40="",P40=""),H40="",H40=0),"",(Q40-P40)/(6*H40))</f>
        <v/>
      </c>
      <c r="T40" s="42">
        <f>IF(OR(OR(Q40="",P40=""),H40="",H40=0),"",MIN(Q40-C40,C40-P40)/(3*H40))</f>
        <v/>
      </c>
      <c r="U40" s="42">
        <f>IF(OR(OR(Q40="",P40=""),I40="",I40=0),"",(Q40-P40)/(6*I40))</f>
        <v/>
      </c>
      <c r="V40" s="42">
        <f>IF(OR(OR(Q40="",P40=""),I40="",I40=0),"",MIN(Q40-C40,C40-P40)/(3*I40))</f>
        <v/>
      </c>
      <c r="W40" s="16">
        <f>IF(M40="","",IF(OR(MAX('Data Entry'!$AQ$5:$AQ$10004)&gt;J40,MIN('Data Entry'!$AQ$5:$AQ$10004)&lt;L40),"OUT","IN"))</f>
        <v/>
      </c>
      <c r="X40" s="16">
        <f>IF(OR(OR(Q40="",P40=""),B40=0),"",IF(OR(MAX('Data Entry'!$AQ$5:$AQ$10004)&gt;Q40,MIN('Data Entry'!$AQ$5:$AQ$10004)&lt;P40),"FAIL","PASS"))</f>
        <v/>
      </c>
      <c r="Y40" s="16">
        <f>IF(T40="","No spec",IF(T40&gt;=1.33,"Capable",IF(T40&gt;=1,"Marginal","Not capable")))</f>
        <v/>
      </c>
    </row>
    <row r="41">
      <c r="A41" s="16">
        <f>IF(Settings!G53="Y",Settings!B53,"")</f>
        <v/>
      </c>
      <c r="B41" s="40">
        <f>'Data Entry'!AR10009</f>
        <v/>
      </c>
      <c r="C41" s="41">
        <f>'Data Entry'!AR10010</f>
        <v/>
      </c>
      <c r="D41" s="41">
        <f>'Data Entry'!AR10021</f>
        <v/>
      </c>
      <c r="E41" s="41">
        <f>'Data Entry'!AR10011</f>
        <v/>
      </c>
      <c r="F41" s="41">
        <f>'Data Entry'!AR10012</f>
        <v/>
      </c>
      <c r="G41" s="41">
        <f>'Data Entry'!AR10013</f>
        <v/>
      </c>
      <c r="H41" s="41">
        <f>'Data Entry'!AR10016</f>
        <v/>
      </c>
      <c r="I41" s="41">
        <f>'Data Entry'!AR10014</f>
        <v/>
      </c>
      <c r="J41" s="41">
        <f>'Data Entry'!AR10017</f>
        <v/>
      </c>
      <c r="K41" s="41">
        <f>'Data Entry'!AR10018</f>
        <v/>
      </c>
      <c r="L41" s="41">
        <f>'Data Entry'!AR10019</f>
        <v/>
      </c>
      <c r="M41" s="41">
        <f>'Data Entry'!AR10015</f>
        <v/>
      </c>
      <c r="N41" s="41">
        <f>'Data Entry'!AR10020</f>
        <v/>
      </c>
      <c r="O41" s="41">
        <f>IF(Settings!C53="","",Settings!C53)</f>
        <v/>
      </c>
      <c r="P41" s="41">
        <f>IF(Settings!D53="","",Settings!D53)</f>
        <v/>
      </c>
      <c r="Q41" s="41">
        <f>IF(Settings!E53="","",Settings!E53)</f>
        <v/>
      </c>
      <c r="R41" s="42">
        <f>IF(OR(Q41="",P41=""),"",Q41-P41)</f>
        <v/>
      </c>
      <c r="S41" s="42">
        <f>IF(OR(OR(Q41="",P41=""),H41="",H41=0),"",(Q41-P41)/(6*H41))</f>
        <v/>
      </c>
      <c r="T41" s="42">
        <f>IF(OR(OR(Q41="",P41=""),H41="",H41=0),"",MIN(Q41-C41,C41-P41)/(3*H41))</f>
        <v/>
      </c>
      <c r="U41" s="42">
        <f>IF(OR(OR(Q41="",P41=""),I41="",I41=0),"",(Q41-P41)/(6*I41))</f>
        <v/>
      </c>
      <c r="V41" s="42">
        <f>IF(OR(OR(Q41="",P41=""),I41="",I41=0),"",MIN(Q41-C41,C41-P41)/(3*I41))</f>
        <v/>
      </c>
      <c r="W41" s="16">
        <f>IF(M41="","",IF(OR(MAX('Data Entry'!$AR$5:$AR$10004)&gt;J41,MIN('Data Entry'!$AR$5:$AR$10004)&lt;L41),"OUT","IN"))</f>
        <v/>
      </c>
      <c r="X41" s="16">
        <f>IF(OR(OR(Q41="",P41=""),B41=0),"",IF(OR(MAX('Data Entry'!$AR$5:$AR$10004)&gt;Q41,MIN('Data Entry'!$AR$5:$AR$10004)&lt;P41),"FAIL","PASS"))</f>
        <v/>
      </c>
      <c r="Y41" s="16">
        <f>IF(T41="","No spec",IF(T41&gt;=1.33,"Capable",IF(T41&gt;=1,"Marginal","Not capable")))</f>
        <v/>
      </c>
    </row>
    <row r="42">
      <c r="A42" s="16">
        <f>IF(Settings!G54="Y",Settings!B54,"")</f>
        <v/>
      </c>
      <c r="B42" s="40">
        <f>'Data Entry'!AS10009</f>
        <v/>
      </c>
      <c r="C42" s="41">
        <f>'Data Entry'!AS10010</f>
        <v/>
      </c>
      <c r="D42" s="41">
        <f>'Data Entry'!AS10021</f>
        <v/>
      </c>
      <c r="E42" s="41">
        <f>'Data Entry'!AS10011</f>
        <v/>
      </c>
      <c r="F42" s="41">
        <f>'Data Entry'!AS10012</f>
        <v/>
      </c>
      <c r="G42" s="41">
        <f>'Data Entry'!AS10013</f>
        <v/>
      </c>
      <c r="H42" s="41">
        <f>'Data Entry'!AS10016</f>
        <v/>
      </c>
      <c r="I42" s="41">
        <f>'Data Entry'!AS10014</f>
        <v/>
      </c>
      <c r="J42" s="41">
        <f>'Data Entry'!AS10017</f>
        <v/>
      </c>
      <c r="K42" s="41">
        <f>'Data Entry'!AS10018</f>
        <v/>
      </c>
      <c r="L42" s="41">
        <f>'Data Entry'!AS10019</f>
        <v/>
      </c>
      <c r="M42" s="41">
        <f>'Data Entry'!AS10015</f>
        <v/>
      </c>
      <c r="N42" s="41">
        <f>'Data Entry'!AS10020</f>
        <v/>
      </c>
      <c r="O42" s="41">
        <f>IF(Settings!C54="","",Settings!C54)</f>
        <v/>
      </c>
      <c r="P42" s="41">
        <f>IF(Settings!D54="","",Settings!D54)</f>
        <v/>
      </c>
      <c r="Q42" s="41">
        <f>IF(Settings!E54="","",Settings!E54)</f>
        <v/>
      </c>
      <c r="R42" s="42">
        <f>IF(OR(Q42="",P42=""),"",Q42-P42)</f>
        <v/>
      </c>
      <c r="S42" s="42">
        <f>IF(OR(OR(Q42="",P42=""),H42="",H42=0),"",(Q42-P42)/(6*H42))</f>
        <v/>
      </c>
      <c r="T42" s="42">
        <f>IF(OR(OR(Q42="",P42=""),H42="",H42=0),"",MIN(Q42-C42,C42-P42)/(3*H42))</f>
        <v/>
      </c>
      <c r="U42" s="42">
        <f>IF(OR(OR(Q42="",P42=""),I42="",I42=0),"",(Q42-P42)/(6*I42))</f>
        <v/>
      </c>
      <c r="V42" s="42">
        <f>IF(OR(OR(Q42="",P42=""),I42="",I42=0),"",MIN(Q42-C42,C42-P42)/(3*I42))</f>
        <v/>
      </c>
      <c r="W42" s="16">
        <f>IF(M42="","",IF(OR(MAX('Data Entry'!$AS$5:$AS$10004)&gt;J42,MIN('Data Entry'!$AS$5:$AS$10004)&lt;L42),"OUT","IN"))</f>
        <v/>
      </c>
      <c r="X42" s="16">
        <f>IF(OR(OR(Q42="",P42=""),B42=0),"",IF(OR(MAX('Data Entry'!$AS$5:$AS$10004)&gt;Q42,MIN('Data Entry'!$AS$5:$AS$10004)&lt;P42),"FAIL","PASS"))</f>
        <v/>
      </c>
      <c r="Y42" s="16">
        <f>IF(T42="","No spec",IF(T42&gt;=1.33,"Capable",IF(T42&gt;=1,"Marginal","Not capable")))</f>
        <v/>
      </c>
    </row>
    <row r="43">
      <c r="A43" s="16">
        <f>IF(Settings!G55="Y",Settings!B55,"")</f>
        <v/>
      </c>
      <c r="B43" s="40">
        <f>'Data Entry'!AT10009</f>
        <v/>
      </c>
      <c r="C43" s="41">
        <f>'Data Entry'!AT10010</f>
        <v/>
      </c>
      <c r="D43" s="41">
        <f>'Data Entry'!AT10021</f>
        <v/>
      </c>
      <c r="E43" s="41">
        <f>'Data Entry'!AT10011</f>
        <v/>
      </c>
      <c r="F43" s="41">
        <f>'Data Entry'!AT10012</f>
        <v/>
      </c>
      <c r="G43" s="41">
        <f>'Data Entry'!AT10013</f>
        <v/>
      </c>
      <c r="H43" s="41">
        <f>'Data Entry'!AT10016</f>
        <v/>
      </c>
      <c r="I43" s="41">
        <f>'Data Entry'!AT10014</f>
        <v/>
      </c>
      <c r="J43" s="41">
        <f>'Data Entry'!AT10017</f>
        <v/>
      </c>
      <c r="K43" s="41">
        <f>'Data Entry'!AT10018</f>
        <v/>
      </c>
      <c r="L43" s="41">
        <f>'Data Entry'!AT10019</f>
        <v/>
      </c>
      <c r="M43" s="41">
        <f>'Data Entry'!AT10015</f>
        <v/>
      </c>
      <c r="N43" s="41">
        <f>'Data Entry'!AT10020</f>
        <v/>
      </c>
      <c r="O43" s="41">
        <f>IF(Settings!C55="","",Settings!C55)</f>
        <v/>
      </c>
      <c r="P43" s="41">
        <f>IF(Settings!D55="","",Settings!D55)</f>
        <v/>
      </c>
      <c r="Q43" s="41">
        <f>IF(Settings!E55="","",Settings!E55)</f>
        <v/>
      </c>
      <c r="R43" s="42">
        <f>IF(OR(Q43="",P43=""),"",Q43-P43)</f>
        <v/>
      </c>
      <c r="S43" s="42">
        <f>IF(OR(OR(Q43="",P43=""),H43="",H43=0),"",(Q43-P43)/(6*H43))</f>
        <v/>
      </c>
      <c r="T43" s="42">
        <f>IF(OR(OR(Q43="",P43=""),H43="",H43=0),"",MIN(Q43-C43,C43-P43)/(3*H43))</f>
        <v/>
      </c>
      <c r="U43" s="42">
        <f>IF(OR(OR(Q43="",P43=""),I43="",I43=0),"",(Q43-P43)/(6*I43))</f>
        <v/>
      </c>
      <c r="V43" s="42">
        <f>IF(OR(OR(Q43="",P43=""),I43="",I43=0),"",MIN(Q43-C43,C43-P43)/(3*I43))</f>
        <v/>
      </c>
      <c r="W43" s="16">
        <f>IF(M43="","",IF(OR(MAX('Data Entry'!$AT$5:$AT$10004)&gt;J43,MIN('Data Entry'!$AT$5:$AT$10004)&lt;L43),"OUT","IN"))</f>
        <v/>
      </c>
      <c r="X43" s="16">
        <f>IF(OR(OR(Q43="",P43=""),B43=0),"",IF(OR(MAX('Data Entry'!$AT$5:$AT$10004)&gt;Q43,MIN('Data Entry'!$AT$5:$AT$10004)&lt;P43),"FAIL","PASS"))</f>
        <v/>
      </c>
      <c r="Y43" s="16">
        <f>IF(T43="","No spec",IF(T43&gt;=1.33,"Capable",IF(T43&gt;=1,"Marginal","Not capable")))</f>
        <v/>
      </c>
    </row>
    <row r="44">
      <c r="A44" s="16">
        <f>IF(Settings!G56="Y",Settings!B56,"")</f>
        <v/>
      </c>
      <c r="B44" s="40">
        <f>'Data Entry'!AU10009</f>
        <v/>
      </c>
      <c r="C44" s="41">
        <f>'Data Entry'!AU10010</f>
        <v/>
      </c>
      <c r="D44" s="41">
        <f>'Data Entry'!AU10021</f>
        <v/>
      </c>
      <c r="E44" s="41">
        <f>'Data Entry'!AU10011</f>
        <v/>
      </c>
      <c r="F44" s="41">
        <f>'Data Entry'!AU10012</f>
        <v/>
      </c>
      <c r="G44" s="41">
        <f>'Data Entry'!AU10013</f>
        <v/>
      </c>
      <c r="H44" s="41">
        <f>'Data Entry'!AU10016</f>
        <v/>
      </c>
      <c r="I44" s="41">
        <f>'Data Entry'!AU10014</f>
        <v/>
      </c>
      <c r="J44" s="41">
        <f>'Data Entry'!AU10017</f>
        <v/>
      </c>
      <c r="K44" s="41">
        <f>'Data Entry'!AU10018</f>
        <v/>
      </c>
      <c r="L44" s="41">
        <f>'Data Entry'!AU10019</f>
        <v/>
      </c>
      <c r="M44" s="41">
        <f>'Data Entry'!AU10015</f>
        <v/>
      </c>
      <c r="N44" s="41">
        <f>'Data Entry'!AU10020</f>
        <v/>
      </c>
      <c r="O44" s="41">
        <f>IF(Settings!C56="","",Settings!C56)</f>
        <v/>
      </c>
      <c r="P44" s="41">
        <f>IF(Settings!D56="","",Settings!D56)</f>
        <v/>
      </c>
      <c r="Q44" s="41">
        <f>IF(Settings!E56="","",Settings!E56)</f>
        <v/>
      </c>
      <c r="R44" s="42">
        <f>IF(OR(Q44="",P44=""),"",Q44-P44)</f>
        <v/>
      </c>
      <c r="S44" s="42">
        <f>IF(OR(OR(Q44="",P44=""),H44="",H44=0),"",(Q44-P44)/(6*H44))</f>
        <v/>
      </c>
      <c r="T44" s="42">
        <f>IF(OR(OR(Q44="",P44=""),H44="",H44=0),"",MIN(Q44-C44,C44-P44)/(3*H44))</f>
        <v/>
      </c>
      <c r="U44" s="42">
        <f>IF(OR(OR(Q44="",P44=""),I44="",I44=0),"",(Q44-P44)/(6*I44))</f>
        <v/>
      </c>
      <c r="V44" s="42">
        <f>IF(OR(OR(Q44="",P44=""),I44="",I44=0),"",MIN(Q44-C44,C44-P44)/(3*I44))</f>
        <v/>
      </c>
      <c r="W44" s="16">
        <f>IF(M44="","",IF(OR(MAX('Data Entry'!$AU$5:$AU$10004)&gt;J44,MIN('Data Entry'!$AU$5:$AU$10004)&lt;L44),"OUT","IN"))</f>
        <v/>
      </c>
      <c r="X44" s="16">
        <f>IF(OR(OR(Q44="",P44=""),B44=0),"",IF(OR(MAX('Data Entry'!$AU$5:$AU$10004)&gt;Q44,MIN('Data Entry'!$AU$5:$AU$10004)&lt;P44),"FAIL","PASS"))</f>
        <v/>
      </c>
      <c r="Y44" s="16">
        <f>IF(T44="","No spec",IF(T44&gt;=1.33,"Capable",IF(T44&gt;=1,"Marginal","Not capable")))</f>
        <v/>
      </c>
    </row>
    <row r="45">
      <c r="A45" s="16">
        <f>IF(Settings!G57="Y",Settings!B57,"")</f>
        <v/>
      </c>
      <c r="B45" s="40">
        <f>'Data Entry'!AV10009</f>
        <v/>
      </c>
      <c r="C45" s="41">
        <f>'Data Entry'!AV10010</f>
        <v/>
      </c>
      <c r="D45" s="41">
        <f>'Data Entry'!AV10021</f>
        <v/>
      </c>
      <c r="E45" s="41">
        <f>'Data Entry'!AV10011</f>
        <v/>
      </c>
      <c r="F45" s="41">
        <f>'Data Entry'!AV10012</f>
        <v/>
      </c>
      <c r="G45" s="41">
        <f>'Data Entry'!AV10013</f>
        <v/>
      </c>
      <c r="H45" s="41">
        <f>'Data Entry'!AV10016</f>
        <v/>
      </c>
      <c r="I45" s="41">
        <f>'Data Entry'!AV10014</f>
        <v/>
      </c>
      <c r="J45" s="41">
        <f>'Data Entry'!AV10017</f>
        <v/>
      </c>
      <c r="K45" s="41">
        <f>'Data Entry'!AV10018</f>
        <v/>
      </c>
      <c r="L45" s="41">
        <f>'Data Entry'!AV10019</f>
        <v/>
      </c>
      <c r="M45" s="41">
        <f>'Data Entry'!AV10015</f>
        <v/>
      </c>
      <c r="N45" s="41">
        <f>'Data Entry'!AV10020</f>
        <v/>
      </c>
      <c r="O45" s="41">
        <f>IF(Settings!C57="","",Settings!C57)</f>
        <v/>
      </c>
      <c r="P45" s="41">
        <f>IF(Settings!D57="","",Settings!D57)</f>
        <v/>
      </c>
      <c r="Q45" s="41">
        <f>IF(Settings!E57="","",Settings!E57)</f>
        <v/>
      </c>
      <c r="R45" s="42">
        <f>IF(OR(Q45="",P45=""),"",Q45-P45)</f>
        <v/>
      </c>
      <c r="S45" s="42">
        <f>IF(OR(OR(Q45="",P45=""),H45="",H45=0),"",(Q45-P45)/(6*H45))</f>
        <v/>
      </c>
      <c r="T45" s="42">
        <f>IF(OR(OR(Q45="",P45=""),H45="",H45=0),"",MIN(Q45-C45,C45-P45)/(3*H45))</f>
        <v/>
      </c>
      <c r="U45" s="42">
        <f>IF(OR(OR(Q45="",P45=""),I45="",I45=0),"",(Q45-P45)/(6*I45))</f>
        <v/>
      </c>
      <c r="V45" s="42">
        <f>IF(OR(OR(Q45="",P45=""),I45="",I45=0),"",MIN(Q45-C45,C45-P45)/(3*I45))</f>
        <v/>
      </c>
      <c r="W45" s="16">
        <f>IF(M45="","",IF(OR(MAX('Data Entry'!$AV$5:$AV$10004)&gt;J45,MIN('Data Entry'!$AV$5:$AV$10004)&lt;L45),"OUT","IN"))</f>
        <v/>
      </c>
      <c r="X45" s="16">
        <f>IF(OR(OR(Q45="",P45=""),B45=0),"",IF(OR(MAX('Data Entry'!$AV$5:$AV$10004)&gt;Q45,MIN('Data Entry'!$AV$5:$AV$10004)&lt;P45),"FAIL","PASS"))</f>
        <v/>
      </c>
      <c r="Y45" s="16">
        <f>IF(T45="","No spec",IF(T45&gt;=1.33,"Capable",IF(T45&gt;=1,"Marginal","Not capable")))</f>
        <v/>
      </c>
    </row>
    <row r="46">
      <c r="A46" s="16">
        <f>IF(Settings!G58="Y",Settings!B58,"")</f>
        <v/>
      </c>
      <c r="B46" s="40">
        <f>'Data Entry'!AW10009</f>
        <v/>
      </c>
      <c r="C46" s="41">
        <f>'Data Entry'!AW10010</f>
        <v/>
      </c>
      <c r="D46" s="41">
        <f>'Data Entry'!AW10021</f>
        <v/>
      </c>
      <c r="E46" s="41">
        <f>'Data Entry'!AW10011</f>
        <v/>
      </c>
      <c r="F46" s="41">
        <f>'Data Entry'!AW10012</f>
        <v/>
      </c>
      <c r="G46" s="41">
        <f>'Data Entry'!AW10013</f>
        <v/>
      </c>
      <c r="H46" s="41">
        <f>'Data Entry'!AW10016</f>
        <v/>
      </c>
      <c r="I46" s="41">
        <f>'Data Entry'!AW10014</f>
        <v/>
      </c>
      <c r="J46" s="41">
        <f>'Data Entry'!AW10017</f>
        <v/>
      </c>
      <c r="K46" s="41">
        <f>'Data Entry'!AW10018</f>
        <v/>
      </c>
      <c r="L46" s="41">
        <f>'Data Entry'!AW10019</f>
        <v/>
      </c>
      <c r="M46" s="41">
        <f>'Data Entry'!AW10015</f>
        <v/>
      </c>
      <c r="N46" s="41">
        <f>'Data Entry'!AW10020</f>
        <v/>
      </c>
      <c r="O46" s="41">
        <f>IF(Settings!C58="","",Settings!C58)</f>
        <v/>
      </c>
      <c r="P46" s="41">
        <f>IF(Settings!D58="","",Settings!D58)</f>
        <v/>
      </c>
      <c r="Q46" s="41">
        <f>IF(Settings!E58="","",Settings!E58)</f>
        <v/>
      </c>
      <c r="R46" s="42">
        <f>IF(OR(Q46="",P46=""),"",Q46-P46)</f>
        <v/>
      </c>
      <c r="S46" s="42">
        <f>IF(OR(OR(Q46="",P46=""),H46="",H46=0),"",(Q46-P46)/(6*H46))</f>
        <v/>
      </c>
      <c r="T46" s="42">
        <f>IF(OR(OR(Q46="",P46=""),H46="",H46=0),"",MIN(Q46-C46,C46-P46)/(3*H46))</f>
        <v/>
      </c>
      <c r="U46" s="42">
        <f>IF(OR(OR(Q46="",P46=""),I46="",I46=0),"",(Q46-P46)/(6*I46))</f>
        <v/>
      </c>
      <c r="V46" s="42">
        <f>IF(OR(OR(Q46="",P46=""),I46="",I46=0),"",MIN(Q46-C46,C46-P46)/(3*I46))</f>
        <v/>
      </c>
      <c r="W46" s="16">
        <f>IF(M46="","",IF(OR(MAX('Data Entry'!$AW$5:$AW$10004)&gt;J46,MIN('Data Entry'!$AW$5:$AW$10004)&lt;L46),"OUT","IN"))</f>
        <v/>
      </c>
      <c r="X46" s="16">
        <f>IF(OR(OR(Q46="",P46=""),B46=0),"",IF(OR(MAX('Data Entry'!$AW$5:$AW$10004)&gt;Q46,MIN('Data Entry'!$AW$5:$AW$10004)&lt;P46),"FAIL","PASS"))</f>
        <v/>
      </c>
      <c r="Y46" s="16">
        <f>IF(T46="","No spec",IF(T46&gt;=1.33,"Capable",IF(T46&gt;=1,"Marginal","Not capable")))</f>
        <v/>
      </c>
    </row>
    <row r="47">
      <c r="A47" s="16">
        <f>IF(Settings!G59="Y",Settings!B59,"")</f>
        <v/>
      </c>
      <c r="B47" s="40">
        <f>'Data Entry'!AX10009</f>
        <v/>
      </c>
      <c r="C47" s="41">
        <f>'Data Entry'!AX10010</f>
        <v/>
      </c>
      <c r="D47" s="41">
        <f>'Data Entry'!AX10021</f>
        <v/>
      </c>
      <c r="E47" s="41">
        <f>'Data Entry'!AX10011</f>
        <v/>
      </c>
      <c r="F47" s="41">
        <f>'Data Entry'!AX10012</f>
        <v/>
      </c>
      <c r="G47" s="41">
        <f>'Data Entry'!AX10013</f>
        <v/>
      </c>
      <c r="H47" s="41">
        <f>'Data Entry'!AX10016</f>
        <v/>
      </c>
      <c r="I47" s="41">
        <f>'Data Entry'!AX10014</f>
        <v/>
      </c>
      <c r="J47" s="41">
        <f>'Data Entry'!AX10017</f>
        <v/>
      </c>
      <c r="K47" s="41">
        <f>'Data Entry'!AX10018</f>
        <v/>
      </c>
      <c r="L47" s="41">
        <f>'Data Entry'!AX10019</f>
        <v/>
      </c>
      <c r="M47" s="41">
        <f>'Data Entry'!AX10015</f>
        <v/>
      </c>
      <c r="N47" s="41">
        <f>'Data Entry'!AX10020</f>
        <v/>
      </c>
      <c r="O47" s="41">
        <f>IF(Settings!C59="","",Settings!C59)</f>
        <v/>
      </c>
      <c r="P47" s="41">
        <f>IF(Settings!D59="","",Settings!D59)</f>
        <v/>
      </c>
      <c r="Q47" s="41">
        <f>IF(Settings!E59="","",Settings!E59)</f>
        <v/>
      </c>
      <c r="R47" s="42">
        <f>IF(OR(Q47="",P47=""),"",Q47-P47)</f>
        <v/>
      </c>
      <c r="S47" s="42">
        <f>IF(OR(OR(Q47="",P47=""),H47="",H47=0),"",(Q47-P47)/(6*H47))</f>
        <v/>
      </c>
      <c r="T47" s="42">
        <f>IF(OR(OR(Q47="",P47=""),H47="",H47=0),"",MIN(Q47-C47,C47-P47)/(3*H47))</f>
        <v/>
      </c>
      <c r="U47" s="42">
        <f>IF(OR(OR(Q47="",P47=""),I47="",I47=0),"",(Q47-P47)/(6*I47))</f>
        <v/>
      </c>
      <c r="V47" s="42">
        <f>IF(OR(OR(Q47="",P47=""),I47="",I47=0),"",MIN(Q47-C47,C47-P47)/(3*I47))</f>
        <v/>
      </c>
      <c r="W47" s="16">
        <f>IF(M47="","",IF(OR(MAX('Data Entry'!$AX$5:$AX$10004)&gt;J47,MIN('Data Entry'!$AX$5:$AX$10004)&lt;L47),"OUT","IN"))</f>
        <v/>
      </c>
      <c r="X47" s="16">
        <f>IF(OR(OR(Q47="",P47=""),B47=0),"",IF(OR(MAX('Data Entry'!$AX$5:$AX$10004)&gt;Q47,MIN('Data Entry'!$AX$5:$AX$10004)&lt;P47),"FAIL","PASS"))</f>
        <v/>
      </c>
      <c r="Y47" s="16">
        <f>IF(T47="","No spec",IF(T47&gt;=1.33,"Capable",IF(T47&gt;=1,"Marginal","Not capable")))</f>
        <v/>
      </c>
    </row>
    <row r="48">
      <c r="A48" s="16">
        <f>IF(Settings!G60="Y",Settings!B60,"")</f>
        <v/>
      </c>
      <c r="B48" s="40">
        <f>'Data Entry'!AY10009</f>
        <v/>
      </c>
      <c r="C48" s="41">
        <f>'Data Entry'!AY10010</f>
        <v/>
      </c>
      <c r="D48" s="41">
        <f>'Data Entry'!AY10021</f>
        <v/>
      </c>
      <c r="E48" s="41">
        <f>'Data Entry'!AY10011</f>
        <v/>
      </c>
      <c r="F48" s="41">
        <f>'Data Entry'!AY10012</f>
        <v/>
      </c>
      <c r="G48" s="41">
        <f>'Data Entry'!AY10013</f>
        <v/>
      </c>
      <c r="H48" s="41">
        <f>'Data Entry'!AY10016</f>
        <v/>
      </c>
      <c r="I48" s="41">
        <f>'Data Entry'!AY10014</f>
        <v/>
      </c>
      <c r="J48" s="41">
        <f>'Data Entry'!AY10017</f>
        <v/>
      </c>
      <c r="K48" s="41">
        <f>'Data Entry'!AY10018</f>
        <v/>
      </c>
      <c r="L48" s="41">
        <f>'Data Entry'!AY10019</f>
        <v/>
      </c>
      <c r="M48" s="41">
        <f>'Data Entry'!AY10015</f>
        <v/>
      </c>
      <c r="N48" s="41">
        <f>'Data Entry'!AY10020</f>
        <v/>
      </c>
      <c r="O48" s="41">
        <f>IF(Settings!C60="","",Settings!C60)</f>
        <v/>
      </c>
      <c r="P48" s="41">
        <f>IF(Settings!D60="","",Settings!D60)</f>
        <v/>
      </c>
      <c r="Q48" s="41">
        <f>IF(Settings!E60="","",Settings!E60)</f>
        <v/>
      </c>
      <c r="R48" s="42">
        <f>IF(OR(Q48="",P48=""),"",Q48-P48)</f>
        <v/>
      </c>
      <c r="S48" s="42">
        <f>IF(OR(OR(Q48="",P48=""),H48="",H48=0),"",(Q48-P48)/(6*H48))</f>
        <v/>
      </c>
      <c r="T48" s="42">
        <f>IF(OR(OR(Q48="",P48=""),H48="",H48=0),"",MIN(Q48-C48,C48-P48)/(3*H48))</f>
        <v/>
      </c>
      <c r="U48" s="42">
        <f>IF(OR(OR(Q48="",P48=""),I48="",I48=0),"",(Q48-P48)/(6*I48))</f>
        <v/>
      </c>
      <c r="V48" s="42">
        <f>IF(OR(OR(Q48="",P48=""),I48="",I48=0),"",MIN(Q48-C48,C48-P48)/(3*I48))</f>
        <v/>
      </c>
      <c r="W48" s="16">
        <f>IF(M48="","",IF(OR(MAX('Data Entry'!$AY$5:$AY$10004)&gt;J48,MIN('Data Entry'!$AY$5:$AY$10004)&lt;L48),"OUT","IN"))</f>
        <v/>
      </c>
      <c r="X48" s="16">
        <f>IF(OR(OR(Q48="",P48=""),B48=0),"",IF(OR(MAX('Data Entry'!$AY$5:$AY$10004)&gt;Q48,MIN('Data Entry'!$AY$5:$AY$10004)&lt;P48),"FAIL","PASS"))</f>
        <v/>
      </c>
      <c r="Y48" s="16">
        <f>IF(T48="","No spec",IF(T48&gt;=1.33,"Capable",IF(T48&gt;=1,"Marginal","Not capable")))</f>
        <v/>
      </c>
    </row>
    <row r="49">
      <c r="A49" s="16">
        <f>IF(Settings!G61="Y",Settings!B61,"")</f>
        <v/>
      </c>
      <c r="B49" s="40">
        <f>'Data Entry'!AZ10009</f>
        <v/>
      </c>
      <c r="C49" s="41">
        <f>'Data Entry'!AZ10010</f>
        <v/>
      </c>
      <c r="D49" s="41">
        <f>'Data Entry'!AZ10021</f>
        <v/>
      </c>
      <c r="E49" s="41">
        <f>'Data Entry'!AZ10011</f>
        <v/>
      </c>
      <c r="F49" s="41">
        <f>'Data Entry'!AZ10012</f>
        <v/>
      </c>
      <c r="G49" s="41">
        <f>'Data Entry'!AZ10013</f>
        <v/>
      </c>
      <c r="H49" s="41">
        <f>'Data Entry'!AZ10016</f>
        <v/>
      </c>
      <c r="I49" s="41">
        <f>'Data Entry'!AZ10014</f>
        <v/>
      </c>
      <c r="J49" s="41">
        <f>'Data Entry'!AZ10017</f>
        <v/>
      </c>
      <c r="K49" s="41">
        <f>'Data Entry'!AZ10018</f>
        <v/>
      </c>
      <c r="L49" s="41">
        <f>'Data Entry'!AZ10019</f>
        <v/>
      </c>
      <c r="M49" s="41">
        <f>'Data Entry'!AZ10015</f>
        <v/>
      </c>
      <c r="N49" s="41">
        <f>'Data Entry'!AZ10020</f>
        <v/>
      </c>
      <c r="O49" s="41">
        <f>IF(Settings!C61="","",Settings!C61)</f>
        <v/>
      </c>
      <c r="P49" s="41">
        <f>IF(Settings!D61="","",Settings!D61)</f>
        <v/>
      </c>
      <c r="Q49" s="41">
        <f>IF(Settings!E61="","",Settings!E61)</f>
        <v/>
      </c>
      <c r="R49" s="42">
        <f>IF(OR(Q49="",P49=""),"",Q49-P49)</f>
        <v/>
      </c>
      <c r="S49" s="42">
        <f>IF(OR(OR(Q49="",P49=""),H49="",H49=0),"",(Q49-P49)/(6*H49))</f>
        <v/>
      </c>
      <c r="T49" s="42">
        <f>IF(OR(OR(Q49="",P49=""),H49="",H49=0),"",MIN(Q49-C49,C49-P49)/(3*H49))</f>
        <v/>
      </c>
      <c r="U49" s="42">
        <f>IF(OR(OR(Q49="",P49=""),I49="",I49=0),"",(Q49-P49)/(6*I49))</f>
        <v/>
      </c>
      <c r="V49" s="42">
        <f>IF(OR(OR(Q49="",P49=""),I49="",I49=0),"",MIN(Q49-C49,C49-P49)/(3*I49))</f>
        <v/>
      </c>
      <c r="W49" s="16">
        <f>IF(M49="","",IF(OR(MAX('Data Entry'!$AZ$5:$AZ$10004)&gt;J49,MIN('Data Entry'!$AZ$5:$AZ$10004)&lt;L49),"OUT","IN"))</f>
        <v/>
      </c>
      <c r="X49" s="16">
        <f>IF(OR(OR(Q49="",P49=""),B49=0),"",IF(OR(MAX('Data Entry'!$AZ$5:$AZ$10004)&gt;Q49,MIN('Data Entry'!$AZ$5:$AZ$10004)&lt;P49),"FAIL","PASS"))</f>
        <v/>
      </c>
      <c r="Y49" s="16">
        <f>IF(T49="","No spec",IF(T49&gt;=1.33,"Capable",IF(T49&gt;=1,"Marginal","Not capable")))</f>
        <v/>
      </c>
    </row>
    <row r="50">
      <c r="A50" s="16">
        <f>IF(Settings!G62="Y",Settings!B62,"")</f>
        <v/>
      </c>
      <c r="B50" s="40">
        <f>'Data Entry'!BA10009</f>
        <v/>
      </c>
      <c r="C50" s="41">
        <f>'Data Entry'!BA10010</f>
        <v/>
      </c>
      <c r="D50" s="41">
        <f>'Data Entry'!BA10021</f>
        <v/>
      </c>
      <c r="E50" s="41">
        <f>'Data Entry'!BA10011</f>
        <v/>
      </c>
      <c r="F50" s="41">
        <f>'Data Entry'!BA10012</f>
        <v/>
      </c>
      <c r="G50" s="41">
        <f>'Data Entry'!BA10013</f>
        <v/>
      </c>
      <c r="H50" s="41">
        <f>'Data Entry'!BA10016</f>
        <v/>
      </c>
      <c r="I50" s="41">
        <f>'Data Entry'!BA10014</f>
        <v/>
      </c>
      <c r="J50" s="41">
        <f>'Data Entry'!BA10017</f>
        <v/>
      </c>
      <c r="K50" s="41">
        <f>'Data Entry'!BA10018</f>
        <v/>
      </c>
      <c r="L50" s="41">
        <f>'Data Entry'!BA10019</f>
        <v/>
      </c>
      <c r="M50" s="41">
        <f>'Data Entry'!BA10015</f>
        <v/>
      </c>
      <c r="N50" s="41">
        <f>'Data Entry'!BA10020</f>
        <v/>
      </c>
      <c r="O50" s="41">
        <f>IF(Settings!C62="","",Settings!C62)</f>
        <v/>
      </c>
      <c r="P50" s="41">
        <f>IF(Settings!D62="","",Settings!D62)</f>
        <v/>
      </c>
      <c r="Q50" s="41">
        <f>IF(Settings!E62="","",Settings!E62)</f>
        <v/>
      </c>
      <c r="R50" s="42">
        <f>IF(OR(Q50="",P50=""),"",Q50-P50)</f>
        <v/>
      </c>
      <c r="S50" s="42">
        <f>IF(OR(OR(Q50="",P50=""),H50="",H50=0),"",(Q50-P50)/(6*H50))</f>
        <v/>
      </c>
      <c r="T50" s="42">
        <f>IF(OR(OR(Q50="",P50=""),H50="",H50=0),"",MIN(Q50-C50,C50-P50)/(3*H50))</f>
        <v/>
      </c>
      <c r="U50" s="42">
        <f>IF(OR(OR(Q50="",P50=""),I50="",I50=0),"",(Q50-P50)/(6*I50))</f>
        <v/>
      </c>
      <c r="V50" s="42">
        <f>IF(OR(OR(Q50="",P50=""),I50="",I50=0),"",MIN(Q50-C50,C50-P50)/(3*I50))</f>
        <v/>
      </c>
      <c r="W50" s="16">
        <f>IF(M50="","",IF(OR(MAX('Data Entry'!$BA$5:$BA$10004)&gt;J50,MIN('Data Entry'!$BA$5:$BA$10004)&lt;L50),"OUT","IN"))</f>
        <v/>
      </c>
      <c r="X50" s="16">
        <f>IF(OR(OR(Q50="",P50=""),B50=0),"",IF(OR(MAX('Data Entry'!$BA$5:$BA$10004)&gt;Q50,MIN('Data Entry'!$BA$5:$BA$10004)&lt;P50),"FAIL","PASS"))</f>
        <v/>
      </c>
      <c r="Y50" s="16">
        <f>IF(T50="","No spec",IF(T50&gt;=1.33,"Capable",IF(T50&gt;=1,"Marginal","Not capable")))</f>
        <v/>
      </c>
    </row>
    <row r="51">
      <c r="A51" s="16">
        <f>IF(Settings!G63="Y",Settings!B63,"")</f>
        <v/>
      </c>
      <c r="B51" s="40">
        <f>'Data Entry'!BB10009</f>
        <v/>
      </c>
      <c r="C51" s="41">
        <f>'Data Entry'!BB10010</f>
        <v/>
      </c>
      <c r="D51" s="41">
        <f>'Data Entry'!BB10021</f>
        <v/>
      </c>
      <c r="E51" s="41">
        <f>'Data Entry'!BB10011</f>
        <v/>
      </c>
      <c r="F51" s="41">
        <f>'Data Entry'!BB10012</f>
        <v/>
      </c>
      <c r="G51" s="41">
        <f>'Data Entry'!BB10013</f>
        <v/>
      </c>
      <c r="H51" s="41">
        <f>'Data Entry'!BB10016</f>
        <v/>
      </c>
      <c r="I51" s="41">
        <f>'Data Entry'!BB10014</f>
        <v/>
      </c>
      <c r="J51" s="41">
        <f>'Data Entry'!BB10017</f>
        <v/>
      </c>
      <c r="K51" s="41">
        <f>'Data Entry'!BB10018</f>
        <v/>
      </c>
      <c r="L51" s="41">
        <f>'Data Entry'!BB10019</f>
        <v/>
      </c>
      <c r="M51" s="41">
        <f>'Data Entry'!BB10015</f>
        <v/>
      </c>
      <c r="N51" s="41">
        <f>'Data Entry'!BB10020</f>
        <v/>
      </c>
      <c r="O51" s="41">
        <f>IF(Settings!C63="","",Settings!C63)</f>
        <v/>
      </c>
      <c r="P51" s="41">
        <f>IF(Settings!D63="","",Settings!D63)</f>
        <v/>
      </c>
      <c r="Q51" s="41">
        <f>IF(Settings!E63="","",Settings!E63)</f>
        <v/>
      </c>
      <c r="R51" s="42">
        <f>IF(OR(Q51="",P51=""),"",Q51-P51)</f>
        <v/>
      </c>
      <c r="S51" s="42">
        <f>IF(OR(OR(Q51="",P51=""),H51="",H51=0),"",(Q51-P51)/(6*H51))</f>
        <v/>
      </c>
      <c r="T51" s="42">
        <f>IF(OR(OR(Q51="",P51=""),H51="",H51=0),"",MIN(Q51-C51,C51-P51)/(3*H51))</f>
        <v/>
      </c>
      <c r="U51" s="42">
        <f>IF(OR(OR(Q51="",P51=""),I51="",I51=0),"",(Q51-P51)/(6*I51))</f>
        <v/>
      </c>
      <c r="V51" s="42">
        <f>IF(OR(OR(Q51="",P51=""),I51="",I51=0),"",MIN(Q51-C51,C51-P51)/(3*I51))</f>
        <v/>
      </c>
      <c r="W51" s="16">
        <f>IF(M51="","",IF(OR(MAX('Data Entry'!$BB$5:$BB$10004)&gt;J51,MIN('Data Entry'!$BB$5:$BB$10004)&lt;L51),"OUT","IN"))</f>
        <v/>
      </c>
      <c r="X51" s="16">
        <f>IF(OR(OR(Q51="",P51=""),B51=0),"",IF(OR(MAX('Data Entry'!$BB$5:$BB$10004)&gt;Q51,MIN('Data Entry'!$BB$5:$BB$10004)&lt;P51),"FAIL","PASS"))</f>
        <v/>
      </c>
      <c r="Y51" s="16">
        <f>IF(T51="","No spec",IF(T51&gt;=1.33,"Capable",IF(T51&gt;=1,"Marginal","Not capable")))</f>
        <v/>
      </c>
    </row>
    <row r="52">
      <c r="A52" s="16">
        <f>IF(Settings!G64="Y",Settings!B64,"")</f>
        <v/>
      </c>
      <c r="B52" s="40">
        <f>'Data Entry'!BC10009</f>
        <v/>
      </c>
      <c r="C52" s="41">
        <f>'Data Entry'!BC10010</f>
        <v/>
      </c>
      <c r="D52" s="41">
        <f>'Data Entry'!BC10021</f>
        <v/>
      </c>
      <c r="E52" s="41">
        <f>'Data Entry'!BC10011</f>
        <v/>
      </c>
      <c r="F52" s="41">
        <f>'Data Entry'!BC10012</f>
        <v/>
      </c>
      <c r="G52" s="41">
        <f>'Data Entry'!BC10013</f>
        <v/>
      </c>
      <c r="H52" s="41">
        <f>'Data Entry'!BC10016</f>
        <v/>
      </c>
      <c r="I52" s="41">
        <f>'Data Entry'!BC10014</f>
        <v/>
      </c>
      <c r="J52" s="41">
        <f>'Data Entry'!BC10017</f>
        <v/>
      </c>
      <c r="K52" s="41">
        <f>'Data Entry'!BC10018</f>
        <v/>
      </c>
      <c r="L52" s="41">
        <f>'Data Entry'!BC10019</f>
        <v/>
      </c>
      <c r="M52" s="41">
        <f>'Data Entry'!BC10015</f>
        <v/>
      </c>
      <c r="N52" s="41">
        <f>'Data Entry'!BC10020</f>
        <v/>
      </c>
      <c r="O52" s="41">
        <f>IF(Settings!C64="","",Settings!C64)</f>
        <v/>
      </c>
      <c r="P52" s="41">
        <f>IF(Settings!D64="","",Settings!D64)</f>
        <v/>
      </c>
      <c r="Q52" s="41">
        <f>IF(Settings!E64="","",Settings!E64)</f>
        <v/>
      </c>
      <c r="R52" s="42">
        <f>IF(OR(Q52="",P52=""),"",Q52-P52)</f>
        <v/>
      </c>
      <c r="S52" s="42">
        <f>IF(OR(OR(Q52="",P52=""),H52="",H52=0),"",(Q52-P52)/(6*H52))</f>
        <v/>
      </c>
      <c r="T52" s="42">
        <f>IF(OR(OR(Q52="",P52=""),H52="",H52=0),"",MIN(Q52-C52,C52-P52)/(3*H52))</f>
        <v/>
      </c>
      <c r="U52" s="42">
        <f>IF(OR(OR(Q52="",P52=""),I52="",I52=0),"",(Q52-P52)/(6*I52))</f>
        <v/>
      </c>
      <c r="V52" s="42">
        <f>IF(OR(OR(Q52="",P52=""),I52="",I52=0),"",MIN(Q52-C52,C52-P52)/(3*I52))</f>
        <v/>
      </c>
      <c r="W52" s="16">
        <f>IF(M52="","",IF(OR(MAX('Data Entry'!$BC$5:$BC$10004)&gt;J52,MIN('Data Entry'!$BC$5:$BC$10004)&lt;L52),"OUT","IN"))</f>
        <v/>
      </c>
      <c r="X52" s="16">
        <f>IF(OR(OR(Q52="",P52=""),B52=0),"",IF(OR(MAX('Data Entry'!$BC$5:$BC$10004)&gt;Q52,MIN('Data Entry'!$BC$5:$BC$10004)&lt;P52),"FAIL","PASS"))</f>
        <v/>
      </c>
      <c r="Y52" s="16">
        <f>IF(T52="","No spec",IF(T52&gt;=1.33,"Capable",IF(T52&gt;=1,"Marginal","Not capable")))</f>
        <v/>
      </c>
    </row>
    <row r="53">
      <c r="A53" s="16">
        <f>IF(Settings!G65="Y",Settings!B65,"")</f>
        <v/>
      </c>
      <c r="B53" s="40">
        <f>'Data Entry'!BD10009</f>
        <v/>
      </c>
      <c r="C53" s="41">
        <f>'Data Entry'!BD10010</f>
        <v/>
      </c>
      <c r="D53" s="41">
        <f>'Data Entry'!BD10021</f>
        <v/>
      </c>
      <c r="E53" s="41">
        <f>'Data Entry'!BD10011</f>
        <v/>
      </c>
      <c r="F53" s="41">
        <f>'Data Entry'!BD10012</f>
        <v/>
      </c>
      <c r="G53" s="41">
        <f>'Data Entry'!BD10013</f>
        <v/>
      </c>
      <c r="H53" s="41">
        <f>'Data Entry'!BD10016</f>
        <v/>
      </c>
      <c r="I53" s="41">
        <f>'Data Entry'!BD10014</f>
        <v/>
      </c>
      <c r="J53" s="41">
        <f>'Data Entry'!BD10017</f>
        <v/>
      </c>
      <c r="K53" s="41">
        <f>'Data Entry'!BD10018</f>
        <v/>
      </c>
      <c r="L53" s="41">
        <f>'Data Entry'!BD10019</f>
        <v/>
      </c>
      <c r="M53" s="41">
        <f>'Data Entry'!BD10015</f>
        <v/>
      </c>
      <c r="N53" s="41">
        <f>'Data Entry'!BD10020</f>
        <v/>
      </c>
      <c r="O53" s="41">
        <f>IF(Settings!C65="","",Settings!C65)</f>
        <v/>
      </c>
      <c r="P53" s="41">
        <f>IF(Settings!D65="","",Settings!D65)</f>
        <v/>
      </c>
      <c r="Q53" s="41">
        <f>IF(Settings!E65="","",Settings!E65)</f>
        <v/>
      </c>
      <c r="R53" s="42">
        <f>IF(OR(Q53="",P53=""),"",Q53-P53)</f>
        <v/>
      </c>
      <c r="S53" s="42">
        <f>IF(OR(OR(Q53="",P53=""),H53="",H53=0),"",(Q53-P53)/(6*H53))</f>
        <v/>
      </c>
      <c r="T53" s="42">
        <f>IF(OR(OR(Q53="",P53=""),H53="",H53=0),"",MIN(Q53-C53,C53-P53)/(3*H53))</f>
        <v/>
      </c>
      <c r="U53" s="42">
        <f>IF(OR(OR(Q53="",P53=""),I53="",I53=0),"",(Q53-P53)/(6*I53))</f>
        <v/>
      </c>
      <c r="V53" s="42">
        <f>IF(OR(OR(Q53="",P53=""),I53="",I53=0),"",MIN(Q53-C53,C53-P53)/(3*I53))</f>
        <v/>
      </c>
      <c r="W53" s="16">
        <f>IF(M53="","",IF(OR(MAX('Data Entry'!$BD$5:$BD$10004)&gt;J53,MIN('Data Entry'!$BD$5:$BD$10004)&lt;L53),"OUT","IN"))</f>
        <v/>
      </c>
      <c r="X53" s="16">
        <f>IF(OR(OR(Q53="",P53=""),B53=0),"",IF(OR(MAX('Data Entry'!$BD$5:$BD$10004)&gt;Q53,MIN('Data Entry'!$BD$5:$BD$10004)&lt;P53),"FAIL","PASS"))</f>
        <v/>
      </c>
      <c r="Y53" s="16">
        <f>IF(T53="","No spec",IF(T53&gt;=1.33,"Capable",IF(T53&gt;=1,"Marginal","Not capable")))</f>
        <v/>
      </c>
    </row>
    <row r="54">
      <c r="A54" s="16">
        <f>IF(Settings!G66="Y",Settings!B66,"")</f>
        <v/>
      </c>
      <c r="B54" s="40">
        <f>'Data Entry'!BE10009</f>
        <v/>
      </c>
      <c r="C54" s="41">
        <f>'Data Entry'!BE10010</f>
        <v/>
      </c>
      <c r="D54" s="41">
        <f>'Data Entry'!BE10021</f>
        <v/>
      </c>
      <c r="E54" s="41">
        <f>'Data Entry'!BE10011</f>
        <v/>
      </c>
      <c r="F54" s="41">
        <f>'Data Entry'!BE10012</f>
        <v/>
      </c>
      <c r="G54" s="41">
        <f>'Data Entry'!BE10013</f>
        <v/>
      </c>
      <c r="H54" s="41">
        <f>'Data Entry'!BE10016</f>
        <v/>
      </c>
      <c r="I54" s="41">
        <f>'Data Entry'!BE10014</f>
        <v/>
      </c>
      <c r="J54" s="41">
        <f>'Data Entry'!BE10017</f>
        <v/>
      </c>
      <c r="K54" s="41">
        <f>'Data Entry'!BE10018</f>
        <v/>
      </c>
      <c r="L54" s="41">
        <f>'Data Entry'!BE10019</f>
        <v/>
      </c>
      <c r="M54" s="41">
        <f>'Data Entry'!BE10015</f>
        <v/>
      </c>
      <c r="N54" s="41">
        <f>'Data Entry'!BE10020</f>
        <v/>
      </c>
      <c r="O54" s="41">
        <f>IF(Settings!C66="","",Settings!C66)</f>
        <v/>
      </c>
      <c r="P54" s="41">
        <f>IF(Settings!D66="","",Settings!D66)</f>
        <v/>
      </c>
      <c r="Q54" s="41">
        <f>IF(Settings!E66="","",Settings!E66)</f>
        <v/>
      </c>
      <c r="R54" s="42">
        <f>IF(OR(Q54="",P54=""),"",Q54-P54)</f>
        <v/>
      </c>
      <c r="S54" s="42">
        <f>IF(OR(OR(Q54="",P54=""),H54="",H54=0),"",(Q54-P54)/(6*H54))</f>
        <v/>
      </c>
      <c r="T54" s="42">
        <f>IF(OR(OR(Q54="",P54=""),H54="",H54=0),"",MIN(Q54-C54,C54-P54)/(3*H54))</f>
        <v/>
      </c>
      <c r="U54" s="42">
        <f>IF(OR(OR(Q54="",P54=""),I54="",I54=0),"",(Q54-P54)/(6*I54))</f>
        <v/>
      </c>
      <c r="V54" s="42">
        <f>IF(OR(OR(Q54="",P54=""),I54="",I54=0),"",MIN(Q54-C54,C54-P54)/(3*I54))</f>
        <v/>
      </c>
      <c r="W54" s="16">
        <f>IF(M54="","",IF(OR(MAX('Data Entry'!$BE$5:$BE$10004)&gt;J54,MIN('Data Entry'!$BE$5:$BE$10004)&lt;L54),"OUT","IN"))</f>
        <v/>
      </c>
      <c r="X54" s="16">
        <f>IF(OR(OR(Q54="",P54=""),B54=0),"",IF(OR(MAX('Data Entry'!$BE$5:$BE$10004)&gt;Q54,MIN('Data Entry'!$BE$5:$BE$10004)&lt;P54),"FAIL","PASS"))</f>
        <v/>
      </c>
      <c r="Y54" s="16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5" t="inlineStr">
        <is>
          <t>Select Feature #:</t>
        </is>
      </c>
      <c r="B4" s="11" t="n">
        <v>1</v>
      </c>
    </row>
    <row r="6">
      <c r="A6" s="35" t="inlineStr">
        <is>
          <t>Feature</t>
        </is>
      </c>
      <c r="B6" s="36">
        <f>INDEX(Capability!$A$5:$A$54,$B$4)</f>
        <v/>
      </c>
    </row>
    <row r="7">
      <c r="A7" s="35" t="inlineStr">
        <is>
          <t>n</t>
        </is>
      </c>
      <c r="B7" s="22">
        <f>INDEX(Capability!$B$5:$B$54,$B$4)</f>
        <v/>
      </c>
    </row>
    <row r="8">
      <c r="A8" s="35" t="inlineStr">
        <is>
          <t>Mean</t>
        </is>
      </c>
      <c r="B8" s="23">
        <f>INDEX(Capability!$C$5:$C$54,$B$4)</f>
        <v/>
      </c>
    </row>
    <row r="9">
      <c r="A9" s="35" t="inlineStr">
        <is>
          <t>Median</t>
        </is>
      </c>
      <c r="B9" s="23">
        <f>INDEX(Capability!$D$5:$D$54,$B$4)</f>
        <v/>
      </c>
    </row>
    <row r="10">
      <c r="A10" s="35" t="inlineStr">
        <is>
          <t>Min</t>
        </is>
      </c>
      <c r="B10" s="23">
        <f>INDEX(Capability!$E$5:$E$54,$B$4)</f>
        <v/>
      </c>
    </row>
    <row r="11">
      <c r="A11" s="35" t="inlineStr">
        <is>
          <t>Max</t>
        </is>
      </c>
      <c r="B11" s="23">
        <f>INDEX(Capability!$F$5:$F$54,$B$4)</f>
        <v/>
      </c>
    </row>
    <row r="12">
      <c r="A12" s="35" t="inlineStr">
        <is>
          <t>Range</t>
        </is>
      </c>
      <c r="B12" s="23">
        <f>INDEX(Capability!$G$5:$G$54,$B$4)</f>
        <v/>
      </c>
    </row>
    <row r="13">
      <c r="A13" s="35" t="inlineStr">
        <is>
          <t>Sigma (within)</t>
        </is>
      </c>
      <c r="B13" s="23">
        <f>INDEX(Capability!$H$5:$H$54,$B$4)</f>
        <v/>
      </c>
    </row>
    <row r="14">
      <c r="A14" s="35" t="inlineStr">
        <is>
          <t>Sigma (overall)</t>
        </is>
      </c>
      <c r="B14" s="23">
        <f>INDEX(Capability!$I$5:$I$54,$B$4)</f>
        <v/>
      </c>
    </row>
    <row r="15">
      <c r="A15" s="35" t="inlineStr">
        <is>
          <t>X UCL</t>
        </is>
      </c>
      <c r="B15" s="23">
        <f>INDEX(Capability!$J$5:$J$54,$B$4)</f>
        <v/>
      </c>
    </row>
    <row r="16">
      <c r="A16" s="35" t="inlineStr">
        <is>
          <t>X CL</t>
        </is>
      </c>
      <c r="B16" s="23">
        <f>INDEX(Capability!$K$5:$K$54,$B$4)</f>
        <v/>
      </c>
    </row>
    <row r="17">
      <c r="A17" s="35" t="inlineStr">
        <is>
          <t>X LCL</t>
        </is>
      </c>
      <c r="B17" s="23">
        <f>INDEX(Capability!$L$5:$L$54,$B$4)</f>
        <v/>
      </c>
    </row>
    <row r="18">
      <c r="A18" s="35" t="inlineStr">
        <is>
          <t>mR-bar</t>
        </is>
      </c>
      <c r="B18" s="23">
        <f>INDEX(Capability!$M$5:$M$54,$B$4)</f>
        <v/>
      </c>
    </row>
    <row r="19">
      <c r="A19" s="35" t="inlineStr">
        <is>
          <t>mR UCL</t>
        </is>
      </c>
      <c r="B19" s="23">
        <f>INDEX(Capability!$N$5:$N$54,$B$4)</f>
        <v/>
      </c>
    </row>
    <row r="20">
      <c r="A20" s="35" t="inlineStr">
        <is>
          <t>Nominal</t>
        </is>
      </c>
      <c r="B20" s="23">
        <f>INDEX(Capability!$O$5:$O$54,$B$4)</f>
        <v/>
      </c>
    </row>
    <row r="21">
      <c r="A21" s="35" t="inlineStr">
        <is>
          <t>LSL</t>
        </is>
      </c>
      <c r="B21" s="23">
        <f>INDEX(Capability!$P$5:$P$54,$B$4)</f>
        <v/>
      </c>
    </row>
    <row r="22">
      <c r="A22" s="35" t="inlineStr">
        <is>
          <t>USL</t>
        </is>
      </c>
      <c r="B22" s="23">
        <f>INDEX(Capability!$Q$5:$Q$54,$B$4)</f>
        <v/>
      </c>
    </row>
    <row r="23">
      <c r="A23" s="35" t="inlineStr">
        <is>
          <t>Tol Width</t>
        </is>
      </c>
      <c r="B23" s="38">
        <f>INDEX(Capability!$R$5:$R$54,$B$4)</f>
        <v/>
      </c>
    </row>
    <row r="24">
      <c r="A24" s="35" t="inlineStr">
        <is>
          <t>Cp</t>
        </is>
      </c>
      <c r="B24" s="38">
        <f>INDEX(Capability!$S$5:$S$54,$B$4)</f>
        <v/>
      </c>
    </row>
    <row r="25">
      <c r="A25" s="35" t="inlineStr">
        <is>
          <t>Cpk</t>
        </is>
      </c>
      <c r="B25" s="38">
        <f>INDEX(Capability!$T$5:$T$54,$B$4)</f>
        <v/>
      </c>
    </row>
    <row r="26">
      <c r="A26" s="35" t="inlineStr">
        <is>
          <t>Pp</t>
        </is>
      </c>
      <c r="B26" s="38">
        <f>INDEX(Capability!$U$5:$U$54,$B$4)</f>
        <v/>
      </c>
    </row>
    <row r="27">
      <c r="A27" s="35" t="inlineStr">
        <is>
          <t>Ppk</t>
        </is>
      </c>
      <c r="B27" s="38">
        <f>INDEX(Capability!$V$5:$V$54,$B$4)</f>
        <v/>
      </c>
    </row>
    <row r="28">
      <c r="A28" s="35" t="inlineStr">
        <is>
          <t>In Control?</t>
        </is>
      </c>
      <c r="B28" s="36">
        <f>INDEX(Capability!$W$5:$W$54,$B$4)</f>
        <v/>
      </c>
    </row>
    <row r="29">
      <c r="A29" s="35" t="inlineStr">
        <is>
          <t>In Spec?</t>
        </is>
      </c>
      <c r="B29" s="36">
        <f>INDEX(Capability!$X$5:$X$54,$B$4)</f>
        <v/>
      </c>
    </row>
    <row r="30">
      <c r="A30" s="35" t="inlineStr">
        <is>
          <t>Verdict</t>
        </is>
      </c>
      <c r="B30" s="36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13" t="inlineStr">
        <is>
          <t>Src row</t>
        </is>
      </c>
      <c r="B4" s="13" t="inlineStr">
        <is>
          <t>Match</t>
        </is>
      </c>
      <c r="C4" s="13" t="n">
        <v>0</v>
      </c>
      <c r="D4" s="13" t="inlineStr">
        <is>
          <t>Value</t>
        </is>
      </c>
      <c r="E4" s="13" t="inlineStr"/>
      <c r="F4" s="13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10" t="inlineStr">
        <is>
          <t>Document ID</t>
        </is>
      </c>
      <c r="B5" s="35" t="inlineStr">
        <is>
          <t>RG-SPC-013</t>
        </is>
      </c>
    </row>
    <row r="6">
      <c r="A6" s="10" t="inlineStr">
        <is>
          <t>Title</t>
        </is>
      </c>
      <c r="B6" s="35" t="inlineStr">
        <is>
          <t>SPC Calculator v13</t>
        </is>
      </c>
    </row>
    <row r="7">
      <c r="A7" s="10" t="inlineStr">
        <is>
          <t>Revision</t>
        </is>
      </c>
      <c r="B7" s="35" t="inlineStr">
        <is>
          <t>R01</t>
        </is>
      </c>
    </row>
    <row r="8">
      <c r="A8" s="10" t="inlineStr">
        <is>
          <t>Status</t>
        </is>
      </c>
      <c r="B8" s="35" t="inlineStr">
        <is>
          <t>DRAFT</t>
        </is>
      </c>
    </row>
    <row r="9">
      <c r="A9" s="10" t="inlineStr">
        <is>
          <t>Owner</t>
        </is>
      </c>
      <c r="B9" s="35" t="inlineStr">
        <is>
          <t>Andrij Medwid, Senior Quality Engineer</t>
        </is>
      </c>
    </row>
    <row r="10">
      <c r="A10" s="10" t="inlineStr">
        <is>
          <t>Company</t>
        </is>
      </c>
      <c r="B10" s="35" t="inlineStr">
        <is>
          <t>R&amp;G Precision Engineering Ltd</t>
        </is>
      </c>
    </row>
    <row r="11">
      <c r="A11" s="10" t="inlineStr">
        <is>
          <t>Created</t>
        </is>
      </c>
      <c r="B11" s="35" t="inlineStr">
        <is>
          <t>2026-08-03</t>
        </is>
      </c>
    </row>
    <row r="12">
      <c r="A12" s="10" t="inlineStr">
        <is>
          <t>Classification</t>
        </is>
      </c>
      <c r="B12" s="35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43" t="inlineStr">
        <is>
          <t>R01</t>
        </is>
      </c>
      <c r="B5" s="43" t="inlineStr">
        <is>
          <t>2026-07-30</t>
        </is>
      </c>
      <c r="C5" s="43" t="inlineStr">
        <is>
          <t>AM</t>
        </is>
      </c>
      <c r="D5" s="43" t="inlineStr">
        <is>
          <t>v11: Monitor sheet, VBA auto-import, chart toggles</t>
        </is>
      </c>
    </row>
    <row r="6">
      <c r="A6" s="43" t="inlineStr">
        <is>
          <t>R02</t>
        </is>
      </c>
      <c r="B6" s="43" t="inlineStr">
        <is>
          <t>2026-07-30</t>
        </is>
      </c>
      <c r="C6" s="43" t="inlineStr">
        <is>
          <t>AM</t>
        </is>
      </c>
      <c r="D6" s="43" t="inlineStr">
        <is>
          <t>v11: NA() formulas for auto-shrink charts</t>
        </is>
      </c>
    </row>
    <row r="7">
      <c r="A7" s="43" t="inlineStr">
        <is>
          <t>R03</t>
        </is>
      </c>
      <c r="B7" s="43" t="inlineStr">
        <is>
          <t>2026-07-30</t>
        </is>
      </c>
      <c r="C7" s="43" t="inlineStr">
        <is>
          <t>AM</t>
        </is>
      </c>
      <c r="D7" s="43" t="inlineStr">
        <is>
          <t>v12: Visual SPC dashboard</t>
        </is>
      </c>
    </row>
    <row r="8">
      <c r="A8" s="43" t="inlineStr">
        <is>
          <t>R01</t>
        </is>
      </c>
      <c r="B8" s="43" t="inlineStr">
        <is>
          <t>2026-08-03</t>
        </is>
      </c>
      <c r="C8" s="43" t="inlineStr">
        <is>
          <t>AM</t>
        </is>
      </c>
      <c r="D8" s="43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10" t="inlineStr">
        <is>
          <t>Build script</t>
        </is>
      </c>
      <c r="B5" s="35" t="inlineStr">
        <is>
          <t>spc-tool/build_spc_v13.py</t>
        </is>
      </c>
    </row>
    <row r="6">
      <c r="A6" s="10" t="inlineStr">
        <is>
          <t>VBA module</t>
        </is>
      </c>
      <c r="B6" s="35" t="inlineStr">
        <is>
          <t>spc-tool/SPC_V13_Monitor.bas</t>
        </is>
      </c>
    </row>
    <row r="7">
      <c r="A7" s="10" t="inlineStr">
        <is>
          <t>VBA module (txt)</t>
        </is>
      </c>
      <c r="B7" s="35" t="inlineStr">
        <is>
          <t>spc-tool/SPC_V13_Monitor_CODE.txt</t>
        </is>
      </c>
    </row>
    <row r="8">
      <c r="A8" s="10" t="inlineStr">
        <is>
          <t>Validator</t>
        </is>
      </c>
      <c r="B8" s="35" t="inlineStr">
        <is>
          <t>spc-tool/validate_v13.py</t>
        </is>
      </c>
    </row>
    <row r="9">
      <c r="A9" s="10" t="inlineStr">
        <is>
          <t>Read me</t>
        </is>
      </c>
      <c r="B9" s="35" t="inlineStr">
        <is>
          <t>spc-tool/README.md</t>
        </is>
      </c>
    </row>
    <row r="10">
      <c r="A10" s="10" t="inlineStr">
        <is>
          <t>Watch folder</t>
        </is>
      </c>
      <c r="B10" s="35">
        <f>Settings!F8</f>
        <v/>
      </c>
    </row>
    <row r="11">
      <c r="A11" s="10" t="inlineStr">
        <is>
          <t>Archive folder</t>
        </is>
      </c>
      <c r="B11" s="35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2026-08-03T10:45:23Z</dcterms:created>
  <dcterms:modified xsi:type="dcterms:W3CDTF">2026-08-03T10:45:24Z</dcterms:modified>
</cp:coreProperties>
</file>